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MAXI-NuStar" sheetId="1" r:id="rId4"/>
    <sheet state="hidden" name="MAXI-XMM" sheetId="2" r:id="rId5"/>
    <sheet state="hidden" name="MAXI-Chandra" sheetId="3" r:id="rId6"/>
    <sheet state="hidden" name="MAXI ALL MISSIONS" sheetId="4" r:id="rId7"/>
    <sheet state="hidden" name="MAXI-PRIORITAS" sheetId="5" r:id="rId8"/>
    <sheet state="hidden" name="MODEL PYTHON (2)" sheetId="6" r:id="rId9"/>
    <sheet state="hidden" name="MAXI-Per Fase" sheetId="7" r:id="rId10"/>
    <sheet state="hidden" name="MODEL" sheetId="8" r:id="rId11"/>
    <sheet state="hidden" name="MAXI-Data" sheetId="9" r:id="rId12"/>
    <sheet state="hidden" name="MAXI-Swift" sheetId="10" r:id="rId13"/>
    <sheet state="visible" name="MODEL PYTHON" sheetId="11" r:id="rId14"/>
    <sheet state="hidden" name="Sheet11" sheetId="12" r:id="rId15"/>
    <sheet state="hidden" name="Sheet13" sheetId="13" r:id="rId16"/>
    <sheet state="hidden" name="Salinan Model Python" sheetId="14" r:id="rId17"/>
    <sheet state="visible" name="MAXI-MAXI" sheetId="15" r:id="rId18"/>
    <sheet state="hidden" name="Sheet3" sheetId="16" r:id="rId19"/>
    <sheet state="hidden" name="2018-2019" sheetId="17" r:id="rId20"/>
    <sheet state="hidden" name="Sheet1" sheetId="18" r:id="rId21"/>
    <sheet state="hidden" name="MAXI-pc" sheetId="19" r:id="rId22"/>
    <sheet state="hidden" name="MAXI-wt" sheetId="20" r:id="rId23"/>
    <sheet state="hidden" name="Sheet7" sheetId="21" r:id="rId24"/>
    <sheet state="hidden" name="Sheet8" sheetId="22" r:id="rId25"/>
    <sheet state="hidden" name="Sheet2" sheetId="23" r:id="rId26"/>
    <sheet state="hidden" name="maxi" sheetId="24" r:id="rId27"/>
  </sheets>
  <definedNames>
    <definedName name="_xlchart.v1.2">'MAXI-XMM'!$K$2:$K$12</definedName>
    <definedName name="_xlchart.v1.4">'MAXI-Chandra'!$J$2:$J$11</definedName>
    <definedName name="_xlchart.v1.0">'MAXI-NuStar'!$J$2:$J$28</definedName>
    <definedName name="_xlchart.v1.8">'MAXI-Swift'!$K$2:$K$285</definedName>
    <definedName name="_xlchart.v1.5">'MAXI-Chandra'!$M$2:$M$12</definedName>
    <definedName name="_xlchart.v1.6">'MAXI ALL MISSIONS'!$AC$3:$AC$55</definedName>
    <definedName name="_xlchart.v1.9">'MAXI-Swift'!$I$2:$I$285</definedName>
    <definedName name="_xlchart.v1.1">'MAXI-NuStar'!$G$2:$G$28</definedName>
    <definedName name="_xlchart.v1.7">'MAXI ALL MISSIONS'!$AD$3:$AD$55</definedName>
    <definedName localSheetId="23" name="ExternalData_1">maxi!$A$1:$P$293</definedName>
    <definedName name="_xlchart.v1.3">'MAXI-XMM'!$J$2:$J$12</definedName>
    <definedName hidden="1" localSheetId="0" name="_xlnm._FilterDatabase">'MAXI-NuStar'!$A$1:$P$1</definedName>
    <definedName hidden="1" localSheetId="1" name="_xlnm._FilterDatabase">'MAXI-XMM'!$A$1:$P$1</definedName>
    <definedName hidden="1" localSheetId="2" name="_xlnm._FilterDatabase">'MAXI-Chandra'!$A$1:$Q$1</definedName>
    <definedName hidden="1" localSheetId="3" name="_xlnm._FilterDatabase">'MAXI ALL MISSIONS'!$H$2:$J$2</definedName>
    <definedName hidden="1" localSheetId="4" name="_xlnm._FilterDatabase">'MAXI-PRIORITAS'!$A$1:$M$1</definedName>
    <definedName hidden="1" localSheetId="6" name="_xlnm._FilterDatabase">'MAXI-Per Fase'!$B$1:$AI$1</definedName>
    <definedName hidden="1" localSheetId="8" name="_xlnm._FilterDatabase">'MAXI-Data'!$B$1:$U$1</definedName>
    <definedName hidden="1" localSheetId="9" name="_xlnm._FilterDatabase">'MAXI-Swift'!$A$1:$S$1</definedName>
    <definedName hidden="1" localSheetId="16" name="_xlnm._FilterDatabase">'2018-2019'!$A$1:$L$1</definedName>
    <definedName hidden="1" localSheetId="18" name="_xlnm._FilterDatabase">'MAXI-pc'!$A$1:$K$1</definedName>
    <definedName hidden="1" localSheetId="19" name="_xlnm._FilterDatabase">'MAXI-wt'!$A$1:$K$1</definedName>
  </definedNames>
  <calcPr/>
  <extLst>
    <ext uri="GoogleSheetsCustomDataVersion2">
      <go:sheetsCustomData xmlns:go="http://customooxmlschemas.google.com/" r:id="rId28" roundtripDataChecksum="BEkRBa2Q5u4LiEAw+MF0jglE6QjDAq4NK9po0CgTAss="/>
    </ext>
  </extLst>
</workbook>
</file>

<file path=xl/sharedStrings.xml><?xml version="1.0" encoding="utf-8"?>
<sst xmlns="http://schemas.openxmlformats.org/spreadsheetml/2006/main" count="8712" uniqueCount="2415">
  <si>
    <t>Select All</t>
  </si>
  <si>
    <t xml:space="preserve">Services </t>
  </si>
  <si>
    <t xml:space="preserve">name </t>
  </si>
  <si>
    <t xml:space="preserve">ra </t>
  </si>
  <si>
    <t xml:space="preserve">dec </t>
  </si>
  <si>
    <t xml:space="preserve">time </t>
  </si>
  <si>
    <t>time (date id)</t>
  </si>
  <si>
    <t xml:space="preserve">obsid </t>
  </si>
  <si>
    <t xml:space="preserve">status </t>
  </si>
  <si>
    <t>exposure a Reverse Sort (3,2,1) [s]</t>
  </si>
  <si>
    <t xml:space="preserve">observation mode </t>
  </si>
  <si>
    <t xml:space="preserve">obs type </t>
  </si>
  <si>
    <t xml:space="preserve">processing date </t>
  </si>
  <si>
    <t xml:space="preserve">public date </t>
  </si>
  <si>
    <t xml:space="preserve">issue flag </t>
  </si>
  <si>
    <t>Search Offset  ['] from (target)</t>
  </si>
  <si>
    <t>year</t>
  </si>
  <si>
    <t>count</t>
  </si>
  <si>
    <t>month</t>
  </si>
  <si>
    <t>Bin</t>
  </si>
  <si>
    <t>Frequency</t>
  </si>
  <si>
    <t>Display all params</t>
  </si>
  <si>
    <t>O  R  N  S  D  B </t>
  </si>
  <si>
    <t>MAXI_J1820p070</t>
  </si>
  <si>
    <t>18 20 26.6</t>
  </si>
  <si>
    <t>+07 12 16</t>
  </si>
  <si>
    <t>2018-03-14 20:26:09</t>
  </si>
  <si>
    <t>archived</t>
  </si>
  <si>
    <t>SCIENCE</t>
  </si>
  <si>
    <t>TOO</t>
  </si>
  <si>
    <t>2020-08-15 14:44:21</t>
  </si>
  <si>
    <t>1.619 (MAXI J1820+070)</t>
  </si>
  <si>
    <t>18 20 26.5</t>
  </si>
  <si>
    <t>+07 12 35</t>
  </si>
  <si>
    <t>2018-03-21 07:06:09</t>
  </si>
  <si>
    <t>2020-08-15 10:34:30</t>
  </si>
  <si>
    <t>1.842 (MAXI J1820+070)</t>
  </si>
  <si>
    <t>18 20 25.6</t>
  </si>
  <si>
    <t>+07 12 29</t>
  </si>
  <si>
    <t>2018-03-21 00:31:09</t>
  </si>
  <si>
    <t>2020-08-15 11:43:41</t>
  </si>
  <si>
    <t>1.631 (MAXI J1820+070)</t>
  </si>
  <si>
    <t>total</t>
  </si>
  <si>
    <t>18 20 27.9</t>
  </si>
  <si>
    <t>+07 13 02</t>
  </si>
  <si>
    <t>2018-03-24 12:31:09</t>
  </si>
  <si>
    <t>2020-08-15 08:03:30</t>
  </si>
  <si>
    <t>2.417 (MAXI J1820+070)</t>
  </si>
  <si>
    <t>total real</t>
  </si>
  <si>
    <t>18 20 27.4</t>
  </si>
  <si>
    <t>+07 12 46</t>
  </si>
  <si>
    <t>2018-03-24 20:26:09</t>
  </si>
  <si>
    <t>2020-08-15 06:58:32</t>
  </si>
  <si>
    <t>2.130 (MAXI J1820+070)</t>
  </si>
  <si>
    <t>18 20 26.1</t>
  </si>
  <si>
    <t>+07 13 00</t>
  </si>
  <si>
    <t>2018-04-04 04:31:09</t>
  </si>
  <si>
    <t>2020-08-14 10:40:10</t>
  </si>
  <si>
    <t>2.140 (MAXI J1820+070)</t>
  </si>
  <si>
    <t>18 20 23.5</t>
  </si>
  <si>
    <t>+07 13 10</t>
  </si>
  <si>
    <t>2018-04-16 22:21:09</t>
  </si>
  <si>
    <t>2020-08-14 03:06:03</t>
  </si>
  <si>
    <t>2.078 (MAXI J1820+070)</t>
  </si>
  <si>
    <t>18 20 25.0</t>
  </si>
  <si>
    <t>+07 13 06</t>
  </si>
  <si>
    <t>2018-04-17 06:31:09</t>
  </si>
  <si>
    <t>2020-08-14 01:23:43</t>
  </si>
  <si>
    <t>2.114 (MAXI J1820+070)</t>
  </si>
  <si>
    <t>18 20 21.1</t>
  </si>
  <si>
    <t>+07 12 45</t>
  </si>
  <si>
    <t>2018-05-03 18:51:09</t>
  </si>
  <si>
    <t>2020-08-13 12:02:14</t>
  </si>
  <si>
    <t>1.635 (MAXI J1820+070)</t>
  </si>
  <si>
    <t>18 20 19.7</t>
  </si>
  <si>
    <t>2018-05-17 14:26:09</t>
  </si>
  <si>
    <t>2020-08-13 04:46:21</t>
  </si>
  <si>
    <t>1.563 (MAXI J1820+070)</t>
  </si>
  <si>
    <t>18 20 20.4</t>
  </si>
  <si>
    <t>+07 12 37</t>
  </si>
  <si>
    <t>2018-05-17 03:36:09</t>
  </si>
  <si>
    <t>2020-08-13 06:20:39</t>
  </si>
  <si>
    <t>1.545 (MAXI J1820+070)</t>
  </si>
  <si>
    <t>More</t>
  </si>
  <si>
    <t>18 20 20.1</t>
  </si>
  <si>
    <t>+07 13 16</t>
  </si>
  <si>
    <t>2018-05-21 05:51:09</t>
  </si>
  <si>
    <t>2020-08-13 01:18:36</t>
  </si>
  <si>
    <t>2.186 (MAXI J1820+070)</t>
  </si>
  <si>
    <t>18 20 11.2</t>
  </si>
  <si>
    <t>+07 12 02</t>
  </si>
  <si>
    <t>2018-06-28 03:56:09</t>
  </si>
  <si>
    <t>2020-08-12 05:59:54</t>
  </si>
  <si>
    <t>2.821 (MAXI J1820+070)</t>
  </si>
  <si>
    <t>18 20 09.7</t>
  </si>
  <si>
    <t>+07 11 31</t>
  </si>
  <si>
    <t>2018-07-07 08:36:09</t>
  </si>
  <si>
    <t>2020-08-12 01:04:39</t>
  </si>
  <si>
    <t>3.064 (MAXI J1820+070)</t>
  </si>
  <si>
    <t>18 20 13.0</t>
  </si>
  <si>
    <t>+07 10 25</t>
  </si>
  <si>
    <t>2018-07-15 17:51:09</t>
  </si>
  <si>
    <t>2020-08-11 20:40:44</t>
  </si>
  <si>
    <t>2.333 (MAXI J1820+070)</t>
  </si>
  <si>
    <t>18 20 12.6</t>
  </si>
  <si>
    <t>+07 09 37</t>
  </si>
  <si>
    <t>2018-07-28 01:11:09</t>
  </si>
  <si>
    <t>2020-09-10 21:15:09</t>
  </si>
  <si>
    <t>2.754 (MAXI J1820+070)</t>
  </si>
  <si>
    <t>18 20 13.4</t>
  </si>
  <si>
    <t>+07 09 31</t>
  </si>
  <si>
    <t>2018-07-28 00:46:09</t>
  </si>
  <si>
    <t>2020-08-11 15:22:09</t>
  </si>
  <si>
    <t>2.660 (MAXI J1820+070)</t>
  </si>
  <si>
    <t>18 20 13.2</t>
  </si>
  <si>
    <t>+07 09 35</t>
  </si>
  <si>
    <t>2018-08-13 14:26:09</t>
  </si>
  <si>
    <t>2020-08-11 06:18:49</t>
  </si>
  <si>
    <t>2.646 (MAXI J1820+070)</t>
  </si>
  <si>
    <t>18 20 14.1</t>
  </si>
  <si>
    <t>+07 09 21</t>
  </si>
  <si>
    <t>2018-08-19 07:26:09</t>
  </si>
  <si>
    <t>2020-08-11 00:58:41</t>
  </si>
  <si>
    <t>2.634 (MAXI J1820+070)</t>
  </si>
  <si>
    <t>18 20 18.5</t>
  </si>
  <si>
    <t>+07 09 15</t>
  </si>
  <si>
    <t>2018-09-27 21:51:09</t>
  </si>
  <si>
    <t>2020-08-04 07:56:25</t>
  </si>
  <si>
    <t>2.049 (MAXI J1820+070)</t>
  </si>
  <si>
    <t>18 20 20.0</t>
  </si>
  <si>
    <t>+07 09 20</t>
  </si>
  <si>
    <t>2018-10-06 07:11:09</t>
  </si>
  <si>
    <t>2020-08-03 22:48:20</t>
  </si>
  <si>
    <t>1.853 (MAXI J1820+070)</t>
  </si>
  <si>
    <t>+07 08 43</t>
  </si>
  <si>
    <t>2018-10-13 22:46:09</t>
  </si>
  <si>
    <t>2020-08-03 18:05:26</t>
  </si>
  <si>
    <t>2.550 (MAXI J1820+070)</t>
  </si>
  <si>
    <t>18 20 18.2</t>
  </si>
  <si>
    <t>+07 08 59</t>
  </si>
  <si>
    <t>2018-10-29 01:11:09</t>
  </si>
  <si>
    <t>2020-08-01 21:02:41</t>
  </si>
  <si>
    <t>2.335 (MAXI J1820+070)</t>
  </si>
  <si>
    <t>18 20 26.8</t>
  </si>
  <si>
    <t>+07 13 05</t>
  </si>
  <si>
    <t>2019-03-25 19:51:09</t>
  </si>
  <si>
    <t>2020-09-11 03:54:51</t>
  </si>
  <si>
    <t>2.309 (MAXI J1820+070)</t>
  </si>
  <si>
    <t>18 20 22.3</t>
  </si>
  <si>
    <t>+07 13 11</t>
  </si>
  <si>
    <t>2019-05-01 09:36:09</t>
  </si>
  <si>
    <t>2020-07-25 19:02:55</t>
  </si>
  <si>
    <t>2.062 (MAXI J1820+070)</t>
  </si>
  <si>
    <t>18 20 16.2</t>
  </si>
  <si>
    <t>+07 09 14</t>
  </si>
  <si>
    <t>2019-08-26 07:16:09</t>
  </si>
  <si>
    <t>2020-07-23 03:45:20</t>
  </si>
  <si>
    <t>2.366 (MAXI J1820+070)</t>
  </si>
  <si>
    <t>O  R  N  S  D </t>
  </si>
  <si>
    <t>18 20 17.4</t>
  </si>
  <si>
    <t>2019-09-20 19:16:09</t>
  </si>
  <si>
    <t>2020-07-22 13:04:43</t>
  </si>
  <si>
    <t>1.966 (MAXI J1820+070)</t>
  </si>
  <si>
    <t>Select</t>
  </si>
  <si>
    <t xml:space="preserve">Related Links </t>
  </si>
  <si>
    <t>duration  [s]</t>
  </si>
  <si>
    <t xml:space="preserve">pi lname </t>
  </si>
  <si>
    <t xml:space="preserve">pi fname </t>
  </si>
  <si>
    <t xml:space="preserve">data in heasarc </t>
  </si>
  <si>
    <t>Search Offset Sort (1,2,3)  Sort (1,2,3)  ['] from (target)</t>
  </si>
  <si>
    <t> ASCA Chan ROSAT RXTE </t>
  </si>
  <si>
    <t>MAXI J1820+070</t>
  </si>
  <si>
    <t>18 20 21.91</t>
  </si>
  <si>
    <t>+07 11 07.3</t>
  </si>
  <si>
    <t>2018-03-17 03:51:54</t>
  </si>
  <si>
    <t>SCHARTEL (PS)</t>
  </si>
  <si>
    <t>NORBERT</t>
  </si>
  <si>
    <t>Y</t>
  </si>
  <si>
    <t>0.008 (MAXI J1820+070)</t>
  </si>
  <si>
    <t>18 20 21.88</t>
  </si>
  <si>
    <t>+07 11 08.3</t>
  </si>
  <si>
    <t>2019-09-20 21:50:00</t>
  </si>
  <si>
    <t>0.024 (MAXI J1820+070)</t>
  </si>
  <si>
    <t>2018-03-27 03:10:58</t>
  </si>
  <si>
    <t>Maccarone</t>
  </si>
  <si>
    <t>Thomas</t>
  </si>
  <si>
    <t>2018-03-19 03:43:01</t>
  </si>
  <si>
    <t>+07 11 07.1</t>
  </si>
  <si>
    <t>2018-10-05 20:24:17</t>
  </si>
  <si>
    <t>2018-03-22 04:31:08</t>
  </si>
  <si>
    <t>2019-03-26 03:46:56</t>
  </si>
  <si>
    <t>Casella</t>
  </si>
  <si>
    <t>Piergiorgio</t>
  </si>
  <si>
    <t>0.016 (MAXI J1820+070)</t>
  </si>
  <si>
    <t>2019-03-22 03:59:31</t>
  </si>
  <si>
    <t>2018-09-28 21:55:29</t>
  </si>
  <si>
    <t>2018-09-30 22:03:31</t>
  </si>
  <si>
    <t>2018-04-12 07:27:58</t>
  </si>
  <si>
    <t xml:space="preserve">detector </t>
  </si>
  <si>
    <t xml:space="preserve">grating </t>
  </si>
  <si>
    <t>exposure Reverse Sort (3,2,1) [s]</t>
  </si>
  <si>
    <t xml:space="preserve">type </t>
  </si>
  <si>
    <t xml:space="preserve">pi </t>
  </si>
  <si>
    <t> ASCA ROSAT XMM RXTE </t>
  </si>
  <si>
    <t>18 20 21.90</t>
  </si>
  <si>
    <t>+07 11 07.2</t>
  </si>
  <si>
    <t>2018-11-13 18:23:17</t>
  </si>
  <si>
    <t>ACIS-S</t>
  </si>
  <si>
    <t>NONE</t>
  </si>
  <si>
    <t>Corbel</t>
  </si>
  <si>
    <t>0.011 (MAXI J1820+070)</t>
  </si>
  <si>
    <t>2018-11-19 02:42:38</t>
  </si>
  <si>
    <t>HETG</t>
  </si>
  <si>
    <t>Gallo</t>
  </si>
  <si>
    <t>0.023 (MAXI J1820+070)</t>
  </si>
  <si>
    <t>2019-02-04 14:30:44</t>
  </si>
  <si>
    <t>2019-02-05 02:53:11</t>
  </si>
  <si>
    <t>2019-04-30 03:02:06</t>
  </si>
  <si>
    <t>2019-05-06 07:53:49</t>
  </si>
  <si>
    <t>2019-05-15 16:02:31</t>
  </si>
  <si>
    <t>2019-05-24 10:08:59</t>
  </si>
  <si>
    <t>2019-06-02 16:06:25</t>
  </si>
  <si>
    <t>2019-06-11 01:58:04</t>
  </si>
  <si>
    <t>untriggered</t>
  </si>
  <si>
    <t>18 20 21.94</t>
  </si>
  <si>
    <t>Hare</t>
  </si>
  <si>
    <t>0.000 (MAXI J1820+070)</t>
  </si>
  <si>
    <t>SWIFT</t>
  </si>
  <si>
    <t>Chandra</t>
  </si>
  <si>
    <t>XMM-Newton</t>
  </si>
  <si>
    <t>NuSTAR</t>
  </si>
  <si>
    <t>START TIME</t>
  </si>
  <si>
    <t>EXPOSURE</t>
  </si>
  <si>
    <t xml:space="preserve">start time </t>
  </si>
  <si>
    <t>start time (date id)</t>
  </si>
  <si>
    <t>xrt exposure Reverse Sort (3,2,1) [s]</t>
  </si>
  <si>
    <t>Swift</t>
  </si>
  <si>
    <t>bin</t>
  </si>
  <si>
    <t>2018-03-11 23:55:55</t>
  </si>
  <si>
    <t>≤ 8000</t>
  </si>
  <si>
    <t>2018-03-12 00:11:55</t>
  </si>
  <si>
    <t>8001 - 12000</t>
  </si>
  <si>
    <t>2018-03-13 17:33:11</t>
  </si>
  <si>
    <t>12001 - 16000</t>
  </si>
  <si>
    <t>2018-03-13 17:34:03</t>
  </si>
  <si>
    <t>16001 - 20000</t>
  </si>
  <si>
    <t>2018-03-14 18:55:51</t>
  </si>
  <si>
    <t>20001 - 24000</t>
  </si>
  <si>
    <t>2018-03-14 20:54:55</t>
  </si>
  <si>
    <t>24001 - 28000</t>
  </si>
  <si>
    <t>2018-03-15 01:37:28</t>
  </si>
  <si>
    <t>28001 - 32000</t>
  </si>
  <si>
    <t>2018-03-16 02:58:57</t>
  </si>
  <si>
    <t>32001 - 36000</t>
  </si>
  <si>
    <t>2018-03-17 02:52:57</t>
  </si>
  <si>
    <t>36001 - 40000</t>
  </si>
  <si>
    <t>2018-03-18 02:52:56</t>
  </si>
  <si>
    <t>&gt; 40000</t>
  </si>
  <si>
    <t>2018-03-19 00:56:27</t>
  </si>
  <si>
    <t>2018-03-19 18:40:57</t>
  </si>
  <si>
    <t>2018-03-20 18:34:57</t>
  </si>
  <si>
    <t>2018-03-21 18:45:57</t>
  </si>
  <si>
    <t>2018-03-22 04:21:57</t>
  </si>
  <si>
    <t>2018-03-23 18:35:56</t>
  </si>
  <si>
    <t>2018-03-24 02:36:56</t>
  </si>
  <si>
    <t>2018-03-25 04:03:57</t>
  </si>
  <si>
    <t>2018-03-26 03:57:56</t>
  </si>
  <si>
    <t>2018-03-27 11:35:57</t>
  </si>
  <si>
    <t>2018-03-28 02:10:57</t>
  </si>
  <si>
    <t>2018-03-29 02:05:57</t>
  </si>
  <si>
    <t>2018-03-30 11:18:57</t>
  </si>
  <si>
    <t>2018-03-31 11:12:57</t>
  </si>
  <si>
    <t>2018-04-01 09:31:57</t>
  </si>
  <si>
    <t>2018-04-02 09:26:57</t>
  </si>
  <si>
    <t>2018-04-03 19:01:57</t>
  </si>
  <si>
    <t>2018-04-04 04:51:57</t>
  </si>
  <si>
    <t>2018-04-05 01:16:57</t>
  </si>
  <si>
    <t>2018-04-06 20:13:57</t>
  </si>
  <si>
    <t>2018-04-07 01:13:57</t>
  </si>
  <si>
    <t>2018-04-08 07:17:57</t>
  </si>
  <si>
    <t>2018-04-09 08:47:57</t>
  </si>
  <si>
    <t>2018-04-10 11:53:57</t>
  </si>
  <si>
    <t>2018-04-11 05:25:57</t>
  </si>
  <si>
    <t>2018-04-12 02:12:57</t>
  </si>
  <si>
    <t>2018-04-12 06:55:57</t>
  </si>
  <si>
    <t>2018-04-12 10:07:57</t>
  </si>
  <si>
    <t>2018-04-13 08:26:57</t>
  </si>
  <si>
    <t>2018-04-14 06:45:57</t>
  </si>
  <si>
    <t>2018-04-15 06:39:57</t>
  </si>
  <si>
    <t>2018-04-16 16:17:57</t>
  </si>
  <si>
    <t>2018-04-16 17:43:57</t>
  </si>
  <si>
    <t>2018-04-16 19:32:57</t>
  </si>
  <si>
    <t>2018-04-16 21:00:57</t>
  </si>
  <si>
    <t>2018-04-16 22:52:57</t>
  </si>
  <si>
    <t>2018-04-17 11:16:57</t>
  </si>
  <si>
    <t>2018-04-17 17:58:58</t>
  </si>
  <si>
    <t>2018-04-18 03:12:57</t>
  </si>
  <si>
    <t>2018-04-19 04:42:57</t>
  </si>
  <si>
    <t>2018-04-20 20:33:57</t>
  </si>
  <si>
    <t>2018-04-21 06:25:57</t>
  </si>
  <si>
    <t>2018-04-21 19:11:57</t>
  </si>
  <si>
    <t>2018-04-22 20:25:57</t>
  </si>
  <si>
    <t>2018-04-29 23:13:57</t>
  </si>
  <si>
    <t>2018-05-01 04:03:57</t>
  </si>
  <si>
    <t>2018-05-02 14:53:34</t>
  </si>
  <si>
    <t>2018-05-03 08:12:57</t>
  </si>
  <si>
    <t>2018-05-03 16:10:57</t>
  </si>
  <si>
    <t>2018-05-04 14:39:57</t>
  </si>
  <si>
    <t>2018-05-06 11:10:57</t>
  </si>
  <si>
    <t>2018-05-10 04:55:56</t>
  </si>
  <si>
    <t>2018-05-17 21:39:57</t>
  </si>
  <si>
    <t>2018-05-21 08:23:57</t>
  </si>
  <si>
    <t>2018-05-21 09:48:56</t>
  </si>
  <si>
    <t>2018-05-29 20:26:57</t>
  </si>
  <si>
    <t>2018-05-31 20:17:57</t>
  </si>
  <si>
    <t>2018-06-02 20:04:58</t>
  </si>
  <si>
    <t>2018-06-06 19:34:57</t>
  </si>
  <si>
    <t>2018-06-11 03:26:57</t>
  </si>
  <si>
    <t>2018-06-11 14:18:57</t>
  </si>
  <si>
    <t>2018-06-25 08:10:40</t>
  </si>
  <si>
    <t>2018-06-26 11:20:57</t>
  </si>
  <si>
    <t>2018-06-27 14:23:57</t>
  </si>
  <si>
    <t>2018-06-28 08:04:57</t>
  </si>
  <si>
    <t>2018-07-06 15:21:57</t>
  </si>
  <si>
    <t>2018-07-06 16:56:23</t>
  </si>
  <si>
    <t>2018-07-08 05:36:57</t>
  </si>
  <si>
    <t>2018-07-08 23:19:57</t>
  </si>
  <si>
    <t>2018-07-09 12:05:56</t>
  </si>
  <si>
    <t>2018-07-10 08:33:57</t>
  </si>
  <si>
    <t>2018-07-10 21:39:48</t>
  </si>
  <si>
    <t>2018-07-11 03:34:09</t>
  </si>
  <si>
    <t>2018-07-11 06:49:07</t>
  </si>
  <si>
    <t>2018-07-11 21:35:44</t>
  </si>
  <si>
    <t>2018-07-12 05:04:56</t>
  </si>
  <si>
    <t>2018-07-12 14:44:57</t>
  </si>
  <si>
    <t>2018-07-13 04:59:56</t>
  </si>
  <si>
    <t>2018-07-13 08:10:57</t>
  </si>
  <si>
    <t>2018-07-15 19:41:48</t>
  </si>
  <si>
    <t>2018-07-18 19:10:53</t>
  </si>
  <si>
    <t>2018-07-19 06:23:56</t>
  </si>
  <si>
    <t>2018-07-24 21:44:57</t>
  </si>
  <si>
    <t>2018-07-26 03:48:57</t>
  </si>
  <si>
    <t>2018-07-26 03:53:57</t>
  </si>
  <si>
    <t>2018-07-26 05:24:57</t>
  </si>
  <si>
    <t>2018-07-26 05:29:57</t>
  </si>
  <si>
    <t>2018-07-30 03:29:57</t>
  </si>
  <si>
    <t>2018-08-01 14:25:57</t>
  </si>
  <si>
    <t>2018-08-01 14:30:57</t>
  </si>
  <si>
    <t>2018-08-03 15:57:57</t>
  </si>
  <si>
    <t>2018-08-05 04:35:57</t>
  </si>
  <si>
    <t>2018-08-07 09:13:57</t>
  </si>
  <si>
    <t>2018-08-08 12:22:57</t>
  </si>
  <si>
    <t>2018-08-19 08:11:48</t>
  </si>
  <si>
    <t>2018-09-01 19:51:56</t>
  </si>
  <si>
    <t>2018-09-08 10:58:57</t>
  </si>
  <si>
    <t>2018-09-17 21:23:57</t>
  </si>
  <si>
    <t>2018-09-22 03:34:57</t>
  </si>
  <si>
    <t>2018-09-25 01:45:57</t>
  </si>
  <si>
    <t>2018-09-26 14:27:56</t>
  </si>
  <si>
    <t>2018-09-27 22:00:57</t>
  </si>
  <si>
    <t>2018-09-29 07:35:57</t>
  </si>
  <si>
    <t>2018-09-30 10:43:57</t>
  </si>
  <si>
    <t>2018-10-01 13:49:57</t>
  </si>
  <si>
    <t>2018-10-02 05:36:57</t>
  </si>
  <si>
    <t>2018-10-03 18:12:56</t>
  </si>
  <si>
    <t>2018-10-04 10:10:57</t>
  </si>
  <si>
    <t>2018-10-06 02:12:57</t>
  </si>
  <si>
    <t>2018-10-09 00:13:57</t>
  </si>
  <si>
    <t>2018-10-11 06:38:57</t>
  </si>
  <si>
    <t>2018-10-13 06:13:57</t>
  </si>
  <si>
    <t>2018-10-15 17:31:56</t>
  </si>
  <si>
    <t>2018-10-17 05:48:56</t>
  </si>
  <si>
    <t>2018-10-19 07:12:57</t>
  </si>
  <si>
    <t>2018-10-21 00:38:57</t>
  </si>
  <si>
    <t>2018-10-26 11:22:56</t>
  </si>
  <si>
    <t>2018-10-28 14:29:57</t>
  </si>
  <si>
    <t>2018-10-30 00:04:57</t>
  </si>
  <si>
    <t>2018-10-31 06:17:57</t>
  </si>
  <si>
    <t>2018-11-02 15:45:08</t>
  </si>
  <si>
    <t>2018-11-03 10:52:57</t>
  </si>
  <si>
    <t>2018-11-04 15:25:57</t>
  </si>
  <si>
    <t>2018-11-06 04:03:57</t>
  </si>
  <si>
    <t>2018-11-08 16:41:57</t>
  </si>
  <si>
    <t>2018-11-10 13:07:57</t>
  </si>
  <si>
    <t>2018-11-12 08:24:36</t>
  </si>
  <si>
    <t>2018-11-14 12:42:34</t>
  </si>
  <si>
    <t>2018-11-16 14:05:36</t>
  </si>
  <si>
    <t>2018-11-18 04:20:35</t>
  </si>
  <si>
    <t>2019-02-06 09:57:35</t>
  </si>
  <si>
    <t>2019-03-03 17:06:36</t>
  </si>
  <si>
    <t>2019-03-10 05:21:35</t>
  </si>
  <si>
    <t>2019-03-12 17:36:24</t>
  </si>
  <si>
    <t>2019-03-13 19:07:15</t>
  </si>
  <si>
    <t>2019-03-15 01:25:36</t>
  </si>
  <si>
    <t>2019-03-16 20:27:35</t>
  </si>
  <si>
    <t>2019-03-17 03:19:36</t>
  </si>
  <si>
    <t>2019-03-19 20:23:36</t>
  </si>
  <si>
    <t>2019-03-20 02:45:33</t>
  </si>
  <si>
    <t>2019-03-21 02:39:34</t>
  </si>
  <si>
    <t>2019-03-22 05:53:36</t>
  </si>
  <si>
    <t>2019-03-23 04:07:35</t>
  </si>
  <si>
    <t>2019-03-24 05:40:35</t>
  </si>
  <si>
    <t>2019-03-25 03:54:35</t>
  </si>
  <si>
    <t>2019-03-29 00:34:28</t>
  </si>
  <si>
    <t>2019-03-30 03:22:35</t>
  </si>
  <si>
    <t>2019-03-31 08:03:35</t>
  </si>
  <si>
    <t>2019-04-01 07:47:36</t>
  </si>
  <si>
    <t>2019-04-02 03:09:36</t>
  </si>
  <si>
    <t>2019-04-03 01:16:34</t>
  </si>
  <si>
    <t>2019-04-04 01:10:34</t>
  </si>
  <si>
    <t>2019-04-07 16:47:34</t>
  </si>
  <si>
    <t>2019-04-10 03:56:32</t>
  </si>
  <si>
    <t>2019-04-11 16:40:34</t>
  </si>
  <si>
    <t>2019-04-12 16:49:24</t>
  </si>
  <si>
    <t>2019-04-13 16:13:36</t>
  </si>
  <si>
    <t>2019-04-15 19:23:34</t>
  </si>
  <si>
    <t>2019-04-17 19:23:36</t>
  </si>
  <si>
    <t>2019-04-25 17:18:14</t>
  </si>
  <si>
    <t>2019-04-28 16:28:41</t>
  </si>
  <si>
    <t>2019-05-04 00:02:37</t>
  </si>
  <si>
    <t>2019-05-08 12:37:36</t>
  </si>
  <si>
    <t>2019-05-10 20:14:36</t>
  </si>
  <si>
    <t>2019-05-11 18:37:35</t>
  </si>
  <si>
    <t>2019-05-12 15:05:35</t>
  </si>
  <si>
    <t>2019-05-13 00:54:36</t>
  </si>
  <si>
    <t>2019-05-16 23:06:36</t>
  </si>
  <si>
    <t>2019-05-19 05:12:34</t>
  </si>
  <si>
    <t>2019-05-22 17:36:35</t>
  </si>
  <si>
    <t>2019-08-11 16:08:12</t>
  </si>
  <si>
    <t>2019-08-13 12:34:49</t>
  </si>
  <si>
    <t>2019-08-17 17:14:36</t>
  </si>
  <si>
    <t>2019-08-23 05:30:34</t>
  </si>
  <si>
    <t>2019-08-24 02:26:35</t>
  </si>
  <si>
    <t>2019-08-26 14:39:35</t>
  </si>
  <si>
    <t>2019-08-29 00:10:34</t>
  </si>
  <si>
    <t>2019-08-31 04:59:34</t>
  </si>
  <si>
    <t>2019-09-07 01:07:35</t>
  </si>
  <si>
    <t>2019-09-14 06:49:35</t>
  </si>
  <si>
    <t>2019-09-15 11:05:36</t>
  </si>
  <si>
    <t>2019-09-19 02:43:35</t>
  </si>
  <si>
    <t>2019-09-21 06:06:35</t>
  </si>
  <si>
    <t>2019-09-26 14:55:35</t>
  </si>
  <si>
    <t>2019-09-28 05:28:34</t>
  </si>
  <si>
    <t>2019-10-05 04:45:35</t>
  </si>
  <si>
    <t>2019-10-12 00:55:36</t>
  </si>
  <si>
    <t>2019-10-16 11:22:35</t>
  </si>
  <si>
    <t>2019-10-21 20:33:36</t>
  </si>
  <si>
    <t>2019-10-26 02:50:26</t>
  </si>
  <si>
    <t>2019-11-02 02:18:27</t>
  </si>
  <si>
    <t>2019-11-09 10:51:35</t>
  </si>
  <si>
    <t>2019-11-16 07:02:36</t>
  </si>
  <si>
    <t>2020-02-23 19:24:35</t>
  </si>
  <si>
    <t>2020-03-01 03:09:35</t>
  </si>
  <si>
    <t>2020-03-04 00:53:36</t>
  </si>
  <si>
    <t>2020-03-05 02:26:35</t>
  </si>
  <si>
    <t>2020-03-08 18:02:34</t>
  </si>
  <si>
    <t>2020-03-15 20:49:34</t>
  </si>
  <si>
    <t>2020-03-18 18:40:36</t>
  </si>
  <si>
    <t>2020-03-19 18:34:34</t>
  </si>
  <si>
    <t>2020-03-22 10:18:34</t>
  </si>
  <si>
    <t>2020-03-29 22:23:35</t>
  </si>
  <si>
    <t>2020-04-05 01:03:35</t>
  </si>
  <si>
    <t>2020-04-12 01:52:34</t>
  </si>
  <si>
    <t>2020-04-19 01:10:34</t>
  </si>
  <si>
    <t>2020-04-26 00:29:35</t>
  </si>
  <si>
    <t>2020-05-03 12:34:36</t>
  </si>
  <si>
    <t>2020-05-11 18:14:35</t>
  </si>
  <si>
    <t>2020-07-20 22:48:36</t>
  </si>
  <si>
    <t>2020-07-21 22:27:35</t>
  </si>
  <si>
    <t>2020-07-22 22:26:36</t>
  </si>
  <si>
    <t>2020-07-23 22:20:34</t>
  </si>
  <si>
    <t>2020-08-09 14:28:34</t>
  </si>
  <si>
    <t>2020-08-23 06:29:36</t>
  </si>
  <si>
    <t>2020-09-06 08:19:36</t>
  </si>
  <si>
    <t>2021-02-07 03:47:36</t>
  </si>
  <si>
    <t>2021-02-15 23:37:21</t>
  </si>
  <si>
    <t>2021-02-21 13:43:35</t>
  </si>
  <si>
    <t>2021-03-29 20:59:06</t>
  </si>
  <si>
    <t>2021-03-31 17:47:35</t>
  </si>
  <si>
    <t>2021-04-01 00:07:35</t>
  </si>
  <si>
    <t>2021-04-01 00:13:36</t>
  </si>
  <si>
    <t>2021-04-02 06:11:36</t>
  </si>
  <si>
    <t>2021-04-02 06:18:35</t>
  </si>
  <si>
    <t>2021-04-03 17:10:36</t>
  </si>
  <si>
    <t>2021-04-03 17:16:34</t>
  </si>
  <si>
    <t>2021-04-04 06:10:35</t>
  </si>
  <si>
    <t>2021-04-04 06:16:35</t>
  </si>
  <si>
    <t>2021-04-05 07:30:34</t>
  </si>
  <si>
    <t>2021-04-05 07:36:34</t>
  </si>
  <si>
    <t>2021-04-06 17:02:34</t>
  </si>
  <si>
    <t>2021-04-06 17:13:35</t>
  </si>
  <si>
    <t>2021-04-07 18:30:34</t>
  </si>
  <si>
    <t>2021-04-07 18:40:34</t>
  </si>
  <si>
    <t>2021-04-08 16:55:35</t>
  </si>
  <si>
    <t>2021-04-08 17:03:35</t>
  </si>
  <si>
    <t>2021-04-09 19:44:36</t>
  </si>
  <si>
    <t>2021-04-09 19:49:35</t>
  </si>
  <si>
    <t>2021-04-10 18:02:36</t>
  </si>
  <si>
    <t>2021-04-10 18:07:34</t>
  </si>
  <si>
    <t>2021-04-11 22:53:34</t>
  </si>
  <si>
    <t>2021-04-11 23:00:36</t>
  </si>
  <si>
    <t>2021-04-12 19:25:36</t>
  </si>
  <si>
    <t>2021-04-12 19:33:36</t>
  </si>
  <si>
    <t>2021-04-13 13:02:35</t>
  </si>
  <si>
    <t>2021-04-13 13:10:34</t>
  </si>
  <si>
    <t>2021-04-14 16:01:36</t>
  </si>
  <si>
    <t>2021-04-14 16:10:34</t>
  </si>
  <si>
    <t>2021-04-15 01:34:36</t>
  </si>
  <si>
    <t>2021-04-16 00:02:06</t>
  </si>
  <si>
    <t>2021-04-17 14:06:34</t>
  </si>
  <si>
    <t>2021-04-17 14:11:36</t>
  </si>
  <si>
    <t>2021-04-27 18:00:35</t>
  </si>
  <si>
    <t>2021-05-07 23:32:34</t>
  </si>
  <si>
    <t>2022-03-01 02:11:36</t>
  </si>
  <si>
    <t>2022-03-19 00:27:34</t>
  </si>
  <si>
    <t>2022-03-26 01:18:42</t>
  </si>
  <si>
    <t>2022-04-02 00:21:35</t>
  </si>
  <si>
    <t>2022-04-09 02:43:50</t>
  </si>
  <si>
    <t>2022-04-16 22:13:34</t>
  </si>
  <si>
    <t>2022-04-23 13:49:34</t>
  </si>
  <si>
    <t>2022-05-01 09:17:34</t>
  </si>
  <si>
    <t>2022-05-07 03:59:36</t>
  </si>
  <si>
    <t>2022-05-13 22:34:35</t>
  </si>
  <si>
    <t>2022-05-21 02:26:35</t>
  </si>
  <si>
    <t>2022-06-01 21:31:29</t>
  </si>
  <si>
    <t>2022-06-05 12:59:35</t>
  </si>
  <si>
    <t>2022-06-13 12:15:35</t>
  </si>
  <si>
    <t>2022-06-20 17:53:35</t>
  </si>
  <si>
    <t>2022-06-26 10:37:36</t>
  </si>
  <si>
    <t>2022-07-01 00:26:35</t>
  </si>
  <si>
    <t>2022-07-04 20:43:34</t>
  </si>
  <si>
    <t>2022-07-10 17:58:36</t>
  </si>
  <si>
    <t>maksimal</t>
  </si>
  <si>
    <t>checklist (otomasi)</t>
  </si>
  <si>
    <t>works</t>
  </si>
  <si>
    <t>wt</t>
  </si>
  <si>
    <t>pc</t>
  </si>
  <si>
    <t>PC/WT/PC-WT</t>
  </si>
  <si>
    <t>ket</t>
  </si>
  <si>
    <t>Automatic Target</t>
  </si>
  <si>
    <t>18 20 01.83</t>
  </si>
  <si>
    <t>+07 11 56.1</t>
  </si>
  <si>
    <t>v</t>
  </si>
  <si>
    <t>MAXIJ1820+070</t>
  </si>
  <si>
    <t>18 20 23.97</t>
  </si>
  <si>
    <t>+07 10 41.9</t>
  </si>
  <si>
    <t>18 20 12.44</t>
  </si>
  <si>
    <t>+07 11 36.5</t>
  </si>
  <si>
    <t>18 20 31.97</t>
  </si>
  <si>
    <t>+07 08 58.3</t>
  </si>
  <si>
    <t>18 20 23.26</t>
  </si>
  <si>
    <t>+07 12 12.0</t>
  </si>
  <si>
    <t>18 20 30.61</t>
  </si>
  <si>
    <t>+07 10 55.7</t>
  </si>
  <si>
    <t>18 20 27.11</t>
  </si>
  <si>
    <t>+07 12 09.2</t>
  </si>
  <si>
    <t>18 20 30.78</t>
  </si>
  <si>
    <t>+07 10 11.3</t>
  </si>
  <si>
    <t>18 20 22.41</t>
  </si>
  <si>
    <t>+07 10 06.2</t>
  </si>
  <si>
    <t>18 20 11.45</t>
  </si>
  <si>
    <t>+07 10 19.8</t>
  </si>
  <si>
    <t>18 20 20.01</t>
  </si>
  <si>
    <t>+07 11 25.1</t>
  </si>
  <si>
    <t>18 20 06.98</t>
  </si>
  <si>
    <t>+07 10 08.7</t>
  </si>
  <si>
    <t>18 20 16.79</t>
  </si>
  <si>
    <t>+07 10 59.4</t>
  </si>
  <si>
    <t>18 20 08.77</t>
  </si>
  <si>
    <t>+07 11 10.2</t>
  </si>
  <si>
    <t>18 20 15.34</t>
  </si>
  <si>
    <t>+07 11 44.8</t>
  </si>
  <si>
    <t>18 20 07.87</t>
  </si>
  <si>
    <t>+07 12 53.1</t>
  </si>
  <si>
    <t>18 20 21.85</t>
  </si>
  <si>
    <t>+07 13 05.4</t>
  </si>
  <si>
    <t>18 20 19.96</t>
  </si>
  <si>
    <t>+07 14 02.2</t>
  </si>
  <si>
    <t>18 20 22.75</t>
  </si>
  <si>
    <t>+07 12 03.6</t>
  </si>
  <si>
    <t>menjelang tinggi</t>
  </si>
  <si>
    <t>18 20 26.09</t>
  </si>
  <si>
    <t>+07 13 08.0</t>
  </si>
  <si>
    <t>18 20 30.73</t>
  </si>
  <si>
    <t>+07 10 58.8</t>
  </si>
  <si>
    <t>18 20 21.13</t>
  </si>
  <si>
    <t>+07 11 04.5</t>
  </si>
  <si>
    <t>18 20 15.81</t>
  </si>
  <si>
    <t>+07 10 20.5</t>
  </si>
  <si>
    <t>18 20 26.67</t>
  </si>
  <si>
    <t>+07 11 25.3</t>
  </si>
  <si>
    <t>18 20 31.32</t>
  </si>
  <si>
    <t>+07 11 54.3</t>
  </si>
  <si>
    <t>18 20 27.94</t>
  </si>
  <si>
    <t>18 20 28.88</t>
  </si>
  <si>
    <t>+07 10 30.8</t>
  </si>
  <si>
    <t>18 20 25.36</t>
  </si>
  <si>
    <t>+07 10 39.1</t>
  </si>
  <si>
    <t>18 20 23.74</t>
  </si>
  <si>
    <t>+07 13 12.0</t>
  </si>
  <si>
    <t>fase turun</t>
  </si>
  <si>
    <t>18 20 26.97</t>
  </si>
  <si>
    <t>+07 09 48.2</t>
  </si>
  <si>
    <t>18 20 22.09</t>
  </si>
  <si>
    <t>+07 13 09.2</t>
  </si>
  <si>
    <t>18 20 25.91</t>
  </si>
  <si>
    <t>+07 11 53.1</t>
  </si>
  <si>
    <t>18 20 23.56</t>
  </si>
  <si>
    <t>+07 11 13.9</t>
  </si>
  <si>
    <t>redup</t>
  </si>
  <si>
    <t>18 20 26.35</t>
  </si>
  <si>
    <t>+07 10 27.2</t>
  </si>
  <si>
    <t>18 20 36.75</t>
  </si>
  <si>
    <t>+07 05 35.7</t>
  </si>
  <si>
    <t>18 20 48.05</t>
  </si>
  <si>
    <t>+07 04 50.9</t>
  </si>
  <si>
    <t>18 20 23.13</t>
  </si>
  <si>
    <t>+07 11 04.4</t>
  </si>
  <si>
    <t>18 20 19.20</t>
  </si>
  <si>
    <t>+07 10 42.7</t>
  </si>
  <si>
    <t>18 20 28.02</t>
  </si>
  <si>
    <t>+07 06 27.5</t>
  </si>
  <si>
    <t>18 20 20.98</t>
  </si>
  <si>
    <t>+07 11 26.6</t>
  </si>
  <si>
    <t>18 20 32.25</t>
  </si>
  <si>
    <t>+07 09 50.6</t>
  </si>
  <si>
    <t>18 20 15.00</t>
  </si>
  <si>
    <t>+07 11 52.5</t>
  </si>
  <si>
    <t>18 20 15.22</t>
  </si>
  <si>
    <t>+07 11 21.3</t>
  </si>
  <si>
    <t>18 20 05.74</t>
  </si>
  <si>
    <t>+07 09 45.9</t>
  </si>
  <si>
    <t>18 20 06.65</t>
  </si>
  <si>
    <t>+07 09 57.0</t>
  </si>
  <si>
    <t>18 20 08.60</t>
  </si>
  <si>
    <t>+07 10 06.7</t>
  </si>
  <si>
    <t>redup, tidak seredup mei</t>
  </si>
  <si>
    <t>18 20 16.73</t>
  </si>
  <si>
    <t>+07 11 48.3</t>
  </si>
  <si>
    <t>18 20 17.60</t>
  </si>
  <si>
    <t>+07 10 46.3</t>
  </si>
  <si>
    <t>batas bawah</t>
  </si>
  <si>
    <t>Fase</t>
  </si>
  <si>
    <t>obsid</t>
  </si>
  <si>
    <t>xrt exposure</t>
  </si>
  <si>
    <t>PC/WT/
PC-WT</t>
  </si>
  <si>
    <t>ct/s</t>
  </si>
  <si>
    <t>MJD</t>
  </si>
  <si>
    <t>tbabs*po</t>
  </si>
  <si>
    <t>Fluks Bolometrik</t>
  </si>
  <si>
    <t>tbabs*(diskbb+po)</t>
  </si>
  <si>
    <t>Flux (10^-8) ergs/cm^2/s</t>
  </si>
  <si>
    <r>
      <rPr>
        <rFont val="Calibri"/>
        <b/>
        <color rgb="FFFF0000"/>
        <sz val="11.0"/>
      </rPr>
      <t xml:space="preserve">Flux </t>
    </r>
    <r>
      <rPr>
        <rFont val="Calibri"/>
        <b/>
        <color rgb="FFFF0000"/>
        <sz val="11.0"/>
        <u/>
      </rPr>
      <t>bolometrik</t>
    </r>
    <r>
      <rPr>
        <rFont val="Calibri"/>
        <b/>
        <color rgb="FFFF0000"/>
        <sz val="11.0"/>
      </rPr>
      <t xml:space="preserve"> (10^-8) ergs/cm^2/s</t>
    </r>
  </si>
  <si>
    <t>Countrate</t>
  </si>
  <si>
    <t>HR fluks</t>
  </si>
  <si>
    <t>HR c/s</t>
  </si>
  <si>
    <t>Luminositas
(erg/s)</t>
  </si>
  <si>
    <t>err_L
(erg/s)</t>
  </si>
  <si>
    <t>L_bol
(erg/s)</t>
  </si>
  <si>
    <t>L_bol paper
(erg/s)</t>
  </si>
  <si>
    <t>err_Lbol
(erg/s)</t>
  </si>
  <si>
    <t>Lbol/Ledd</t>
  </si>
  <si>
    <t>err Lbol/Ledd</t>
  </si>
  <si>
    <t>Rin_Lbol (km)</t>
  </si>
  <si>
    <t>nH</t>
  </si>
  <si>
    <t>norm.diskbb</t>
  </si>
  <si>
    <t>errp</t>
  </si>
  <si>
    <t>errn</t>
  </si>
  <si>
    <t>0.1-100</t>
  </si>
  <si>
    <t>err</t>
  </si>
  <si>
    <t>Tin</t>
  </si>
  <si>
    <t>Rin_Norm (km)</t>
  </si>
  <si>
    <t>pho index</t>
  </si>
  <si>
    <t>norm.po</t>
  </si>
  <si>
    <t>chi-squared</t>
  </si>
  <si>
    <t>reduced</t>
  </si>
  <si>
    <t>dof</t>
  </si>
  <si>
    <t>0.8-9.</t>
  </si>
  <si>
    <t>0.8-2.</t>
  </si>
  <si>
    <t>2.-9.</t>
  </si>
  <si>
    <t>0.8-6.9</t>
  </si>
  <si>
    <t>2.-6.9</t>
  </si>
  <si>
    <t>0.1 - 100</t>
  </si>
  <si>
    <t>0.1 -100</t>
  </si>
  <si>
    <t>I</t>
  </si>
  <si>
    <t>II</t>
  </si>
  <si>
    <t>III</t>
  </si>
  <si>
    <t>V</t>
  </si>
  <si>
    <t>VI</t>
  </si>
  <si>
    <t>VII</t>
  </si>
  <si>
    <t>start time (MJD)</t>
  </si>
  <si>
    <t>stop time</t>
  </si>
  <si>
    <t>ct/s
(0.5 pc, 100 wt)</t>
  </si>
  <si>
    <t>cek region bkg pc</t>
  </si>
  <si>
    <t>hasil</t>
  </si>
  <si>
    <t>hasil berikutnya</t>
  </si>
  <si>
    <t>pileup &amp; pindah folder</t>
  </si>
  <si>
    <t>radius pileup (piksel)</t>
  </si>
  <si>
    <t>ct/s final</t>
  </si>
  <si>
    <t>folder grp</t>
  </si>
  <si>
    <t>bkg grp.pha</t>
  </si>
  <si>
    <t>src grp.pha</t>
  </si>
  <si>
    <t>arf
(rmf aman)</t>
  </si>
  <si>
    <t>bkg reg</t>
  </si>
  <si>
    <t>src reg</t>
  </si>
  <si>
    <t>bkg pi</t>
  </si>
  <si>
    <t>src pi</t>
  </si>
  <si>
    <t>bkg lc</t>
  </si>
  <si>
    <t>src lc</t>
  </si>
  <si>
    <t>img</t>
  </si>
  <si>
    <t>xcm</t>
  </si>
  <si>
    <t>regrouping</t>
  </si>
  <si>
    <t>data</t>
  </si>
  <si>
    <t>ket (catatan bimbingan)</t>
  </si>
  <si>
    <t>5.731 (pc)</t>
  </si>
  <si>
    <t>31.71 (wt)</t>
  </si>
  <si>
    <t>bkg keluar dari fov</t>
  </si>
  <si>
    <t>bkg annulus, wt</t>
  </si>
  <si>
    <t>output1</t>
  </si>
  <si>
    <t>no</t>
  </si>
  <si>
    <t>wt pc</t>
  </si>
  <si>
    <t>data 00813771000_wt_grp.pha</t>
  </si>
  <si>
    <t>&lt; 58200</t>
  </si>
  <si>
    <t>data 1:1 00010627024_wt_grp_pileup.pha 2:1 00010627028_wt_grp_pileup.pha 3:1 00010627048_wt_grp_pileup.pha 4:1 00010627049_wt_grp_pileup.pha 5:1 00010627053_wt_grp_pileup.pha 6:1 00010627056_wt_grp_pileup.pha</t>
  </si>
  <si>
    <t>58200 - 58250</t>
  </si>
  <si>
    <t>58250 - 58289</t>
  </si>
  <si>
    <t>yang harus didownload</t>
  </si>
  <si>
    <t>IV</t>
  </si>
  <si>
    <t>58289 - 58300</t>
  </si>
  <si>
    <t>region (source, background)</t>
  </si>
  <si>
    <t>58300 - 58380</t>
  </si>
  <si>
    <t>pha (grp, source, backfile)</t>
  </si>
  <si>
    <t>VI-rebright</t>
  </si>
  <si>
    <t>58380 - 58409</t>
  </si>
  <si>
    <t>rmf arf</t>
  </si>
  <si>
    <t>58410 - 58440</t>
  </si>
  <si>
    <t>data 1:1 00088657005_wt_grp_pileup.pha 2:1 00088779001_wt_grp_pileup.pha</t>
  </si>
  <si>
    <t>file evt</t>
  </si>
  <si>
    <t>quies</t>
  </si>
  <si>
    <t>58440 - 58555</t>
  </si>
  <si>
    <t>mini-out</t>
  </si>
  <si>
    <t>58555 - 58590</t>
  </si>
  <si>
    <t>data 1:1 00010627076_wt_grp_pileup.pha 2:1 00010754002_wt_grp_pileup.pha 3:1 00088657009_wt_grp_pileup.pha</t>
  </si>
  <si>
    <t>data 00088657010_wt_grp_pileup.pha</t>
  </si>
  <si>
    <t>1.939 (pc)</t>
  </si>
  <si>
    <t>4.228 (wt)</t>
  </si>
  <si>
    <t>bkg di tepi fov*</t>
  </si>
  <si>
    <t xml:space="preserve"> data 1:1 00088657011_wt_grp.pha 2:1 00010627122_wt_grp.pha 3:1 00010627125_wt_grp.pha 4:1 00010627126_wt_grp.pha 5:1 00010627128_wt_grp.pha</t>
  </si>
  <si>
    <t>0.01353 (pc)</t>
  </si>
  <si>
    <t>0.1339 (wt)</t>
  </si>
  <si>
    <t>bkg di tepi fov, aman</t>
  </si>
  <si>
    <t>bkg annulus, pc</t>
  </si>
  <si>
    <t>data 1:1 00010627132_pc_grp.pha 2:1 00010627133_pc_grp.pha 3:1 00010627134_pc_grp.pha 4:1 00010627135_pc_grp.pha</t>
  </si>
  <si>
    <t>bkg annulus</t>
  </si>
  <si>
    <t>PC</t>
  </si>
  <si>
    <t>0.03433 (pc)</t>
  </si>
  <si>
    <t>0.1075 (wt)</t>
  </si>
  <si>
    <t>data
1:1 00813771000_wt_grp.pha 2:1 00010627024_wt_grp_pileup.pha 3:1 00010627028_wt_grp_pileup.pha 4:1 00010627048_wt_grp_pileup.pha 5:1 00010627049_wt_grp_pileup.pha
6:1 00010627053_wt_grp_pileup.pha 7:1 00010627056_wt_grp_pileup.pha 8:1 00088657005_wt_grp_pileup.pha 9:1 00088779001_wt_grp_pileup.pha
10:1 00010627076_wt_grp_pileup.pha 11:1 00010754002_wt_grp_pileup.pha 12:1 00088657009_wt_grp_pileup.pha 13:1 00088657010_wt_grp_pileup.pha 14:1 00088657011_wt_grp.pha
15:1 00010627122_wt_grp.pha 16:1 00010627125_wt_grp.pha 17:1 00010627126_wt_grp.pha 18:1 00010627128_wt_grp.pha 18:1 00010627132_pc_grp.pha 19:1 00010627133_pc_grp.pha
20:1 00010627134_pc_grp.pha 22:1 00010627135_pc_grp.pha</t>
  </si>
  <si>
    <t>checklist
(otomasi)</t>
  </si>
  <si>
    <t>count rate</t>
  </si>
  <si>
    <t>tbabs*po (steppar pho 1-3 50), model per fase</t>
  </si>
  <si>
    <t>tbabs*(diskbb+po)   typical Tin 0.7-1.5 keV     pho index 1.5-2.1 keV</t>
  </si>
  <si>
    <t>HR</t>
  </si>
  <si>
    <t>Luminositas (Lsun)</t>
  </si>
  <si>
    <t>hipotesis</t>
  </si>
  <si>
    <t>0.8 s.d. 2</t>
  </si>
  <si>
    <t>error</t>
  </si>
  <si>
    <t>2 s.d. 10</t>
  </si>
  <si>
    <t>0.8 s.d. 10</t>
  </si>
  <si>
    <t>0.3 s.d. 2</t>
  </si>
  <si>
    <t>err pho</t>
  </si>
  <si>
    <t>norm</t>
  </si>
  <si>
    <t>err norm</t>
  </si>
  <si>
    <t>flux 0.3-2</t>
  </si>
  <si>
    <t>flux 2-10</t>
  </si>
  <si>
    <t>0.3-9.</t>
  </si>
  <si>
    <t>0.3-10.</t>
  </si>
  <si>
    <t>y luminositas</t>
  </si>
  <si>
    <t>hard</t>
  </si>
  <si>
    <t>x tin</t>
  </si>
  <si>
    <t>termal</t>
  </si>
  <si>
    <t>L = T^4</t>
  </si>
  <si>
    <t>turunkan Rin, diplot terhadap waktu dan luminositas</t>
  </si>
  <si>
    <t>1. norm diskbb</t>
  </si>
  <si>
    <t>bisa jadi 0.1-100 untuk menghitung fluks bolometrik</t>
  </si>
  <si>
    <t>dummy resp</t>
  </si>
  <si>
    <t>dummyrsp</t>
  </si>
  <si>
    <t>coba dulu satu obs id, perbedaan fluksnya</t>
  </si>
  <si>
    <t>0.8-9 bukan bolometrik sinar-X</t>
  </si>
  <si>
    <t>spektrum</t>
  </si>
  <si>
    <t>Data Swift</t>
  </si>
  <si>
    <t>output</t>
  </si>
  <si>
    <t>wget -nv -w 2 -nH --cut-dirs=1 -r --no-parent --reject "index.html*" http://www.swift.ac.uk/archive/reproc/00813771000/auxil/
wget -nv -w 2 -nH --cut-dirs=1 -r --no-parent --reject "index.html*" http://www.swift.ac.uk/archive/reproc/00813771000/uvot/
wget -nv -w 2 -nH --cut-dirs=1 -r --no-parent --reject "index.html*" http://www.swift.ac.uk/archive/reproc/00813771000/xrt/</t>
  </si>
  <si>
    <t>wget -nv -w 2 -nH --cut-dirs=1 -r --no-parent --reject "index.html*" http://www.swift.ac.uk/archive/reproc/00010627024/auxil/
wget -nv -w 2 -nH --cut-dirs=1 -r --no-parent --reject "index.html*" http://www.swift.ac.uk/archive/reproc/00010627024/uvot/
wget -nv -w 2 -nH --cut-dirs=1 -r --no-parent --reject "index.html*" http://www.swift.ac.uk/archive/reproc/00010627024/xrt/</t>
  </si>
  <si>
    <t>wget -nv -w 2 -nH --cut-dirs=1 -r --no-parent --reject "index.html*" http://www.swift.ac.uk/archive/reproc/00010627028/auxil/
wget -nv -w 2 -nH --cut-dirs=1 -r --no-parent --reject "index.html*" http://www.swift.ac.uk/archive/reproc/00010627028/uvot/
wget -nv -w 2 -nH --cut-dirs=1 -r --no-parent --reject "index.html*" http://www.swift.ac.uk/archive/reproc/00010627028/xrt/</t>
  </si>
  <si>
    <t>wget -nv -w 2 -nH --cut-dirs=1 -r --no-parent --reject "index.html*" http://www.swift.ac.uk/archive/reproc/00010627048/auxil/
wget -nv -w 2 -nH --cut-dirs=1 -r --no-parent --reject "index.html*" http://www.swift.ac.uk/archive/reproc/00010627048/uvot/
wget -nv -w 2 -nH --cut-dirs=1 -r --no-parent --reject "index.html*" http://www.swift.ac.uk/archive/reproc/00010627048/xrt/</t>
  </si>
  <si>
    <t>wget -nv -w 2 -nH --cut-dirs=1 -r --no-parent --reject "index.html*" http://www.swift.ac.uk/archive/reproc/00010627049/auxil/
wget -nv -w 2 -nH --cut-dirs=1 -r --no-parent --reject "index.html*" http://www.swift.ac.uk/archive/reproc/00010627049/uvot/
wget -nv -w 2 -nH --cut-dirs=1 -r --no-parent --reject "index.html*" http://www.swift.ac.uk/archive/reproc/00010627049/xrt/</t>
  </si>
  <si>
    <t>wget -nv -w 2 -nH --cut-dirs=1 -r --no-parent --reject "index.html*" http://www.swift.ac.uk/archive/reproc/00010627053/auxil/
wget -nv -w 2 -nH --cut-dirs=1 -r --no-parent --reject "index.html*" http://www.swift.ac.uk/archive/reproc/00010627053/uvot/
wget -nv -w 2 -nH --cut-dirs=1 -r --no-parent --reject "index.html*" http://www.swift.ac.uk/archive/reproc/00010627053/xrt/</t>
  </si>
  <si>
    <t>tambah VII</t>
  </si>
  <si>
    <t>wget -nv -w 2 -nH --cut-dirs=1 -r --no-parent --reject "index.html*" http://www.swift.ac.uk/archive/reproc/00010627056/auxil/
wget -nv -w 2 -nH --cut-dirs=1 -r --no-parent --reject "index.html*" http://www.swift.ac.uk/archive/reproc/00010627056/uvot/
wget -nv -w 2 -nH --cut-dirs=1 -r --no-parent --reject "index.html*" http://www.swift.ac.uk/archive/reproc/00010627056/xrt/</t>
  </si>
  <si>
    <t>wget -nv -w 2 -nH --cut-dirs=1 -r --no-parent --reject "index.html*" http://www.swift.ac.uk/archive/reproc/00088657005/auxil/
wget -nv -w 2 -nH --cut-dirs=1 -r --no-parent --reject "index.html*" http://www.swift.ac.uk/archive/reproc/00088657005/uvot/
wget -nv -w 2 -nH --cut-dirs=1 -r --no-parent --reject "index.html*" http://www.swift.ac.uk/archive/reproc/00088657005/xrt/</t>
  </si>
  <si>
    <t xml:space="preserve"> data 1:1 00088657005_wt_grp_pileup.pha 2:1 00088779001_wt_grp_pileup.pha</t>
  </si>
  <si>
    <t>wget -nv -w 2 -nH --cut-dirs=1 -r --no-parent --reject "index.html*" http://www.swift.ac.uk/archive/reproc/00088779001/auxil/
wget -nv -w 2 -nH --cut-dirs=1 -r --no-parent --reject "index.html*" http://www.swift.ac.uk/archive/reproc/00088779001/uvot/
wget -nv -w 2 -nH --cut-dirs=1 -r --no-parent --reject "index.html*" http://www.swift.ac.uk/archive/reproc/00088779001/xrt/</t>
  </si>
  <si>
    <t>wget -nv -w 2 -nH --cut-dirs=1 -r --no-parent --reject "index.html*" http://www.swift.ac.uk/archive/reproc/00010627076/auxil/
wget -nv -w 2 -nH --cut-dirs=1 -r --no-parent --reject "index.html*" http://www.swift.ac.uk/archive/reproc/00010627076/uvot/
wget -nv -w 2 -nH --cut-dirs=1 -r --no-parent --reject "index.html*" http://www.swift.ac.uk/archive/reproc/00010627076/xrt/</t>
  </si>
  <si>
    <t>wget -nv -w 2 -nH --cut-dirs=1 -r --no-parent --reject "index.html*" http://www.swift.ac.uk/archive/reproc/00010754002/auxil/
wget -nv -w 2 -nH --cut-dirs=1 -r --no-parent --reject "index.html*" http://www.swift.ac.uk/archive/reproc/00010754002/uvot/
wget -nv -w 2 -nH --cut-dirs=1 -r --no-parent --reject "index.html*" http://www.swift.ac.uk/archive/reproc/00010754002/xrt/</t>
  </si>
  <si>
    <t>wget -nv -w 2 -nH --cut-dirs=1 -r --no-parent --reject "index.html*" http://www.swift.ac.uk/archive/reproc/00088657009/auxil/
wget -nv -w 2 -nH --cut-dirs=1 -r --no-parent --reject "index.html*" http://www.swift.ac.uk/archive/reproc/00088657009/uvot/
wget -nv -w 2 -nH --cut-dirs=1 -r --no-parent --reject "index.html*" http://www.swift.ac.uk/archive/reproc/00088657009/xrt/</t>
  </si>
  <si>
    <t>wget -nv -w 2 -nH --cut-dirs=1 -r --no-parent --reject "index.html*" http://www.swift.ac.uk/archive/reproc/00088657010/auxil/
wget -nv -w 2 -nH --cut-dirs=1 -r --no-parent --reject "index.html*" http://www.swift.ac.uk/archive/reproc/00088657010/uvot/
wget -nv -w 2 -nH --cut-dirs=1 -r --no-parent --reject "index.html*" http://www.swift.ac.uk/archive/reproc/00088657010/xrt/</t>
  </si>
  <si>
    <t>wget -nv -w 2 -nH --cut-dirs=1 -r --no-parent --reject "index.html*" http://www.swift.ac.uk/archive/reproc/00088657011/auxil/
wget -nv -w 2 -nH --cut-dirs=1 -r --no-parent --reject "index.html*" http://www.swift.ac.uk/archive/reproc/00088657011/uvot/
wget -nv -w 2 -nH --cut-dirs=1 -r --no-parent --reject "index.html*" http://www.swift.ac.uk/archive/reproc/00088657011/xrt/</t>
  </si>
  <si>
    <t>wget -nv -w 2 -nH --cut-dirs=1 -r --no-parent --reject "index.html*" http://www.swift.ac.uk/archive/reproc/00010627122/auxil/
wget -nv -w 2 -nH --cut-dirs=1 -r --no-parent --reject "index.html*" http://www.swift.ac.uk/archive/reproc/00010627122/uvot/
wget -nv -w 2 -nH --cut-dirs=1 -r --no-parent --reject "index.html*" http://www.swift.ac.uk/archive/reproc/00010627122/xrt/</t>
  </si>
  <si>
    <t>wget -nv -w 2 -nH --cut-dirs=1 -r --no-parent --reject "index.html*" http://www.swift.ac.uk/archive/reproc/00010627125/auxil/
wget -nv -w 2 -nH --cut-dirs=1 -r --no-parent --reject "index.html*" http://www.swift.ac.uk/archive/reproc/00010627125/uvot/
wget -nv -w 2 -nH --cut-dirs=1 -r --no-parent --reject "index.html*" http://www.swift.ac.uk/archive/reproc/00010627125/xrt/</t>
  </si>
  <si>
    <t>wget -nv -w 2 -nH --cut-dirs=1 -r --no-parent --reject "index.html*" http://www.swift.ac.uk/archive/reproc/00010627126/auxil/
wget -nv -w 2 -nH --cut-dirs=1 -r --no-parent --reject "index.html*" http://www.swift.ac.uk/archive/reproc/00010627126/uvot/
wget -nv -w 2 -nH --cut-dirs=1 -r --no-parent --reject "index.html*" http://www.swift.ac.uk/archive/reproc/00010627126/xrt/</t>
  </si>
  <si>
    <t>wget -nv -w 2 -nH --cut-dirs=1 -r --no-parent --reject "index.html*" http://www.swift.ac.uk/archive/reproc/00010627128/auxil/
wget -nv -w 2 -nH --cut-dirs=1 -r --no-parent --reject "index.html*" http://www.swift.ac.uk/archive/reproc/00010627128/uvot/
wget -nv -w 2 -nH --cut-dirs=1 -r --no-parent --reject "index.html*" http://www.swift.ac.uk/archive/reproc/00010627128/xrt/</t>
  </si>
  <si>
    <t>wget -nv -w 2 -nH --cut-dirs=1 -r --no-parent --reject "index.html*" http://www.swift.ac.uk/archive/reproc/00010627132/auxil/
wget -nv -w 2 -nH --cut-dirs=1 -r --no-parent --reject "index.html*" http://www.swift.ac.uk/archive/reproc/00010627132/xrt/</t>
  </si>
  <si>
    <t>wget -nv -w 2 -nH --cut-dirs=1 -r --no-parent --reject "index.html*" http://www.swift.ac.uk/archive/reproc/00010627133/auxil/
wget -nv -w 2 -nH --cut-dirs=1 -r --no-parent --reject "index.html*" http://www.swift.ac.uk/archive/reproc/00010627133/xrt/</t>
  </si>
  <si>
    <t>wget -nv -w 2 -nH --cut-dirs=1 -r --no-parent --reject "index.html*" http://www.swift.ac.uk/archive/reproc/00010627134/auxil/
wget -nv -w 2 -nH --cut-dirs=1 -r --no-parent --reject "index.html*" http://www.swift.ac.uk/archive/reproc/00010627134/xrt/</t>
  </si>
  <si>
    <t>wget -nv -w 2 -nH --cut-dirs=1 -r --no-parent --reject "index.html*" http://www.swift.ac.uk/archive/reproc/00010627135/auxil/
wget -nv -w 2 -nH --cut-dirs=1 -r --no-parent --reject "index.html*" http://www.swift.ac.uk/archive/reproc/00010627135/xrt/</t>
  </si>
  <si>
    <t>checklist (sudah dicoba)</t>
  </si>
  <si>
    <t>uvot exposure  [s]</t>
  </si>
  <si>
    <t>bat exposure  [s]</t>
  </si>
  <si>
    <t xml:space="preserve">archive date </t>
  </si>
  <si>
    <t> BAT TDRSS UVOT XRT </t>
  </si>
  <si>
    <t>5.055 (MAXI J1820+070)</t>
  </si>
  <si>
    <t> BAT TDRSS XRT </t>
  </si>
  <si>
    <t>18 20 05.94</t>
  </si>
  <si>
    <t>+07 11 25.4</t>
  </si>
  <si>
    <t>3.981 (MAXI J1820+070)</t>
  </si>
  <si>
    <t>18 20 17.92</t>
  </si>
  <si>
    <t>+07 10 25.6</t>
  </si>
  <si>
    <t>1.216 (MAXI J1820+070)</t>
  </si>
  <si>
    <t> BAT UVOT XRT </t>
  </si>
  <si>
    <t>2019 agustus dan maret</t>
  </si>
  <si>
    <t>18 20 19.30</t>
  </si>
  <si>
    <t>+07 10 51.7</t>
  </si>
  <si>
    <t>0.705 (MAXI J1820+070)</t>
  </si>
  <si>
    <t>18 20 28.89</t>
  </si>
  <si>
    <t>+07 11 26.2</t>
  </si>
  <si>
    <t>1.752 (MAXI J1820+070)</t>
  </si>
  <si>
    <t>18 20 22.06</t>
  </si>
  <si>
    <t>+07 12 13.3</t>
  </si>
  <si>
    <t>1.100 (MAXI J1820+070)</t>
  </si>
  <si>
    <t>18 20 33.72</t>
  </si>
  <si>
    <t>+07 11 12.5</t>
  </si>
  <si>
    <t>2.924 (MAXI J1820+070)</t>
  </si>
  <si>
    <t>18 20 21.28</t>
  </si>
  <si>
    <t>+07 11 33.7</t>
  </si>
  <si>
    <t>0.469 (MAXI J1820+070)</t>
  </si>
  <si>
    <t>18 20 28.75</t>
  </si>
  <si>
    <t>+07 10 32.2</t>
  </si>
  <si>
    <t>1.786 (MAXI J1820+070)</t>
  </si>
  <si>
    <t>18 20 21.15</t>
  </si>
  <si>
    <t>+07 10 04.0</t>
  </si>
  <si>
    <t>1.072 (MAXI J1820+070)</t>
  </si>
  <si>
    <t>18 20 24.60</t>
  </si>
  <si>
    <t>+07 11 29.8</t>
  </si>
  <si>
    <t>0.759 (MAXI J1820+070)</t>
  </si>
  <si>
    <t>18 20 27.17</t>
  </si>
  <si>
    <t>+07 11 08.2</t>
  </si>
  <si>
    <t>1.296 (MAXI J1820+070)</t>
  </si>
  <si>
    <t>18 20 24.28</t>
  </si>
  <si>
    <t>+07 10 47.1</t>
  </si>
  <si>
    <t>0.670 (MAXI J1820+070)</t>
  </si>
  <si>
    <t>18 20 33.28</t>
  </si>
  <si>
    <t>+07 11 26.7</t>
  </si>
  <si>
    <t>2.830 (MAXI J1820+070)</t>
  </si>
  <si>
    <t>18 20 25.63</t>
  </si>
  <si>
    <t>+07 10 55.5</t>
  </si>
  <si>
    <t>0.935 (MAXI J1820+070)</t>
  </si>
  <si>
    <t>18 20 35.04</t>
  </si>
  <si>
    <t>3.249 (MAXI J1820+070)</t>
  </si>
  <si>
    <t>18 20 25.23</t>
  </si>
  <si>
    <t>+07 10 09.0</t>
  </si>
  <si>
    <t>1.269 (MAXI J1820+070)</t>
  </si>
  <si>
    <t>18 20 23.44</t>
  </si>
  <si>
    <t>+07 11 10.7</t>
  </si>
  <si>
    <t>0.376 (MAXI J1820+070)</t>
  </si>
  <si>
    <t>18 20 23.09</t>
  </si>
  <si>
    <t>+07 11 42.3</t>
  </si>
  <si>
    <t>0.650 (MAXI J1820+070)</t>
  </si>
  <si>
    <t>18 20 25.96</t>
  </si>
  <si>
    <t>+07 11 09.4</t>
  </si>
  <si>
    <t>0.998 (MAXI J1820+070)</t>
  </si>
  <si>
    <t>18 20 03.06</t>
  </si>
  <si>
    <t>4.696 (MAXI J1820+070)</t>
  </si>
  <si>
    <t>18 20 29.64</t>
  </si>
  <si>
    <t>+07 11 29.2</t>
  </si>
  <si>
    <t>1.943 (MAXI J1820+070)</t>
  </si>
  <si>
    <t>18 20 37.81</t>
  </si>
  <si>
    <t>+07 12 53.6</t>
  </si>
  <si>
    <t>4.316 (MAXI J1820+070)</t>
  </si>
  <si>
    <t>18 20 26.03</t>
  </si>
  <si>
    <t>+07 11 13.8</t>
  </si>
  <si>
    <t>1.021 (MAXI J1820+070)</t>
  </si>
  <si>
    <t>18 20 33.78</t>
  </si>
  <si>
    <t>+07 12 00.6</t>
  </si>
  <si>
    <t>3.069 (MAXI J1820+070)</t>
  </si>
  <si>
    <t>+07 10 37.7</t>
  </si>
  <si>
    <t>0.591 (MAXI J1820+070)</t>
  </si>
  <si>
    <t>18 20 24.77</t>
  </si>
  <si>
    <t>0.713 (MAXI J1820+070)</t>
  </si>
  <si>
    <t>18 20 27.79</t>
  </si>
  <si>
    <t>+07 12 14.8</t>
  </si>
  <si>
    <t>1.835 (MAXI J1820+070)</t>
  </si>
  <si>
    <t>0.657 (MAXI J1820+070)</t>
  </si>
  <si>
    <t>18 20 20.91</t>
  </si>
  <si>
    <t>+07 13 05.7</t>
  </si>
  <si>
    <t>1.990 (MAXI J1820+070)</t>
  </si>
  <si>
    <t>18 20 17.26</t>
  </si>
  <si>
    <t>+07 12 35.1</t>
  </si>
  <si>
    <t>1.869 (MAXI J1820+070)</t>
  </si>
  <si>
    <t>2.406 (MAXI J1820+070)</t>
  </si>
  <si>
    <t>18 20 27.30</t>
  </si>
  <si>
    <t>+07 08 45.0</t>
  </si>
  <si>
    <t>2.719 (MAXI J1820+070)</t>
  </si>
  <si>
    <t>18 20 29.33</t>
  </si>
  <si>
    <t>+07 10 33.7</t>
  </si>
  <si>
    <t>1.917 (MAXI J1820+070)</t>
  </si>
  <si>
    <t>18 20 23.49</t>
  </si>
  <si>
    <t>+07 11 15.6</t>
  </si>
  <si>
    <t>0.407 (MAXI J1820+070)</t>
  </si>
  <si>
    <t>18 20 26.98</t>
  </si>
  <si>
    <t>+07 12 05.4</t>
  </si>
  <si>
    <t>1.579 (MAXI J1820+070)</t>
  </si>
  <si>
    <t>18 20 27.08</t>
  </si>
  <si>
    <t>+07 10 16.9</t>
  </si>
  <si>
    <t>1.526 (MAXI J1820+070)</t>
  </si>
  <si>
    <t>≤ 900</t>
  </si>
  <si>
    <t>18 20 24.39</t>
  </si>
  <si>
    <t>+07 12 12.2</t>
  </si>
  <si>
    <t>1.241 (MAXI J1820+070)</t>
  </si>
  <si>
    <t>901 - 1000</t>
  </si>
  <si>
    <t>18 20 27.90</t>
  </si>
  <si>
    <t>+07 10 37.6</t>
  </si>
  <si>
    <t>1.559 (MAXI J1820+070)</t>
  </si>
  <si>
    <t>1001 - 1100</t>
  </si>
  <si>
    <t>18 20 26.10</t>
  </si>
  <si>
    <t>+07 11 44.0</t>
  </si>
  <si>
    <t>1.200 (MAXI J1820+070)</t>
  </si>
  <si>
    <t>1101 - 1200</t>
  </si>
  <si>
    <t>18 20 18.85</t>
  </si>
  <si>
    <t>+07 11 14.6</t>
  </si>
  <si>
    <t>0.777 (MAXI J1820+070)</t>
  </si>
  <si>
    <t>1201 - 1300</t>
  </si>
  <si>
    <t>18 20 24.67</t>
  </si>
  <si>
    <t>+07 14 25.5</t>
  </si>
  <si>
    <t>3.372 (MAXI J1820+070)</t>
  </si>
  <si>
    <t>1301 - 1400</t>
  </si>
  <si>
    <t>18 20 22.24</t>
  </si>
  <si>
    <t>+07 11 31.0</t>
  </si>
  <si>
    <t>0.401 (MAXI J1820+070)</t>
  </si>
  <si>
    <t>1401 - 1500</t>
  </si>
  <si>
    <t>18 20 25.79</t>
  </si>
  <si>
    <t>+07 11 03.5</t>
  </si>
  <si>
    <t>0.958 (MAXI J1820+070)</t>
  </si>
  <si>
    <t>1501 - 1600</t>
  </si>
  <si>
    <t>18 20 17.87</t>
  </si>
  <si>
    <t>+07 09 39.6</t>
  </si>
  <si>
    <t>1.777 (MAXI J1820+070)</t>
  </si>
  <si>
    <t>1601 - 1700</t>
  </si>
  <si>
    <t>18 20 31.29</t>
  </si>
  <si>
    <t>+07 11 45.8</t>
  </si>
  <si>
    <t>1701 - 1800</t>
  </si>
  <si>
    <t>18 20 29.78</t>
  </si>
  <si>
    <t>+07 11 27.9</t>
  </si>
  <si>
    <t>1.975 (MAXI J1820+070)</t>
  </si>
  <si>
    <t>1801 - 1900</t>
  </si>
  <si>
    <t>18 20 20.87</t>
  </si>
  <si>
    <t>+07 12 47.1</t>
  </si>
  <si>
    <t>1.685 (MAXI J1820+070)</t>
  </si>
  <si>
    <t>1901 - 2000</t>
  </si>
  <si>
    <t>18 20 21.51</t>
  </si>
  <si>
    <t>+07 12 14.5</t>
  </si>
  <si>
    <t>1.125 (MAXI J1820+070)</t>
  </si>
  <si>
    <t>&gt; 2000</t>
  </si>
  <si>
    <t>3.287 (MAXI J1820+070)</t>
  </si>
  <si>
    <t>1.128 (MAXI J1820+070)</t>
  </si>
  <si>
    <t>18 20 16.92</t>
  </si>
  <si>
    <t>+07 08 05.6</t>
  </si>
  <si>
    <t>3.275 (MAXI J1820+070)</t>
  </si>
  <si>
    <t>18 20 22.86</t>
  </si>
  <si>
    <t>+07 08 22.3</t>
  </si>
  <si>
    <t>2.760 (MAXI J1820+070)</t>
  </si>
  <si>
    <t>2.160 (MAXI J1820+070)</t>
  </si>
  <si>
    <t>18 20 31.33</t>
  </si>
  <si>
    <t>2.349 (MAXI J1820+070)</t>
  </si>
  <si>
    <t>18 20 25.26</t>
  </si>
  <si>
    <t>+07 11 23.5</t>
  </si>
  <si>
    <t>0.865 (MAXI J1820+070)</t>
  </si>
  <si>
    <t>1.645 (MAXI J1820+070)</t>
  </si>
  <si>
    <t>18 20 31.27</t>
  </si>
  <si>
    <t>+07 12 14.3</t>
  </si>
  <si>
    <t>2.570 (MAXI J1820+070)</t>
  </si>
  <si>
    <t>18 20 31.39</t>
  </si>
  <si>
    <t>+07 08 46.1</t>
  </si>
  <si>
    <t>3.321 (MAXI J1820+070)</t>
  </si>
  <si>
    <t>18 20 28.23</t>
  </si>
  <si>
    <t>+07 11 26.5</t>
  </si>
  <si>
    <t>1.592 (MAXI J1820+070)</t>
  </si>
  <si>
    <t>18 20 27.57</t>
  </si>
  <si>
    <t>+07 11 17.3</t>
  </si>
  <si>
    <t>1.407 (MAXI J1820+070)</t>
  </si>
  <si>
    <t>18 20 33.13</t>
  </si>
  <si>
    <t>+07 07 09.0</t>
  </si>
  <si>
    <t>4.844 (MAXI J1820+070)</t>
  </si>
  <si>
    <t>18 20 26.22</t>
  </si>
  <si>
    <t>+07 10 28.2</t>
  </si>
  <si>
    <t>1.244 (MAXI J1820+070)</t>
  </si>
  <si>
    <t>18 20 21.56</t>
  </si>
  <si>
    <t>+07 10 17.3</t>
  </si>
  <si>
    <t>0.839 (MAXI J1820+070)</t>
  </si>
  <si>
    <t>18 20 13.63</t>
  </si>
  <si>
    <t>+07 11 02.7</t>
  </si>
  <si>
    <t>18 20 21.47</t>
  </si>
  <si>
    <t>+07 11 02.0</t>
  </si>
  <si>
    <t>0.146 (MAXI J1820+070)</t>
  </si>
  <si>
    <t>18 20 27.83</t>
  </si>
  <si>
    <t>+07 09 35.6</t>
  </si>
  <si>
    <t>18 20 35.93</t>
  </si>
  <si>
    <t>+07 07 05.6</t>
  </si>
  <si>
    <t>5.317 (MAXI J1820+070)</t>
  </si>
  <si>
    <t>2.383 (MAXI J1820+070)</t>
  </si>
  <si>
    <t>1.024 (MAXI J1820+070)</t>
  </si>
  <si>
    <t>18 20 17.29</t>
  </si>
  <si>
    <t>+07 13 05.5</t>
  </si>
  <si>
    <t>2.284 (MAXI J1820+070)</t>
  </si>
  <si>
    <t>18 20 20.31</t>
  </si>
  <si>
    <t>+07 09 34.6</t>
  </si>
  <si>
    <t>1.596 (MAXI J1820+070)</t>
  </si>
  <si>
    <t>18 20 10.63</t>
  </si>
  <si>
    <t>+07 11 48.9</t>
  </si>
  <si>
    <t>2.889 (MAXI J1820+070)</t>
  </si>
  <si>
    <t>18 20 22.57</t>
  </si>
  <si>
    <t>+07 09 23.4</t>
  </si>
  <si>
    <t>1.739 (MAXI J1820+070)</t>
  </si>
  <si>
    <t>18 20 18.74</t>
  </si>
  <si>
    <t>+07 11 40.7</t>
  </si>
  <si>
    <t>0.971 (MAXI J1820+070)</t>
  </si>
  <si>
    <t>18 20 21.42</t>
  </si>
  <si>
    <t>+07 10 21.3</t>
  </si>
  <si>
    <t>2.720 (MAXI J1820+070)</t>
  </si>
  <si>
    <t>18 20 15.08</t>
  </si>
  <si>
    <t>+07 11 30.0</t>
  </si>
  <si>
    <t>1.745 (MAXI J1820+070)</t>
  </si>
  <si>
    <t>18 20 15.52</t>
  </si>
  <si>
    <t>+07 11 20.5</t>
  </si>
  <si>
    <t>1.609 (MAXI J1820+070)</t>
  </si>
  <si>
    <t>18 20 27.42</t>
  </si>
  <si>
    <t>+07 07 32.7</t>
  </si>
  <si>
    <t>3.825 (MAXI J1820+070)</t>
  </si>
  <si>
    <t>18 20 14.93</t>
  </si>
  <si>
    <t>+07 08 31.5</t>
  </si>
  <si>
    <t>3.124 (MAXI J1820+070)</t>
  </si>
  <si>
    <t>0.563 (MAXI J1820+070)</t>
  </si>
  <si>
    <t>18 20 21.05</t>
  </si>
  <si>
    <t>+07 09 23.1</t>
  </si>
  <si>
    <t>1.750 (MAXI J1820+070)</t>
  </si>
  <si>
    <t>18 20 07.63</t>
  </si>
  <si>
    <t>+07 09 38.6</t>
  </si>
  <si>
    <t>3.846 (MAXI J1820+070)</t>
  </si>
  <si>
    <t>18 20 06.70</t>
  </si>
  <si>
    <t>+07 09 23.0</t>
  </si>
  <si>
    <t>4.162 (MAXI J1820+070)</t>
  </si>
  <si>
    <t>18 20 05.13</t>
  </si>
  <si>
    <t>+07 11 05.8</t>
  </si>
  <si>
    <t>4.170 (MAXI J1820+070)</t>
  </si>
  <si>
    <t>18 20 15.21</t>
  </si>
  <si>
    <t>+07 09 06.8</t>
  </si>
  <si>
    <t>2.612 (MAXI J1820+070)</t>
  </si>
  <si>
    <t>18 20 09.33</t>
  </si>
  <si>
    <t>+07 09 43.1</t>
  </si>
  <si>
    <t>3.428 (MAXI J1820+070)</t>
  </si>
  <si>
    <t>18 20 13.70</t>
  </si>
  <si>
    <t>+07 10 20.6</t>
  </si>
  <si>
    <t>2.187 (MAXI J1820+070)</t>
  </si>
  <si>
    <t>18 20 09.41</t>
  </si>
  <si>
    <t>+07 10 02.8</t>
  </si>
  <si>
    <t>3.290 (MAXI J1820+070)</t>
  </si>
  <si>
    <t>18 20 14.40</t>
  </si>
  <si>
    <t>+07 10 30.4</t>
  </si>
  <si>
    <t>1.970 (MAXI J1820+070)</t>
  </si>
  <si>
    <t>18 20 09.81</t>
  </si>
  <si>
    <t>+07 11 21.0</t>
  </si>
  <si>
    <t>3.017 (MAXI J1820+070)</t>
  </si>
  <si>
    <t>18 19 47.30</t>
  </si>
  <si>
    <t>+07 07 20.4</t>
  </si>
  <si>
    <t>9.390 (MAXI J1820+070)</t>
  </si>
  <si>
    <t>18 20 03.70</t>
  </si>
  <si>
    <t>+07 08 11.4</t>
  </si>
  <si>
    <t>5.391 (MAXI J1820+070)</t>
  </si>
  <si>
    <t>18 19 48.76</t>
  </si>
  <si>
    <t>+07 08 16.3</t>
  </si>
  <si>
    <t>8.710 (MAXI J1820+070)</t>
  </si>
  <si>
    <t>18 20 03.90</t>
  </si>
  <si>
    <t>+07 08 18.8</t>
  </si>
  <si>
    <t>5.284 (MAXI J1820+070)</t>
  </si>
  <si>
    <t>18 20 10.37</t>
  </si>
  <si>
    <t>+07 10 48.7</t>
  </si>
  <si>
    <t>2.888 (MAXI J1820+070)</t>
  </si>
  <si>
    <t>18 20 10.99</t>
  </si>
  <si>
    <t>+07 12 11.7</t>
  </si>
  <si>
    <t>2.921 (MAXI J1820+070)</t>
  </si>
  <si>
    <t>18 20 23.01</t>
  </si>
  <si>
    <t>+07 11 02.9</t>
  </si>
  <si>
    <t>0.275 (MAXI J1820+070)</t>
  </si>
  <si>
    <t>18 20 08.22</t>
  </si>
  <si>
    <t>+07 10 40.5</t>
  </si>
  <si>
    <t>3.432 (MAXI J1820+070)</t>
  </si>
  <si>
    <t>+07 11 02.3</t>
  </si>
  <si>
    <t>2.604 (MAXI J1820+070)</t>
  </si>
  <si>
    <t>18 20 11.91</t>
  </si>
  <si>
    <t>+07 10 54.7</t>
  </si>
  <si>
    <t>2.497 (MAXI J1820+070)</t>
  </si>
  <si>
    <t>18 20 16.60</t>
  </si>
  <si>
    <t>+07 08 30.4</t>
  </si>
  <si>
    <t>2.931 (MAXI J1820+070)</t>
  </si>
  <si>
    <t>3.837 (MAXI J1820+070)</t>
  </si>
  <si>
    <t>18 20 08.25</t>
  </si>
  <si>
    <t>+07 09 55.4</t>
  </si>
  <si>
    <t>3.602 (MAXI J1820+070)</t>
  </si>
  <si>
    <t>18 20 06.78</t>
  </si>
  <si>
    <t>+07 10 44.4</t>
  </si>
  <si>
    <t>3.780 (MAXI J1820+070)</t>
  </si>
  <si>
    <t>18 20 13.53</t>
  </si>
  <si>
    <t>+07 11 28.2</t>
  </si>
  <si>
    <t>2.115 (MAXI J1820+070)</t>
  </si>
  <si>
    <t>18 20 11.76</t>
  </si>
  <si>
    <t>+07 09 53.8</t>
  </si>
  <si>
    <t>2.807 (MAXI J1820+070)</t>
  </si>
  <si>
    <t>18 20 14.99</t>
  </si>
  <si>
    <t>+07 10 08.6</t>
  </si>
  <si>
    <t>1.982 (MAXI J1820+070)</t>
  </si>
  <si>
    <t>18 20 13.81</t>
  </si>
  <si>
    <t>+07 10 40.0</t>
  </si>
  <si>
    <t>2.066 (MAXI J1820+070)</t>
  </si>
  <si>
    <t>1.284 (MAXI J1820+070)</t>
  </si>
  <si>
    <t>18 20 20.77</t>
  </si>
  <si>
    <t>+07 12 15.6</t>
  </si>
  <si>
    <t>1.175 (MAXI J1820+070)</t>
  </si>
  <si>
    <t>18 20 12.19</t>
  </si>
  <si>
    <t>+07 11 34.9</t>
  </si>
  <si>
    <t>2.463 (MAXI J1820+070)</t>
  </si>
  <si>
    <t>18 20 19.12</t>
  </si>
  <si>
    <t>+07 11 11.5</t>
  </si>
  <si>
    <t>0.703 (MAXI J1820+070)</t>
  </si>
  <si>
    <t>18 20 19.26</t>
  </si>
  <si>
    <t>+07 12 05.9</t>
  </si>
  <si>
    <t>1.181 (MAXI J1820+070)</t>
  </si>
  <si>
    <t>18 20 21.75</t>
  </si>
  <si>
    <t>+07 12 17.8</t>
  </si>
  <si>
    <t>1.176 (MAXI J1820+070)</t>
  </si>
  <si>
    <t>18 20 20.51</t>
  </si>
  <si>
    <t>+07 12 32.2</t>
  </si>
  <si>
    <t>1.459 (MAXI J1820+070)</t>
  </si>
  <si>
    <t>18 20 10.10</t>
  </si>
  <si>
    <t>+07 10 38.5</t>
  </si>
  <si>
    <t>2.976 (MAXI J1820+070)</t>
  </si>
  <si>
    <t>18 20 14.25</t>
  </si>
  <si>
    <t>+07 10 34.3</t>
  </si>
  <si>
    <t>1.986 (MAXI J1820+070)</t>
  </si>
  <si>
    <t>18 20 13.33</t>
  </si>
  <si>
    <t>+07 10 57.8</t>
  </si>
  <si>
    <t>2.142 (MAXI J1820+070)</t>
  </si>
  <si>
    <t>18 20 20.96</t>
  </si>
  <si>
    <t>+07 11 44.9</t>
  </si>
  <si>
    <t>0.672 (MAXI J1820+070)</t>
  </si>
  <si>
    <t>+07 10 47.9</t>
  </si>
  <si>
    <t>2.955 (MAXI J1820+070)</t>
  </si>
  <si>
    <t>18 20 17.95</t>
  </si>
  <si>
    <t>+07 13 07.1</t>
  </si>
  <si>
    <t>2.229 (MAXI J1820+070)</t>
  </si>
  <si>
    <t>18 20 13.92</t>
  </si>
  <si>
    <t>+07 12 07.3</t>
  </si>
  <si>
    <t>2.228 (MAXI J1820+070)</t>
  </si>
  <si>
    <t>18 20 05.54</t>
  </si>
  <si>
    <t>+07 12 29.3</t>
  </si>
  <si>
    <t>4.292 (MAXI J1820+070)</t>
  </si>
  <si>
    <t>18 19 57.69</t>
  </si>
  <si>
    <t>+07 12 13.5</t>
  </si>
  <si>
    <t>6.115 (MAXI J1820+070)</t>
  </si>
  <si>
    <t>18 20 19.35</t>
  </si>
  <si>
    <t>+07 14 18.1</t>
  </si>
  <si>
    <t>3.245 (MAXI J1820+070)</t>
  </si>
  <si>
    <t>3.266 (MAXI J1820+070)</t>
  </si>
  <si>
    <t>18 20 20.30</t>
  </si>
  <si>
    <t>+07 13 47.0</t>
  </si>
  <si>
    <t>2.693 (MAXI J1820+070)</t>
  </si>
  <si>
    <t>18 20 10.66</t>
  </si>
  <si>
    <t>+07 11 30.5</t>
  </si>
  <si>
    <t>2.826 (MAXI J1820+070)</t>
  </si>
  <si>
    <t>18 20 16.77</t>
  </si>
  <si>
    <t>+07 12 27.2</t>
  </si>
  <si>
    <t>1.849 (MAXI J1820+070)</t>
  </si>
  <si>
    <t>3.910 (MAXI J1820+070)</t>
  </si>
  <si>
    <t>1.969 (MAXI J1820+070)</t>
  </si>
  <si>
    <t>18 20 16.00</t>
  </si>
  <si>
    <t>+07 14 58.3</t>
  </si>
  <si>
    <t>4.122 (MAXI J1820+070)</t>
  </si>
  <si>
    <t>2.956 (MAXI J1820+070)</t>
  </si>
  <si>
    <t>18 20 19.94</t>
  </si>
  <si>
    <t>+07 14 25.8</t>
  </si>
  <si>
    <t>3.345 (MAXI J1820+070)</t>
  </si>
  <si>
    <t>18 20 21.36</t>
  </si>
  <si>
    <t>+07 14 43.4</t>
  </si>
  <si>
    <t>3.605 (MAXI J1820+070)</t>
  </si>
  <si>
    <t>18 20 27.62</t>
  </si>
  <si>
    <t>+07 14 40.9</t>
  </si>
  <si>
    <t>3.828 (MAXI J1820+070)</t>
  </si>
  <si>
    <t>0.960 (MAXI J1820+070)</t>
  </si>
  <si>
    <t>2.260 (MAXI J1820+070)</t>
  </si>
  <si>
    <t>2.185 (MAXI J1820+070)</t>
  </si>
  <si>
    <t>0.206 (MAXI J1820+070)</t>
  </si>
  <si>
    <t>1.709 (MAXI J1820+070)</t>
  </si>
  <si>
    <t>1.211 (MAXI J1820+070)</t>
  </si>
  <si>
    <t>2.455 (MAXI J1820+070)</t>
  </si>
  <si>
    <t>1.489 (MAXI J1820+070)</t>
  </si>
  <si>
    <t>18 20 23.91</t>
  </si>
  <si>
    <t>+07 11 19.0</t>
  </si>
  <si>
    <t>0.527 (MAXI J1820+070)</t>
  </si>
  <si>
    <t>18 20 21.72</t>
  </si>
  <si>
    <t>+07 09 40.4</t>
  </si>
  <si>
    <t>1.448 (MAXI J1820+070)</t>
  </si>
  <si>
    <t>18 20 29.22</t>
  </si>
  <si>
    <t>+07 11 43.7</t>
  </si>
  <si>
    <t>1.904 (MAXI J1820+070)</t>
  </si>
  <si>
    <t>18 20 25.20</t>
  </si>
  <si>
    <t>0.812 (MAXI J1820+070)</t>
  </si>
  <si>
    <t>18 20 22.78</t>
  </si>
  <si>
    <t>+07 11 12.3</t>
  </si>
  <si>
    <t>0.223 (MAXI J1820+070)</t>
  </si>
  <si>
    <t>1.826 (MAXI J1820+070)</t>
  </si>
  <si>
    <t>18 20 20.97</t>
  </si>
  <si>
    <t>0.507 (MAXI J1820+070)</t>
  </si>
  <si>
    <t>18 20 23.20</t>
  </si>
  <si>
    <t>+07 12 19.2</t>
  </si>
  <si>
    <t>1.238 (MAXI J1820+070)</t>
  </si>
  <si>
    <t>18 20 25.55</t>
  </si>
  <si>
    <t>+07 12 07.6</t>
  </si>
  <si>
    <t>1.346 (MAXI J1820+070)</t>
  </si>
  <si>
    <t>0.968 (MAXI J1820+070)</t>
  </si>
  <si>
    <t>18 20 24.47</t>
  </si>
  <si>
    <t>+07 10 17.6</t>
  </si>
  <si>
    <t>1.038 (MAXI J1820+070)</t>
  </si>
  <si>
    <t>+07 12 16.2</t>
  </si>
  <si>
    <t>1.189 (MAXI J1820+070)</t>
  </si>
  <si>
    <t>2.126 (MAXI J1820+070)</t>
  </si>
  <si>
    <t>1.814 (MAXI J1820+070)</t>
  </si>
  <si>
    <t>2.032 (MAXI J1820+070)</t>
  </si>
  <si>
    <t>18 20 16.36</t>
  </si>
  <si>
    <t>+07 13 06.0</t>
  </si>
  <si>
    <t>2.415 (MAXI J1820+070)</t>
  </si>
  <si>
    <t>18 20 26.74</t>
  </si>
  <si>
    <t>+07 12 15.8</t>
  </si>
  <si>
    <t>1.649 (MAXI J1820+070)</t>
  </si>
  <si>
    <t>1.245 (MAXI J1820+070)</t>
  </si>
  <si>
    <t>18 20 21.66</t>
  </si>
  <si>
    <t>+07 11 41.7</t>
  </si>
  <si>
    <t>0.577 (MAXI J1820+070)</t>
  </si>
  <si>
    <t>18 20 25.31</t>
  </si>
  <si>
    <t>+07 11 37.1</t>
  </si>
  <si>
    <t>0.972 (MAXI J1820+070)</t>
  </si>
  <si>
    <t>18 20 29.58</t>
  </si>
  <si>
    <t>+07 10 44.2</t>
  </si>
  <si>
    <t>1.933 (MAXI J1820+070)</t>
  </si>
  <si>
    <t> BAT XRT </t>
  </si>
  <si>
    <t>18 20 24.20</t>
  </si>
  <si>
    <t>+07 09 54.9</t>
  </si>
  <si>
    <t>1.329 (MAXI J1820+070)</t>
  </si>
  <si>
    <t>18 20 27.51</t>
  </si>
  <si>
    <t>1.589 (MAXI J1820+070)</t>
  </si>
  <si>
    <t>0.417 (MAXI J1820+070)</t>
  </si>
  <si>
    <t>1.282 (MAXI J1820+070)</t>
  </si>
  <si>
    <t>6.635 (MAXI J1820+070)</t>
  </si>
  <si>
    <t>9.016 (MAXI J1820+070)</t>
  </si>
  <si>
    <t>0.300 (MAXI J1820+070)</t>
  </si>
  <si>
    <t>0.794 (MAXI J1820+070)</t>
  </si>
  <si>
    <t>4.901 (MAXI J1820+070)</t>
  </si>
  <si>
    <t>0.400 (MAXI J1820+070)</t>
  </si>
  <si>
    <t>2.858 (MAXI J1820+070)</t>
  </si>
  <si>
    <t>1.881 (MAXI J1820+070)</t>
  </si>
  <si>
    <t>1.683 (MAXI J1820+070)</t>
  </si>
  <si>
    <t>4.241 (MAXI J1820+070)</t>
  </si>
  <si>
    <t>18 20 12.88</t>
  </si>
  <si>
    <t>+07 10 39.3</t>
  </si>
  <si>
    <t>2.296 (MAXI J1820+070)</t>
  </si>
  <si>
    <t>18 20 09.00</t>
  </si>
  <si>
    <t>+07 10 29.3</t>
  </si>
  <si>
    <t>3.272 (MAXI J1820+070)</t>
  </si>
  <si>
    <t>3.971 (MAXI J1820+070)</t>
  </si>
  <si>
    <t>18 20 09.49</t>
  </si>
  <si>
    <t>+07 11 59.3</t>
  </si>
  <si>
    <t>3.209 (MAXI J1820+070)</t>
  </si>
  <si>
    <t>18 20 14.78</t>
  </si>
  <si>
    <t>+07 11 05.2</t>
  </si>
  <si>
    <t>1.778 (MAXI J1820+070)</t>
  </si>
  <si>
    <t>18 20 16.39</t>
  </si>
  <si>
    <t>+07 11 33.2</t>
  </si>
  <si>
    <t>1.443 (MAXI J1820+070)</t>
  </si>
  <si>
    <t>18 20 16.82</t>
  </si>
  <si>
    <t>+07 11 19.9</t>
  </si>
  <si>
    <t>1.287 (MAXI J1820+070)</t>
  </si>
  <si>
    <t>3.461 (MAXI J1820+070)</t>
  </si>
  <si>
    <t>1.463 (MAXI J1820+070)</t>
  </si>
  <si>
    <t>18 20 16.71</t>
  </si>
  <si>
    <t>+07 11 24.3</t>
  </si>
  <si>
    <t>1.328 (MAXI J1820+070)</t>
  </si>
  <si>
    <t>1.132 (MAXI J1820+070)</t>
  </si>
  <si>
    <t>18 20 17.09</t>
  </si>
  <si>
    <t>+07 12 00.3</t>
  </si>
  <si>
    <t>1.494 (MAXI J1820+070)</t>
  </si>
  <si>
    <t>18 20 09.32</t>
  </si>
  <si>
    <t>3.135 (MAXI J1820+070)</t>
  </si>
  <si>
    <t>18 20 22.59</t>
  </si>
  <si>
    <t>+07 11 29.5</t>
  </si>
  <si>
    <t>0.404 (MAXI J1820+070)</t>
  </si>
  <si>
    <t>18 20 13.55</t>
  </si>
  <si>
    <t>+07 11 45.6</t>
  </si>
  <si>
    <t>2.178 (MAXI J1820+070)</t>
  </si>
  <si>
    <t>18 20 07.20</t>
  </si>
  <si>
    <t>+07 11 36.6</t>
  </si>
  <si>
    <t>3.689 (MAXI J1820+070)</t>
  </si>
  <si>
    <t>18 20 19.59</t>
  </si>
  <si>
    <t>+07 12 30.5</t>
  </si>
  <si>
    <t>1.505 (MAXI J1820+070)</t>
  </si>
  <si>
    <t>18 20 21.43</t>
  </si>
  <si>
    <t>+07 12 31.9</t>
  </si>
  <si>
    <t>1.416 (MAXI J1820+070)</t>
  </si>
  <si>
    <t>18 20 25.18</t>
  </si>
  <si>
    <t>+07 13 13.7</t>
  </si>
  <si>
    <t>2.254 (MAXI J1820+070)</t>
  </si>
  <si>
    <t>18 20 23.02</t>
  </si>
  <si>
    <t>+07 13 07.5</t>
  </si>
  <si>
    <t>2.022 (MAXI J1820+070)</t>
  </si>
  <si>
    <t>18 20 27.89</t>
  </si>
  <si>
    <t>+07 11 33.0</t>
  </si>
  <si>
    <t>1.535 (MAXI J1820+070)</t>
  </si>
  <si>
    <t>18 20 32.10</t>
  </si>
  <si>
    <t>2.556 (MAXI J1820+070)</t>
  </si>
  <si>
    <t>18 20 23.63</t>
  </si>
  <si>
    <t>+07 12 13.2</t>
  </si>
  <si>
    <t>+07 12 20.1</t>
  </si>
  <si>
    <t>1.708 (MAXI J1820+070)</t>
  </si>
  <si>
    <t>18 20 32.30</t>
  </si>
  <si>
    <t>+07 11 51.9</t>
  </si>
  <si>
    <t>2.675 (MAXI J1820+070)</t>
  </si>
  <si>
    <t>18 20 23.52</t>
  </si>
  <si>
    <t>+07 11 01.6</t>
  </si>
  <si>
    <t>0.403 (MAXI J1820+070)</t>
  </si>
  <si>
    <t>18 20 30.88</t>
  </si>
  <si>
    <t>+07 11 23.7</t>
  </si>
  <si>
    <t>2.234 (MAXI J1820+070)</t>
  </si>
  <si>
    <t>18 20 16.98</t>
  </si>
  <si>
    <t>+07 12 30.9</t>
  </si>
  <si>
    <t>1.859 (MAXI J1820+070)</t>
  </si>
  <si>
    <t>18 20 21.52</t>
  </si>
  <si>
    <t>+07 10 56.2</t>
  </si>
  <si>
    <t>0.212 (MAXI J1820+070)</t>
  </si>
  <si>
    <t>18 20 26.73</t>
  </si>
  <si>
    <t>+07 08 50.7</t>
  </si>
  <si>
    <t>2.567 (MAXI J1820+070)</t>
  </si>
  <si>
    <t>18 20 24.76</t>
  </si>
  <si>
    <t>+07 10 22.2</t>
  </si>
  <si>
    <t>1.027 (MAXI J1820+070)</t>
  </si>
  <si>
    <t>18 20 31.92</t>
  </si>
  <si>
    <t>+07 11 51.6</t>
  </si>
  <si>
    <t>2.582 (MAXI J1820+070)</t>
  </si>
  <si>
    <t>18 20 25.43</t>
  </si>
  <si>
    <t>+07 10 36.2</t>
  </si>
  <si>
    <t>1.009 (MAXI J1820+070)</t>
  </si>
  <si>
    <t>18 20 28.94</t>
  </si>
  <si>
    <t>+07 11 20.9</t>
  </si>
  <si>
    <t>1.751 (MAXI J1820+070)</t>
  </si>
  <si>
    <t>18 20 26.75</t>
  </si>
  <si>
    <t>+07 11 45.5</t>
  </si>
  <si>
    <t>1.352 (MAXI J1820+070)</t>
  </si>
  <si>
    <t>+07 11 24.1</t>
  </si>
  <si>
    <t>18 20 09.58</t>
  </si>
  <si>
    <t>+07 10 36.9</t>
  </si>
  <si>
    <t>3.109 (MAXI J1820+070)</t>
  </si>
  <si>
    <t>18 20 10.61</t>
  </si>
  <si>
    <t>+07 08 52.5</t>
  </si>
  <si>
    <t>3.597 (MAXI J1820+070)</t>
  </si>
  <si>
    <t>18 20 11.54</t>
  </si>
  <si>
    <t>+07 12 44.7</t>
  </si>
  <si>
    <t>3.049 (MAXI J1820+070)</t>
  </si>
  <si>
    <t>+07 11 55.6</t>
  </si>
  <si>
    <t>1.483 (MAXI J1820+070)</t>
  </si>
  <si>
    <t>18 20 07.37</t>
  </si>
  <si>
    <t>+07 09 43.5</t>
  </si>
  <si>
    <t>3.874 (MAXI J1820+070)</t>
  </si>
  <si>
    <t>18 20 08.24</t>
  </si>
  <si>
    <t>+07 09 04.2</t>
  </si>
  <si>
    <t>3.969 (MAXI J1820+070)</t>
  </si>
  <si>
    <t>18 20 10.11</t>
  </si>
  <si>
    <t>+07 09 02.1</t>
  </si>
  <si>
    <t>3.601 (MAXI J1820+070)</t>
  </si>
  <si>
    <t>18 20 20.80</t>
  </si>
  <si>
    <t>+07 13 37.2</t>
  </si>
  <si>
    <t>2.514 (MAXI J1820+070)</t>
  </si>
  <si>
    <t>18 20 23.92</t>
  </si>
  <si>
    <t>+07 11 51.3</t>
  </si>
  <si>
    <t>0.882 (MAXI J1820+070)</t>
  </si>
  <si>
    <t>18 20 32.89</t>
  </si>
  <si>
    <t>+07 11 06.4</t>
  </si>
  <si>
    <t>2.716 (MAXI J1820+070)</t>
  </si>
  <si>
    <t>18 20 10.69</t>
  </si>
  <si>
    <t>+07 14 15.0</t>
  </si>
  <si>
    <t>4.193 (MAXI J1820+070)</t>
  </si>
  <si>
    <t>18 20 22.10</t>
  </si>
  <si>
    <t>+07 10 53.2</t>
  </si>
  <si>
    <t>0.239 (MAXI J1820+070)</t>
  </si>
  <si>
    <t>18 20 09.65</t>
  </si>
  <si>
    <t>+07 13 04.9</t>
  </si>
  <si>
    <t>3.625 (MAXI J1820+070)</t>
  </si>
  <si>
    <t>+07 10 49.3</t>
  </si>
  <si>
    <t>0.433 (MAXI J1820+070)</t>
  </si>
  <si>
    <t>18 20 18.11</t>
  </si>
  <si>
    <t>+07 10 50.4</t>
  </si>
  <si>
    <t>0.992 (MAXI J1820+070)</t>
  </si>
  <si>
    <t>18 20 22.54</t>
  </si>
  <si>
    <t>+07 11 12.4</t>
  </si>
  <si>
    <t>0.171 (MAXI J1820+070)</t>
  </si>
  <si>
    <t>18 20 19.27</t>
  </si>
  <si>
    <t>+07 11 06.0</t>
  </si>
  <si>
    <t>0.664 (MAXI J1820+070)</t>
  </si>
  <si>
    <t>18 20 22.35</t>
  </si>
  <si>
    <t>0.102 (MAXI J1820+070)</t>
  </si>
  <si>
    <t>1.339 (MAXI J1820+070)</t>
  </si>
  <si>
    <t>18 20 22.51</t>
  </si>
  <si>
    <t>+07 10 55.3</t>
  </si>
  <si>
    <t>0.244 (MAXI J1820+070)</t>
  </si>
  <si>
    <t>18 20 21.01</t>
  </si>
  <si>
    <t>+07 11 39.4</t>
  </si>
  <si>
    <t>0.583 (MAXI J1820+070)</t>
  </si>
  <si>
    <t>0.084 (MAXI J1820+070)</t>
  </si>
  <si>
    <t>18 20 15.63</t>
  </si>
  <si>
    <t>+07 12 09.8</t>
  </si>
  <si>
    <t>+07 10 53.0</t>
  </si>
  <si>
    <t>0.393 (MAXI J1820+070)</t>
  </si>
  <si>
    <t>18 20 16.93</t>
  </si>
  <si>
    <t>+07 12 52.9</t>
  </si>
  <si>
    <t>2.154 (MAXI J1820+070)</t>
  </si>
  <si>
    <t>18 20 22.97</t>
  </si>
  <si>
    <t>+07 10 38.0</t>
  </si>
  <si>
    <t>0.551 (MAXI J1820+070)</t>
  </si>
  <si>
    <t>18 20 09.39</t>
  </si>
  <si>
    <t>+07 12 43.6</t>
  </si>
  <si>
    <t>3.503 (MAXI J1820+070)</t>
  </si>
  <si>
    <t>18 20 23.18</t>
  </si>
  <si>
    <t>+07 10 55.9</t>
  </si>
  <si>
    <t>0.360 (MAXI J1820+070)</t>
  </si>
  <si>
    <t>18 20 18.81</t>
  </si>
  <si>
    <t>0.782 (MAXI J1820+070)</t>
  </si>
  <si>
    <t>18 20 22.23</t>
  </si>
  <si>
    <t>0.100 (MAXI J1820+070)</t>
  </si>
  <si>
    <t>18 20 17.10</t>
  </si>
  <si>
    <t>1.493 (MAXI J1820+070)</t>
  </si>
  <si>
    <t>+07 10 51.4</t>
  </si>
  <si>
    <t>0.349 (MAXI J1820+070)</t>
  </si>
  <si>
    <t>18 20 21.44</t>
  </si>
  <si>
    <t>+07 11 19.3</t>
  </si>
  <si>
    <t>0.237 (MAXI J1820+070)</t>
  </si>
  <si>
    <t>18 20 21.84</t>
  </si>
  <si>
    <t>0.092 (MAXI J1820+070)</t>
  </si>
  <si>
    <t>18 20 26.93</t>
  </si>
  <si>
    <t>+07 11 36.7</t>
  </si>
  <si>
    <t>1.330 (MAXI J1820+070)</t>
  </si>
  <si>
    <t>18 20 20.52</t>
  </si>
  <si>
    <t>+07 10 58.2</t>
  </si>
  <si>
    <t>0.383 (MAXI J1820+070)</t>
  </si>
  <si>
    <t>18 20 04.20</t>
  </si>
  <si>
    <t>+07 09 21.5</t>
  </si>
  <si>
    <t>4.740 (MAXI J1820+070)</t>
  </si>
  <si>
    <t>18 20 22.91</t>
  </si>
  <si>
    <t>+07 11 16.1</t>
  </si>
  <si>
    <t>0.282 (MAXI J1820+070)</t>
  </si>
  <si>
    <t>18 20 19.60</t>
  </si>
  <si>
    <t>+07 13 19.3</t>
  </si>
  <si>
    <t>2.276 (MAXI J1820+070)</t>
  </si>
  <si>
    <t>18 20 22.25</t>
  </si>
  <si>
    <t>+07 10 35.1</t>
  </si>
  <si>
    <t>0.542 (MAXI J1820+070)</t>
  </si>
  <si>
    <t>+07 12 14.1</t>
  </si>
  <si>
    <t>1.441 (MAXI J1820+070)</t>
  </si>
  <si>
    <t>18 20 13.75</t>
  </si>
  <si>
    <t>+07 13 03.9</t>
  </si>
  <si>
    <t>2.811 (MAXI J1820+070)</t>
  </si>
  <si>
    <t>+07 11 11.0</t>
  </si>
  <si>
    <t>0.319 (MAXI J1820+070)</t>
  </si>
  <si>
    <t>18 20 21.37</t>
  </si>
  <si>
    <t>+07 10 54.6</t>
  </si>
  <si>
    <t>0.254 (MAXI J1820+070)</t>
  </si>
  <si>
    <t>18 20 10.84</t>
  </si>
  <si>
    <t>+07 11 02.8</t>
  </si>
  <si>
    <t>18 20 25.49</t>
  </si>
  <si>
    <t>+07 08 20.0</t>
  </si>
  <si>
    <t>2.923 (MAXI J1820+070)</t>
  </si>
  <si>
    <t>18 20 35.42</t>
  </si>
  <si>
    <t>+07 11 32.6</t>
  </si>
  <si>
    <t>-</t>
  </si>
  <si>
    <t>3.369 (MAXI J1820+070)</t>
  </si>
  <si>
    <t>18 20 28.71</t>
  </si>
  <si>
    <t>+07 11 57.2</t>
  </si>
  <si>
    <t>1.873 (MAXI J1820+070)</t>
  </si>
  <si>
    <t>+07 11 02.1</t>
  </si>
  <si>
    <t>0.318 (MAXI J1820+070)</t>
  </si>
  <si>
    <t>18 20 12.38</t>
  </si>
  <si>
    <t>2.665 (MAXI J1820+070)</t>
  </si>
  <si>
    <t>18 20 26.44</t>
  </si>
  <si>
    <t>1.340 (MAXI J1820+070)</t>
  </si>
  <si>
    <t>18 20 23.06</t>
  </si>
  <si>
    <t>+07 11 18.3</t>
  </si>
  <si>
    <t>0.333 (MAXI J1820+070)</t>
  </si>
  <si>
    <t>18 20 26.87</t>
  </si>
  <si>
    <t>+07 11 00.8</t>
  </si>
  <si>
    <t>1.227 (MAXI J1820+070)</t>
  </si>
  <si>
    <t>18 20 17.98</t>
  </si>
  <si>
    <t>+07 11 34.6</t>
  </si>
  <si>
    <t>1.084 (MAXI J1820+070)</t>
  </si>
  <si>
    <t>18 20 27.48</t>
  </si>
  <si>
    <t>+07 12 02.6</t>
  </si>
  <si>
    <t>1.653 (MAXI J1820+070)</t>
  </si>
  <si>
    <t>18 20 20.53</t>
  </si>
  <si>
    <t>+07 14 38.1</t>
  </si>
  <si>
    <t>3.531 (MAXI J1820+070)</t>
  </si>
  <si>
    <t>18 20 17.88</t>
  </si>
  <si>
    <t>+07 08 31.6</t>
  </si>
  <si>
    <t>2.784 (MAXI J1820+070)</t>
  </si>
  <si>
    <t>18 20 19.61</t>
  </si>
  <si>
    <t>+07 10 32.1</t>
  </si>
  <si>
    <t>0.823 (MAXI J1820+070)</t>
  </si>
  <si>
    <t>18 20 19.36</t>
  </si>
  <si>
    <t>+07 14 06.4</t>
  </si>
  <si>
    <t>3.054 (MAXI J1820+070)</t>
  </si>
  <si>
    <t>18 20 18.50</t>
  </si>
  <si>
    <t>+07 10 07.6</t>
  </si>
  <si>
    <t>1.310 (MAXI J1820+070)</t>
  </si>
  <si>
    <t>18 20 13.48</t>
  </si>
  <si>
    <t>+07 06 34.8</t>
  </si>
  <si>
    <t>5.003 (MAXI J1820+070)</t>
  </si>
  <si>
    <t>18 20 23.84</t>
  </si>
  <si>
    <t>+07 10 44.0</t>
  </si>
  <si>
    <t>0.610 (MAXI J1820+070)</t>
  </si>
  <si>
    <t>18 20 13.18</t>
  </si>
  <si>
    <t>+07 10 37.4</t>
  </si>
  <si>
    <t>2.231 (MAXI J1820+070)</t>
  </si>
  <si>
    <t>18 20 15.11</t>
  </si>
  <si>
    <t>+07 10 56.9</t>
  </si>
  <si>
    <t>1.704 (MAXI J1820+070)</t>
  </si>
  <si>
    <t>18 20 08.69</t>
  </si>
  <si>
    <t>+07 11 22.5</t>
  </si>
  <si>
    <t>3.297 (MAXI J1820+070)</t>
  </si>
  <si>
    <t>18 20 12.82</t>
  </si>
  <si>
    <t>+07 11 11.1</t>
  </si>
  <si>
    <t>2022-07-17 20:40:35</t>
  </si>
  <si>
    <t>2.264 (MAXI J1820+070)</t>
  </si>
  <si>
    <t>18 20 14.58</t>
  </si>
  <si>
    <t>+07 09 36.7</t>
  </si>
  <si>
    <t>2022-07-21 04:05:35</t>
  </si>
  <si>
    <t>2.369 (MAXI J1820+070)</t>
  </si>
  <si>
    <t>18 20 07.86</t>
  </si>
  <si>
    <t>+07 09 37.0</t>
  </si>
  <si>
    <t>2022-07-24 11:38:33</t>
  </si>
  <si>
    <t>3.804 (MAXI J1820+070)</t>
  </si>
  <si>
    <t>18 20 16.19</t>
  </si>
  <si>
    <t>+07 10 01.8</t>
  </si>
  <si>
    <t>2022-07-27 03:15:35</t>
  </si>
  <si>
    <t>1.797 (MAXI J1820+070)</t>
  </si>
  <si>
    <t>18 20 04.61</t>
  </si>
  <si>
    <t>+07 10 53.7</t>
  </si>
  <si>
    <t>2022-08-01 11:56:36</t>
  </si>
  <si>
    <t>4.306 (MAXI J1820+070)</t>
  </si>
  <si>
    <t>18 20 11.84</t>
  </si>
  <si>
    <t>+07 09 36.2</t>
  </si>
  <si>
    <t>2022-09-04 01:12:36</t>
  </si>
  <si>
    <t>18 20 12.50</t>
  </si>
  <si>
    <t>+07 09 50.0</t>
  </si>
  <si>
    <t>2022-10-01 00:38:36</t>
  </si>
  <si>
    <t>2.673 (MAXI J1820+070)</t>
  </si>
  <si>
    <t>18 20 24.50</t>
  </si>
  <si>
    <t>+07 13 14.0</t>
  </si>
  <si>
    <t>2022-11-01 10:38:36</t>
  </si>
  <si>
    <t>2.205 (MAXI J1820+070)</t>
  </si>
  <si>
    <t>292 rows retrieved from swiftmastr</t>
  </si>
  <si>
    <t>Energi</t>
  </si>
  <si>
    <t>Flux (10^-8) po ergs/cm^2/s</t>
  </si>
  <si>
    <r>
      <rPr>
        <rFont val="Calibri"/>
        <b/>
        <color rgb="FFFF0000"/>
        <sz val="11.0"/>
      </rPr>
      <t xml:space="preserve">Flux </t>
    </r>
    <r>
      <rPr>
        <rFont val="Calibri"/>
        <b/>
        <color rgb="FFFF0000"/>
        <sz val="11.0"/>
        <u/>
      </rPr>
      <t>bolometrik</t>
    </r>
    <r>
      <rPr>
        <rFont val="Calibri"/>
        <b/>
        <color rgb="FFFF0000"/>
        <sz val="11.0"/>
      </rPr>
      <t xml:space="preserve"> (10^-8) ergs/cm^2/s</t>
    </r>
  </si>
  <si>
    <t>Flux fraksi termal (10^-8) ergs/cm^2/s</t>
  </si>
  <si>
    <t>Fraksi Termal</t>
  </si>
  <si>
    <t>err HR fluks</t>
  </si>
  <si>
    <t>err HR c/s</t>
  </si>
  <si>
    <t>Luminositas po
(erg/s)</t>
  </si>
  <si>
    <t>err_L po
(erg/s)</t>
  </si>
  <si>
    <t>L_bol paper po
(erg/s)</t>
  </si>
  <si>
    <t>err_Lbol po
(erg/s)</t>
  </si>
  <si>
    <t>Lbol/Ledd po</t>
  </si>
  <si>
    <t>errp Lbol/Ledd po</t>
  </si>
  <si>
    <t>errn Lbol/Ledd po</t>
  </si>
  <si>
    <t>errp Lbol/Ledd</t>
  </si>
  <si>
    <t>errn Lbol/Ledd</t>
  </si>
  <si>
    <t>err Rin_Lbol (km)</t>
  </si>
  <si>
    <t>err Rin_Lbol deriv</t>
  </si>
  <si>
    <t>Rs</t>
  </si>
  <si>
    <t>x^2/dof</t>
  </si>
  <si>
    <t>0.1 100</t>
  </si>
  <si>
    <t>mdot</t>
  </si>
  <si>
    <t>mdot (10^16)</t>
  </si>
  <si>
    <t>0.8-9</t>
  </si>
  <si>
    <t>V-1</t>
  </si>
  <si>
    <t>V-2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</si>
  <si>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</si>
  <si>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</si>
  <si>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</si>
  <si>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</si>
  <si>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</si>
  <si>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</si>
  <si>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</si>
  <si>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</si>
  <si>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</si>
  <si>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</si>
  <si>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</si>
  <si>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</si>
  <si>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</si>
  <si>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r>
      <rPr>
        <rFont val="Calibri"/>
        <b/>
        <color rgb="FFFF0000"/>
        <sz val="11.0"/>
      </rPr>
      <t xml:space="preserve">Flux </t>
    </r>
    <r>
      <rPr>
        <rFont val="Calibri"/>
        <b/>
        <color rgb="FFFF0000"/>
        <sz val="11.0"/>
        <u/>
      </rPr>
      <t>bolometrik</t>
    </r>
    <r>
      <rPr>
        <rFont val="Calibri"/>
        <b/>
        <color rgb="FFFF0000"/>
        <sz val="11.0"/>
      </rPr>
      <t xml:space="preserve"> (10^-8) ergs/cm^2/s</t>
    </r>
  </si>
  <si>
    <t>err Lbol/Ledd po</t>
  </si>
  <si>
    <t>center MJD</t>
  </si>
  <si>
    <t>low-end MJD</t>
  </si>
  <si>
    <t>high-end of MJD</t>
  </si>
  <si>
    <t>2-20 keV</t>
  </si>
  <si>
    <t>2-4 keV</t>
  </si>
  <si>
    <t>error2</t>
  </si>
  <si>
    <t>4-10 keV</t>
  </si>
  <si>
    <t>error3</t>
  </si>
  <si>
    <t>10-20 keV</t>
  </si>
  <si>
    <t>error4</t>
  </si>
  <si>
    <t>err HR</t>
  </si>
  <si>
    <t>0.8-2</t>
  </si>
  <si>
    <t>2-6.9</t>
  </si>
  <si>
    <t xml:space="preserve">                           Data group: 1</t>
  </si>
  <si>
    <t xml:space="preserve">   1    1   TBabs      nH         10^22    0.130000     frozen</t>
  </si>
  <si>
    <t xml:space="preserve">   2    2   powerlaw   PhoIndex            1.75620      +/-  3.60063E-03</t>
  </si>
  <si>
    <t xml:space="preserve">   3    2   powerlaw   norm                7.29993      +/-  2.04440E-02</t>
  </si>
  <si>
    <t xml:space="preserve">                           Data group: 2</t>
  </si>
  <si>
    <t xml:space="preserve">   4    1   TBabs      nH         10^22    0.130000     frozen</t>
  </si>
  <si>
    <t xml:space="preserve">   5    2   powerlaw   PhoIndex            1.78511      +/-  3.73450E-03</t>
  </si>
  <si>
    <t xml:space="preserve">   6    2   powerlaw   norm                7.89808      +/-  2.25945E-02</t>
  </si>
  <si>
    <t xml:space="preserve">                           Data group: 3</t>
  </si>
  <si>
    <t xml:space="preserve">   7    1   TBabs      nH         10^22    0.130000     frozen</t>
  </si>
  <si>
    <t xml:space="preserve">   8    2   powerlaw   PhoIndex            1.82046      +/-  3.67712E-03</t>
  </si>
  <si>
    <t xml:space="preserve">   9    2   powerlaw   norm                7.29793      +/-  2.05583E-02</t>
  </si>
  <si>
    <t xml:space="preserve">                           Data group: 4</t>
  </si>
  <si>
    <t xml:space="preserve">  10    1   TBabs      nH         10^22    0.130000     frozen</t>
  </si>
  <si>
    <t xml:space="preserve">  11    2   powerlaw   PhoIndex            1.78042      +/-  3.39548E-03</t>
  </si>
  <si>
    <t xml:space="preserve">  12    2   powerlaw   norm                6.18525      +/-  1.63049E-02</t>
  </si>
  <si>
    <t xml:space="preserve">                           Data group: 5</t>
  </si>
  <si>
    <t xml:space="preserve">  13    1   TBabs      nH         10^22    0.130000     frozen</t>
  </si>
  <si>
    <t xml:space="preserve">  14    2   powerlaw   PhoIndex            1.89795      +/-  3.73245E-03</t>
  </si>
  <si>
    <t xml:space="preserve">  15    2   powerlaw   norm                7.50622      +/-  2.08449E-02</t>
  </si>
  <si>
    <t xml:space="preserve">                           Data group: 6</t>
  </si>
  <si>
    <t xml:space="preserve">  16    1   TBabs      nH         10^22    0.130000     frozen</t>
  </si>
  <si>
    <t xml:space="preserve">  17    2   powerlaw   PhoIndex            1.87644      +/-  3.58622E-03</t>
  </si>
  <si>
    <t xml:space="preserve">  18    2   powerlaw   norm                7.03554      +/-  1.86744E-02</t>
  </si>
  <si>
    <t>batas</t>
  </si>
  <si>
    <r>
      <rPr>
        <rFont val="Calibri"/>
        <b/>
        <color rgb="FFFF0000"/>
        <sz val="11.0"/>
      </rPr>
      <t xml:space="preserve">Flux </t>
    </r>
    <r>
      <rPr>
        <rFont val="Calibri"/>
        <b/>
        <color rgb="FFFF0000"/>
        <sz val="11.0"/>
        <u/>
      </rPr>
      <t>bolometrik</t>
    </r>
    <r>
      <rPr>
        <rFont val="Calibri"/>
        <b/>
        <color rgb="FFFF0000"/>
        <sz val="11.0"/>
      </rPr>
      <t xml:space="preserve"> (10^-8) ergs/cm^2/s</t>
    </r>
  </si>
  <si>
    <t>Luminositas 1e36
(erg/s)</t>
  </si>
  <si>
    <t>err_L 1e36
(erg/s)</t>
  </si>
  <si>
    <t>L_bol paper 1e36
(erg/s)</t>
  </si>
  <si>
    <t>err_Lbol 1e36
(erg/s)</t>
  </si>
  <si>
    <t>Lbol/Ledd 10^2</t>
  </si>
  <si>
    <r>
      <rPr>
        <rFont val="Calibri"/>
        <b/>
        <color rgb="FFFF0000"/>
        <sz val="11.0"/>
      </rPr>
      <t xml:space="preserve">Flux </t>
    </r>
    <r>
      <rPr>
        <rFont val="Calibri"/>
        <b/>
        <color rgb="FFFF0000"/>
        <sz val="11.0"/>
        <u/>
      </rPr>
      <t>bolometrik</t>
    </r>
    <r>
      <rPr>
        <rFont val="Calibri"/>
        <b/>
        <color rgb="FFFF0000"/>
        <sz val="11.0"/>
      </rPr>
      <t xml:space="preserve"> (10^-8) ergs/cm^2/s</t>
    </r>
  </si>
  <si>
    <t>Download</t>
  </si>
  <si>
    <t>_r</t>
  </si>
  <si>
    <t>name</t>
  </si>
  <si>
    <t>target_id</t>
  </si>
  <si>
    <t>ra</t>
  </si>
  <si>
    <t>decl</t>
  </si>
  <si>
    <t>roll_angle</t>
  </si>
  <si>
    <t>start_time</t>
  </si>
  <si>
    <t>stop_time</t>
  </si>
  <si>
    <t>obs_segment</t>
  </si>
  <si>
    <t>bat_exposure</t>
  </si>
  <si>
    <t>xrt_exposure</t>
  </si>
  <si>
    <t>xrt_expo_wt</t>
  </si>
  <si>
    <t>xrt_expo_pc</t>
  </si>
  <si>
    <t>uvot_exposure</t>
  </si>
  <si>
    <t>Obs | Object</t>
  </si>
  <si>
    <t>303′′</t>
  </si>
  <si>
    <t>Automatic Target</t>
  </si>
  <si>
    <t>18h 20m 01.83s</t>
  </si>
  <si>
    <t>+07° 11′ 56.1″</t>
  </si>
  <si>
    <t>238′′</t>
  </si>
  <si>
    <t>18h 20m 05.94s</t>
  </si>
  <si>
    <t>+07° 11′ 25.4″</t>
  </si>
  <si>
    <t>72′′</t>
  </si>
  <si>
    <t>18h 20m 17.92s</t>
  </si>
  <si>
    <t>+07° 10′ 25.6″</t>
  </si>
  <si>
    <t>42′′</t>
  </si>
  <si>
    <t>18h 20m 19.30s</t>
  </si>
  <si>
    <t>+07° 10′ 51.7″</t>
  </si>
  <si>
    <t>105′′</t>
  </si>
  <si>
    <t>18h 20m 28.89s</t>
  </si>
  <si>
    <t>+07° 11′ 26.2″</t>
  </si>
  <si>
    <t>66′′</t>
  </si>
  <si>
    <t>18h 20m 22.06s</t>
  </si>
  <si>
    <t>+07° 12′ 13.3″</t>
  </si>
  <si>
    <t>175′′</t>
  </si>
  <si>
    <t>18h 20m 33.72s</t>
  </si>
  <si>
    <t>+07° 11′ 12.5″</t>
  </si>
  <si>
    <t>28′′</t>
  </si>
  <si>
    <t>18h 20m 21.28s</t>
  </si>
  <si>
    <t>+07° 11′ 33.7″</t>
  </si>
  <si>
    <t>107′′</t>
  </si>
  <si>
    <t>18h 20m 28.75s</t>
  </si>
  <si>
    <t>+07° 10′ 32.2″</t>
  </si>
  <si>
    <t>64′′</t>
  </si>
  <si>
    <t>18h 20m 21.15s</t>
  </si>
  <si>
    <t>+07° 10′ 04.0″</t>
  </si>
  <si>
    <t>45′′</t>
  </si>
  <si>
    <t>18h 20m 24.60s</t>
  </si>
  <si>
    <t>+07° 11′ 29.8″</t>
  </si>
  <si>
    <t>77′′</t>
  </si>
  <si>
    <t>18h 20m 27.17s</t>
  </si>
  <si>
    <t>+07° 11′ 08.2″</t>
  </si>
  <si>
    <t>40′′</t>
  </si>
  <si>
    <t>18h 20m 24.28s</t>
  </si>
  <si>
    <t>+07° 10′ 47.1″</t>
  </si>
  <si>
    <t>169′′</t>
  </si>
  <si>
    <t>18h 20m 33.28s</t>
  </si>
  <si>
    <t>+07° 11′ 26.7″</t>
  </si>
  <si>
    <t>56′′</t>
  </si>
  <si>
    <t>18h 20m 25.63s</t>
  </si>
  <si>
    <t>+07° 10′ 55.5″</t>
  </si>
  <si>
    <t>194′′</t>
  </si>
  <si>
    <t>18h 20m 35.04s</t>
  </si>
  <si>
    <t>+07° 11′ 07.3″</t>
  </si>
  <si>
    <t>76′′</t>
  </si>
  <si>
    <t>18h 20m 25.23s</t>
  </si>
  <si>
    <t>+07° 10′ 09.0″</t>
  </si>
  <si>
    <t>22′′</t>
  </si>
  <si>
    <t>18h 20m 23.44s</t>
  </si>
  <si>
    <t>+07° 11′ 10.7″</t>
  </si>
  <si>
    <t>39′′</t>
  </si>
  <si>
    <t>18h 20m 23.09s</t>
  </si>
  <si>
    <t>+07° 11′ 42.3″</t>
  </si>
  <si>
    <t>59′′</t>
  </si>
  <si>
    <t>18h 20m 25.96s</t>
  </si>
  <si>
    <t>+07° 11′ 09.4″</t>
  </si>
  <si>
    <t>281′′</t>
  </si>
  <si>
    <t>18h 20m 03.06s</t>
  </si>
  <si>
    <t>+07° 10′ 46.3″</t>
  </si>
  <si>
    <t>116′′</t>
  </si>
  <si>
    <t>18h 20m 29.64s</t>
  </si>
  <si>
    <t>+07° 11′ 29.2″</t>
  </si>
  <si>
    <t>258′′</t>
  </si>
  <si>
    <t>18h 20m 37.81s</t>
  </si>
  <si>
    <t>+07° 12′ 53.6″</t>
  </si>
  <si>
    <t>61′′</t>
  </si>
  <si>
    <t>18h 20m 26.03s</t>
  </si>
  <si>
    <t>+07° 11′ 13.8″</t>
  </si>
  <si>
    <t>184′′</t>
  </si>
  <si>
    <t>18h 20m 33.78s</t>
  </si>
  <si>
    <t>+07° 12′ 00.6″</t>
  </si>
  <si>
    <t>35′′</t>
  </si>
  <si>
    <t>18h 20m 23.26s</t>
  </si>
  <si>
    <t>+07° 10′ 37.7″</t>
  </si>
  <si>
    <t>18h 20m 24.77s</t>
  </si>
  <si>
    <t>+07° 10′ 59.4″</t>
  </si>
  <si>
    <t>110′′</t>
  </si>
  <si>
    <t>18h 20m 27.79s</t>
  </si>
  <si>
    <t>+07° 12′ 14.8″</t>
  </si>
  <si>
    <t>18h 20m 23.97s</t>
  </si>
  <si>
    <t>+07° 10′ 41.9″</t>
  </si>
  <si>
    <t>119′′</t>
  </si>
  <si>
    <t>18h 20m 20.91s</t>
  </si>
  <si>
    <t>+07° 13′ 05.7″</t>
  </si>
  <si>
    <t>112′′</t>
  </si>
  <si>
    <t>18h 20m 17.26s</t>
  </si>
  <si>
    <t>+07° 12′ 35.1″</t>
  </si>
  <si>
    <t>144′′</t>
  </si>
  <si>
    <t>18h 20m 12.44s</t>
  </si>
  <si>
    <t>+07° 11′ 36.5″</t>
  </si>
  <si>
    <t>163′′</t>
  </si>
  <si>
    <t>18h 20m 27.30s</t>
  </si>
  <si>
    <t>+07° 08′ 45.0″</t>
  </si>
  <si>
    <t>115′′</t>
  </si>
  <si>
    <t>18h 20m 29.33s</t>
  </si>
  <si>
    <t>+07° 10′ 33.7″</t>
  </si>
  <si>
    <t>24′′</t>
  </si>
  <si>
    <t>18h 20m 23.49s</t>
  </si>
  <si>
    <t>+07° 11′ 15.6″</t>
  </si>
  <si>
    <t>94′′</t>
  </si>
  <si>
    <t>18h 20m 26.98s</t>
  </si>
  <si>
    <t>+07° 12′ 05.3″</t>
  </si>
  <si>
    <t>91′′</t>
  </si>
  <si>
    <t>18h 20m 27.08s</t>
  </si>
  <si>
    <t>+07° 10′ 16.9″</t>
  </si>
  <si>
    <t>74′′</t>
  </si>
  <si>
    <t>18h 20m 24.39s</t>
  </si>
  <si>
    <t>+07° 12′ 12.2″</t>
  </si>
  <si>
    <t>93′′</t>
  </si>
  <si>
    <t>18h 20m 27.90s</t>
  </si>
  <si>
    <t>+07° 10′ 37.6″</t>
  </si>
  <si>
    <t>18h 20m 26.10s</t>
  </si>
  <si>
    <t>+07° 11′ 44.0″</t>
  </si>
  <si>
    <t>46′′</t>
  </si>
  <si>
    <t>18h 20m 18.85s</t>
  </si>
  <si>
    <t>+07° 11′ 14.6″</t>
  </si>
  <si>
    <t>202′′</t>
  </si>
  <si>
    <t>18h 20m 24.67s</t>
  </si>
  <si>
    <t>+07° 14′ 25.5″</t>
  </si>
  <si>
    <t>18h 20m 22.24s</t>
  </si>
  <si>
    <t>+07° 11′ 31.0″</t>
  </si>
  <si>
    <t>57′′</t>
  </si>
  <si>
    <t>18h 20m 25.79s</t>
  </si>
  <si>
    <t>+07° 11′ 03.5″</t>
  </si>
  <si>
    <t>106′′</t>
  </si>
  <si>
    <t>18h 20m 17.87s</t>
  </si>
  <si>
    <t>+07° 09′ 39.6″</t>
  </si>
  <si>
    <t>18h 20m 31.29s</t>
  </si>
  <si>
    <t>+07° 11′ 45.8″</t>
  </si>
  <si>
    <t>118′′</t>
  </si>
  <si>
    <t>18h 20m 29.78s</t>
  </si>
  <si>
    <t>+07° 11′ 27.9″</t>
  </si>
  <si>
    <t>101′′</t>
  </si>
  <si>
    <t>18h 20m 20.87s</t>
  </si>
  <si>
    <t>+07° 12′ 47.1″</t>
  </si>
  <si>
    <t>67′′</t>
  </si>
  <si>
    <t>18h 20m 21.51s</t>
  </si>
  <si>
    <t>+07° 12′ 14.5″</t>
  </si>
  <si>
    <t>197′′</t>
  </si>
  <si>
    <t>18h 20m 31.97s</t>
  </si>
  <si>
    <t>+07° 08′ 58.3″</t>
  </si>
  <si>
    <t>+07° 12′ 12.0″</t>
  </si>
  <si>
    <t>196′′</t>
  </si>
  <si>
    <t>18h 20m 16.92s</t>
  </si>
  <si>
    <t>+07° 08′ 05.6″</t>
  </si>
  <si>
    <t>165′′</t>
  </si>
  <si>
    <t>18h 20m 22.86s</t>
  </si>
  <si>
    <t>+07° 08′ 22.3″</t>
  </si>
  <si>
    <t>129′′</t>
  </si>
  <si>
    <t>18h 20m 30.61s</t>
  </si>
  <si>
    <t>+07° 10′ 55.7″</t>
  </si>
  <si>
    <t>140′′</t>
  </si>
  <si>
    <t>18h 20m 31.33s</t>
  </si>
  <si>
    <t>51′′</t>
  </si>
  <si>
    <t>18h 20m 25.26s</t>
  </si>
  <si>
    <t>+07° 11′ 23.5″</t>
  </si>
  <si>
    <t>98′′</t>
  </si>
  <si>
    <t>18h 20m 27.11s</t>
  </si>
  <si>
    <t>+07° 12′ 09.2″</t>
  </si>
  <si>
    <t>154′′</t>
  </si>
  <si>
    <t>18h 20m 31.27s</t>
  </si>
  <si>
    <t>+07° 12′ 14.3″</t>
  </si>
  <si>
    <t>199′′</t>
  </si>
  <si>
    <t>18h 20m 31.39s</t>
  </si>
  <si>
    <t>+07° 08′ 46.1″</t>
  </si>
  <si>
    <t>95′′</t>
  </si>
  <si>
    <t>18h 20m 28.23s</t>
  </si>
  <si>
    <t>+07° 11′ 26.5″</t>
  </si>
  <si>
    <t>84′′</t>
  </si>
  <si>
    <t>18h 20m 27.57s</t>
  </si>
  <si>
    <t>+07° 11′ 17.3″</t>
  </si>
  <si>
    <t>290′′</t>
  </si>
  <si>
    <t>18h 20m 33.13s</t>
  </si>
  <si>
    <t>+07° 07′ 09.0″</t>
  </si>
  <si>
    <t>18h 20m 26.22s</t>
  </si>
  <si>
    <t>+07° 10′ 28.2″</t>
  </si>
  <si>
    <t>50′′</t>
  </si>
  <si>
    <t>18h 20m 21.56s</t>
  </si>
  <si>
    <t>+07° 10′ 17.3″</t>
  </si>
  <si>
    <t>123′′</t>
  </si>
  <si>
    <t>18h 20m 13.63s</t>
  </si>
  <si>
    <t>+07° 11′ 02.7″</t>
  </si>
  <si>
    <t>8.8′′</t>
  </si>
  <si>
    <t>18h 20m 21.47s</t>
  </si>
  <si>
    <t>+07° 11′ 02.0″</t>
  </si>
  <si>
    <t>126′′</t>
  </si>
  <si>
    <t>18h 20m 27.83s</t>
  </si>
  <si>
    <t>+07° 09′ 35.6″</t>
  </si>
  <si>
    <t>318′′</t>
  </si>
  <si>
    <t>18h 20m 35.93s</t>
  </si>
  <si>
    <t>+07° 07′ 05.6″</t>
  </si>
  <si>
    <t>142′′</t>
  </si>
  <si>
    <t>18h 20m 30.78s</t>
  </si>
  <si>
    <t>+07° 10′ 11.3″</t>
  </si>
  <si>
    <t>18h 20m 22.41s</t>
  </si>
  <si>
    <t>+07° 10′ 06.2″</t>
  </si>
  <si>
    <t>137′′</t>
  </si>
  <si>
    <t>18h 20m 17.29s</t>
  </si>
  <si>
    <t>+07° 13′ 05.5″</t>
  </si>
  <si>
    <t>18h 20m 20.31s</t>
  </si>
  <si>
    <t>+07° 09′ 34.6″</t>
  </si>
  <si>
    <t>173′′</t>
  </si>
  <si>
    <t>18h 20m 10.63s</t>
  </si>
  <si>
    <t>+07° 11′ 48.9″</t>
  </si>
  <si>
    <t>104′′</t>
  </si>
  <si>
    <t>18h 20m 22.57s</t>
  </si>
  <si>
    <t>+07° 09′ 23.4″</t>
  </si>
  <si>
    <t>58′′</t>
  </si>
  <si>
    <t>18h 20m 18.74s</t>
  </si>
  <si>
    <t>+07° 11′ 40.7″</t>
  </si>
  <si>
    <t>18h 20m 21.42s</t>
  </si>
  <si>
    <t>+07° 10′ 21.3″</t>
  </si>
  <si>
    <t>18h 20m 11.45s</t>
  </si>
  <si>
    <t>+07° 10′ 19.8″</t>
  </si>
  <si>
    <t>18h 20m 15.08s</t>
  </si>
  <si>
    <t>+07° 11′ 30.0″</t>
  </si>
  <si>
    <t>96′′</t>
  </si>
  <si>
    <t>18h 20m 15.52s</t>
  </si>
  <si>
    <t>+07° 11′ 20.5″</t>
  </si>
  <si>
    <t>229′′</t>
  </si>
  <si>
    <t>18h 20m 27.42s</t>
  </si>
  <si>
    <t>+07° 07′ 32.7″</t>
  </si>
  <si>
    <t>187′′</t>
  </si>
  <si>
    <t>18h 20m 14.93s</t>
  </si>
  <si>
    <t>+07° 08′ 31.5″</t>
  </si>
  <si>
    <t>33′′</t>
  </si>
  <si>
    <t>18h 20m 20.01s</t>
  </si>
  <si>
    <t>+07° 11′ 25.1″</t>
  </si>
  <si>
    <t>18h 20m 21.05s</t>
  </si>
  <si>
    <t>+07° 09′ 23.1″</t>
  </si>
  <si>
    <t>230′′</t>
  </si>
  <si>
    <t>18h 20m 07.63s</t>
  </si>
  <si>
    <t>+07° 09′ 38.6″</t>
  </si>
  <si>
    <t>249′′</t>
  </si>
  <si>
    <t>18h 20m 06.70s</t>
  </si>
  <si>
    <t>+07° 09′ 23.0″</t>
  </si>
  <si>
    <t>250′′</t>
  </si>
  <si>
    <t>18h 20m 05.13s</t>
  </si>
  <si>
    <t>+07° 11′ 05.8″</t>
  </si>
  <si>
    <t>156′′</t>
  </si>
  <si>
    <t>18h 20m 15.21s</t>
  </si>
  <si>
    <t>+07° 09′ 06.8″</t>
  </si>
  <si>
    <t>205′′</t>
  </si>
  <si>
    <t>18h 20m 09.33s</t>
  </si>
  <si>
    <t>+07° 09′ 43.1″</t>
  </si>
  <si>
    <t>131′′</t>
  </si>
  <si>
    <t>18h 20m 13.70s</t>
  </si>
  <si>
    <t>+07° 10′ 20.6″</t>
  </si>
  <si>
    <t>18h 20m 09.41s</t>
  </si>
  <si>
    <t>+07° 10′ 02.8″</t>
  </si>
  <si>
    <t>18h 20m 14.40s</t>
  </si>
  <si>
    <t>+07° 10′ 30.4″</t>
  </si>
  <si>
    <t>181′′</t>
  </si>
  <si>
    <t>18h 20m 09.81s</t>
  </si>
  <si>
    <t>+07° 11′ 21.0″</t>
  </si>
  <si>
    <t>563′′</t>
  </si>
  <si>
    <t>18h 19m 47.30s</t>
  </si>
  <si>
    <t>+07° 07′ 20.4″</t>
  </si>
  <si>
    <t>323′′</t>
  </si>
  <si>
    <t>18h 20m 03.70s</t>
  </si>
  <si>
    <t>+07° 08′ 11.4″</t>
  </si>
  <si>
    <t>522′′</t>
  </si>
  <si>
    <t>18h 19m 48.76s</t>
  </si>
  <si>
    <t>+07° 08′ 16.3″</t>
  </si>
  <si>
    <t>317′′</t>
  </si>
  <si>
    <t>18h 20m 03.90s</t>
  </si>
  <si>
    <t>+07° 08′ 18.8″</t>
  </si>
  <si>
    <t>18h 20m 10.37s</t>
  </si>
  <si>
    <t>+07° 10′ 48.7″</t>
  </si>
  <si>
    <t>18h 20m 10.99s</t>
  </si>
  <si>
    <t>+07° 12′ 11.7″</t>
  </si>
  <si>
    <t>16′′</t>
  </si>
  <si>
    <t>18h 20m 23.01s</t>
  </si>
  <si>
    <t>+07° 11′ 02.9″</t>
  </si>
  <si>
    <t>18h 20m 08.22s</t>
  </si>
  <si>
    <t>+07° 10′ 40.5″</t>
  </si>
  <si>
    <t>+07° 11′ 02.3″</t>
  </si>
  <si>
    <t>149′′</t>
  </si>
  <si>
    <t>18h 20m 11.91s</t>
  </si>
  <si>
    <t>+07° 10′ 54.7″</t>
  </si>
  <si>
    <t>18h 20m 16.60s</t>
  </si>
  <si>
    <t>+07° 08′ 30.4″</t>
  </si>
  <si>
    <t>18h 20m 06.98s</t>
  </si>
  <si>
    <t>+07° 10′ 08.7″</t>
  </si>
  <si>
    <t>216′′</t>
  </si>
  <si>
    <t>18h 20m 08.25s</t>
  </si>
  <si>
    <t>+07° 09′ 55.4″</t>
  </si>
  <si>
    <t>226′′</t>
  </si>
  <si>
    <t>18h 20m 06.78s</t>
  </si>
  <si>
    <t>+07° 10′ 44.4″</t>
  </si>
  <si>
    <t>18h 20m 13.53s</t>
  </si>
  <si>
    <t>+07° 11′ 28.2″</t>
  </si>
  <si>
    <t>168′′</t>
  </si>
  <si>
    <t>18h 20m 11.76s</t>
  </si>
  <si>
    <t>+07° 09′ 53.8″</t>
  </si>
  <si>
    <t>18h 20m 14.99s</t>
  </si>
  <si>
    <t>+07° 10′ 08.6″</t>
  </si>
  <si>
    <t>18h 20m 13.81s</t>
  </si>
  <si>
    <t>+07° 10′ 40.0″</t>
  </si>
  <si>
    <t>18h 20m 16.79s</t>
  </si>
  <si>
    <t>70′′</t>
  </si>
  <si>
    <t>18h 20m 20.77s</t>
  </si>
  <si>
    <t>+07° 12′ 15.6″</t>
  </si>
  <si>
    <t>147′′</t>
  </si>
  <si>
    <t>18h 20m 12.19s</t>
  </si>
  <si>
    <t>+07° 11′ 34.9″</t>
  </si>
  <si>
    <t>18h 20m 19.12s</t>
  </si>
  <si>
    <t>+07° 11′ 11.5″</t>
  </si>
  <si>
    <t>18h 20m 19.26s</t>
  </si>
  <si>
    <t>+07° 12′ 05.9″</t>
  </si>
  <si>
    <t>18h 20m 21.75s</t>
  </si>
  <si>
    <t>+07° 12′ 17.8″</t>
  </si>
  <si>
    <t>87′′</t>
  </si>
  <si>
    <t>18h 20m 20.51s</t>
  </si>
  <si>
    <t>+07° 12′ 32.2″</t>
  </si>
  <si>
    <t>178′′</t>
  </si>
  <si>
    <t>18h 20m 10.10s</t>
  </si>
  <si>
    <t>+07° 10′ 38.5″</t>
  </si>
  <si>
    <t>18h 20m 14.25s</t>
  </si>
  <si>
    <t>+07° 10′ 34.3″</t>
  </si>
  <si>
    <t>128′′</t>
  </si>
  <si>
    <t>18h 20m 13.33s</t>
  </si>
  <si>
    <t>+07° 10′ 57.8″</t>
  </si>
  <si>
    <t>18h 20m 20.96s</t>
  </si>
  <si>
    <t>+07° 11′ 44.9″</t>
  </si>
  <si>
    <t>177′′</t>
  </si>
  <si>
    <t>+07° 10′ 47.9″</t>
  </si>
  <si>
    <t>133′′</t>
  </si>
  <si>
    <t>18h 20m 17.95s</t>
  </si>
  <si>
    <t>+07° 13′ 07.1″</t>
  </si>
  <si>
    <t>18h 20m 13.92s</t>
  </si>
  <si>
    <t>+07° 12′ 07.3″</t>
  </si>
  <si>
    <t>257′′</t>
  </si>
  <si>
    <t>18h 20m 05.54s</t>
  </si>
  <si>
    <t>+07° 12′ 29.3″</t>
  </si>
  <si>
    <t>366′′</t>
  </si>
  <si>
    <t>18h 19m 57.69s</t>
  </si>
  <si>
    <t>+07° 12′ 13.5″</t>
  </si>
  <si>
    <t>18h 20m 19.35s</t>
  </si>
  <si>
    <t>+07° 14′ 18.1″</t>
  </si>
  <si>
    <t>195′′</t>
  </si>
  <si>
    <t>18h 20m 08.77s</t>
  </si>
  <si>
    <t>+07° 11′ 10.2″</t>
  </si>
  <si>
    <t>161′′</t>
  </si>
  <si>
    <t>18h 20m 20.30s</t>
  </si>
  <si>
    <t>+07° 13′ 47.0″</t>
  </si>
  <si>
    <t>18h 20m 15.34s</t>
  </si>
  <si>
    <t>+07° 11′ 44.8″</t>
  </si>
  <si>
    <t>18h 20m 10.66s</t>
  </si>
  <si>
    <t>+07° 11′ 30.5″</t>
  </si>
  <si>
    <t>18h 20m 16.77s</t>
  </si>
  <si>
    <t>+07° 12′ 27.2″</t>
  </si>
  <si>
    <t>234′′</t>
  </si>
  <si>
    <t>18h 20m 07.87s</t>
  </si>
  <si>
    <t>+07° 12′ 53.1″</t>
  </si>
  <si>
    <t>18h 20m 21.85s</t>
  </si>
  <si>
    <t>+07° 13′ 05.4″</t>
  </si>
  <si>
    <t>247′′</t>
  </si>
  <si>
    <t>18h 20m 16.00s</t>
  </si>
  <si>
    <t>+07° 14′ 58.3″</t>
  </si>
  <si>
    <t>18h 20m 19.96s</t>
  </si>
  <si>
    <t>+07° 14′ 02.2″</t>
  </si>
  <si>
    <t>200′′</t>
  </si>
  <si>
    <t>18h 20m 19.94s</t>
  </si>
  <si>
    <t>+07° 14′ 25.8″</t>
  </si>
  <si>
    <t>18h 20m 21.36s</t>
  </si>
  <si>
    <t>+07° 14′ 43.4″</t>
  </si>
  <si>
    <t>18h 20m 27.62s</t>
  </si>
  <si>
    <t>+07° 14′ 40.9″</t>
  </si>
  <si>
    <t>18h 20m 22.75s</t>
  </si>
  <si>
    <t>+07° 12′ 03.6″</t>
  </si>
  <si>
    <t>135′′</t>
  </si>
  <si>
    <t>18h 20m 26.09s</t>
  </si>
  <si>
    <t>+07° 13′ 08.0″</t>
  </si>
  <si>
    <t>18h 20m 30.73s</t>
  </si>
  <si>
    <t>+07° 10′ 58.8″</t>
  </si>
  <si>
    <t>12′′</t>
  </si>
  <si>
    <t>18h 20m 21.13s</t>
  </si>
  <si>
    <t>+07° 11′ 04.5″</t>
  </si>
  <si>
    <t>102′′</t>
  </si>
  <si>
    <t>18h 20m 15.81s</t>
  </si>
  <si>
    <t>+07° 10′ 20.5″</t>
  </si>
  <si>
    <t>18h 20m 26.67s</t>
  </si>
  <si>
    <t>+07° 11′ 25.3″</t>
  </si>
  <si>
    <t>18h 20m 31.32s</t>
  </si>
  <si>
    <t>+07° 11′ 54.3″</t>
  </si>
  <si>
    <t>89′′</t>
  </si>
  <si>
    <t>18h 20m 27.94s</t>
  </si>
  <si>
    <t>31′′</t>
  </si>
  <si>
    <t>18h 20m 23.91s</t>
  </si>
  <si>
    <t>+07° 11′ 19.0″</t>
  </si>
  <si>
    <t>86′′</t>
  </si>
  <si>
    <t>18h 20m 21.72s</t>
  </si>
  <si>
    <t>+07° 09′ 40.4″</t>
  </si>
  <si>
    <t>114′′</t>
  </si>
  <si>
    <t>18h 20m 29.22s</t>
  </si>
  <si>
    <t>+07° 11′ 43.7″</t>
  </si>
  <si>
    <t>48′′</t>
  </si>
  <si>
    <t>18h 20m 25.20s</t>
  </si>
  <si>
    <t>13′′</t>
  </si>
  <si>
    <t>18h 20m 22.78s</t>
  </si>
  <si>
    <t>+07° 11′ 12.3″</t>
  </si>
  <si>
    <t>109′′</t>
  </si>
  <si>
    <t>18h 20m 28.88s</t>
  </si>
  <si>
    <t>+07° 10′ 30.8″</t>
  </si>
  <si>
    <t>30′′</t>
  </si>
  <si>
    <t>18h 20m 20.97s</t>
  </si>
  <si>
    <t>18h 20m 23.20s</t>
  </si>
  <si>
    <t>+07° 12′ 19.2″</t>
  </si>
  <si>
    <t>80′′</t>
  </si>
  <si>
    <t>18h 20m 25.55s</t>
  </si>
  <si>
    <t>+07° 12′ 07.6″</t>
  </si>
  <si>
    <t>18h 20m 25.36s</t>
  </si>
  <si>
    <t>+07° 10′ 39.1″</t>
  </si>
  <si>
    <t>62′′</t>
  </si>
  <si>
    <t>18h 20m 24.47s</t>
  </si>
  <si>
    <t>+07° 10′ 17.6″</t>
  </si>
  <si>
    <t>71′′</t>
  </si>
  <si>
    <t>+07° 12′ 16.2″</t>
  </si>
  <si>
    <t>127′′</t>
  </si>
  <si>
    <t>18h 20m 23.74s</t>
  </si>
  <si>
    <t>+07° 13′ 12.1″</t>
  </si>
  <si>
    <t>108′′</t>
  </si>
  <si>
    <t>18h 20m 26.97s</t>
  </si>
  <si>
    <t>+07° 09′ 48.2″</t>
  </si>
  <si>
    <t>121′′</t>
  </si>
  <si>
    <t>18h 20m 22.09s</t>
  </si>
  <si>
    <t>+07° 13′ 09.2″</t>
  </si>
  <si>
    <t>18h 20m 16.36s</t>
  </si>
  <si>
    <t>+07° 13′ 06.0″</t>
  </si>
  <si>
    <t>18h 20m 26.74s</t>
  </si>
  <si>
    <t>+07° 12′ 15.8″</t>
  </si>
  <si>
    <t>18h 20m 25.91s</t>
  </si>
  <si>
    <t>+07° 11′ 53.1″</t>
  </si>
  <si>
    <t>34′′</t>
  </si>
  <si>
    <t>18h 20m 21.66s</t>
  </si>
  <si>
    <t>+07° 11′ 41.7″</t>
  </si>
  <si>
    <t>18h 20m 25.31s</t>
  </si>
  <si>
    <t>+07° 11′ 37.1″</t>
  </si>
  <si>
    <t>18h 20m 29.58s</t>
  </si>
  <si>
    <t>+07° 10′ 44.2″</t>
  </si>
  <si>
    <t>79′′</t>
  </si>
  <si>
    <t>18h 20m 24.20s</t>
  </si>
  <si>
    <t>+07° 09′ 54.9″</t>
  </si>
  <si>
    <t>18h 20m 27.51s</t>
  </si>
  <si>
    <t>25′′</t>
  </si>
  <si>
    <t>18h 20m 23.56s</t>
  </si>
  <si>
    <t>+07° 11′ 13.9″</t>
  </si>
  <si>
    <t>18h 20m 26.35s</t>
  </si>
  <si>
    <t>+07° 10′ 27.2″</t>
  </si>
  <si>
    <t>398′′</t>
  </si>
  <si>
    <t>18h 20m 36.75s</t>
  </si>
  <si>
    <t>+07° 05′ 35.7″</t>
  </si>
  <si>
    <t>540′′</t>
  </si>
  <si>
    <t>18h 20m 48.05s</t>
  </si>
  <si>
    <t>+07° 04′ 50.9″</t>
  </si>
  <si>
    <t>17′′</t>
  </si>
  <si>
    <t>18h 20m 23.13s</t>
  </si>
  <si>
    <t>+07° 11′ 04.4″</t>
  </si>
  <si>
    <t>47′′</t>
  </si>
  <si>
    <t>18h 20m 19.20s</t>
  </si>
  <si>
    <t>+07° 10′ 42.7″</t>
  </si>
  <si>
    <t>294′′</t>
  </si>
  <si>
    <t>18h 20m 28.02s</t>
  </si>
  <si>
    <t>+07° 06′ 27.5″</t>
  </si>
  <si>
    <t>18h 20m 20.98s</t>
  </si>
  <si>
    <t>+07° 11′ 26.6″</t>
  </si>
  <si>
    <t>171′′</t>
  </si>
  <si>
    <t>18h 20m 32.25s</t>
  </si>
  <si>
    <t>+07° 09′ 50.6″</t>
  </si>
  <si>
    <t>+07° 11′ 52.5″</t>
  </si>
  <si>
    <t>100′′</t>
  </si>
  <si>
    <t>18h 20m 15.22s</t>
  </si>
  <si>
    <t>+07° 11′ 21.3″</t>
  </si>
  <si>
    <t>254′′</t>
  </si>
  <si>
    <t>18h 20m 05.74s</t>
  </si>
  <si>
    <t>+07° 09′ 45.9″</t>
  </si>
  <si>
    <t>18h 20m 12.88s</t>
  </si>
  <si>
    <t>+07° 10′ 39.3″</t>
  </si>
  <si>
    <t>18h 20m 09.00s</t>
  </si>
  <si>
    <t>+07° 10′ 29.3″</t>
  </si>
  <si>
    <t>18h 20m 06.65s</t>
  </si>
  <si>
    <t>+07° 09′ 57.0″</t>
  </si>
  <si>
    <t>192′′</t>
  </si>
  <si>
    <t>18h 20m 09.49s</t>
  </si>
  <si>
    <t>+07° 11′ 59.3″</t>
  </si>
  <si>
    <t>18h 20m 14.78s</t>
  </si>
  <si>
    <t>+07° 11′ 05.2″</t>
  </si>
  <si>
    <t>18h 20m 16.39s</t>
  </si>
  <si>
    <t>+07° 11′ 33.2″</t>
  </si>
  <si>
    <t>18h 20m 16.82s</t>
  </si>
  <si>
    <t>+07° 11′ 19.9″</t>
  </si>
  <si>
    <t>207′′</t>
  </si>
  <si>
    <t>18h 20m 08.60s</t>
  </si>
  <si>
    <t>+07° 10′ 06.7″</t>
  </si>
  <si>
    <t>18h 20m 16.73s</t>
  </si>
  <si>
    <t>+07° 11′ 48.3″</t>
  </si>
  <si>
    <t>18h 20m 16.71s</t>
  </si>
  <si>
    <t>+07° 11′ 24.3″</t>
  </si>
  <si>
    <t>18h 20m 17.60s</t>
  </si>
  <si>
    <t>18h 20m 17.09s</t>
  </si>
  <si>
    <t>+07° 12′ 00.3″</t>
  </si>
  <si>
    <t>188′′</t>
  </si>
  <si>
    <t>18h 20m 09.32s</t>
  </si>
  <si>
    <t>18h 20m 22.59s</t>
  </si>
  <si>
    <t>+07° 11′ 29.5″</t>
  </si>
  <si>
    <t>130′′</t>
  </si>
  <si>
    <t>18h 20m 13.55s</t>
  </si>
  <si>
    <t>+07° 11′ 45.6″</t>
  </si>
  <si>
    <t>221′′</t>
  </si>
  <si>
    <t>18h 20m 07.20s</t>
  </si>
  <si>
    <t>+07° 11′ 36.6″</t>
  </si>
  <si>
    <t>90′′</t>
  </si>
  <si>
    <t>18h 20m 19.59s</t>
  </si>
  <si>
    <t>+07° 12′ 30.5″</t>
  </si>
  <si>
    <t>18h 20m 21.43s</t>
  </si>
  <si>
    <t>+07° 12′ 31.9″</t>
  </si>
  <si>
    <t>18h 20m 25.18s</t>
  </si>
  <si>
    <t>+07° 13′ 13.7″</t>
  </si>
  <si>
    <t>18h 20m 23.02s</t>
  </si>
  <si>
    <t>+07° 13′ 07.5″</t>
  </si>
  <si>
    <t>92′′</t>
  </si>
  <si>
    <t>18h 20m 27.89s</t>
  </si>
  <si>
    <t>+07° 11′ 33.0″</t>
  </si>
  <si>
    <t>153′′</t>
  </si>
  <si>
    <t>18h 20m 32.10s</t>
  </si>
  <si>
    <t>18h 20m 23.63s</t>
  </si>
  <si>
    <t>+07° 12′ 13.2″</t>
  </si>
  <si>
    <t>+07° 12′ 20.1″</t>
  </si>
  <si>
    <t>160′′</t>
  </si>
  <si>
    <t>18h 20m 32.30s</t>
  </si>
  <si>
    <t>+07° 11′ 51.9″</t>
  </si>
  <si>
    <t>18h 20m 23.52s</t>
  </si>
  <si>
    <t>+07° 11′ 01.6″</t>
  </si>
  <si>
    <t>134′′</t>
  </si>
  <si>
    <t>18h 20m 30.88s</t>
  </si>
  <si>
    <t>+07° 11′ 23.7″</t>
  </si>
  <si>
    <t>111′′</t>
  </si>
  <si>
    <t>18h 20m 16.98s</t>
  </si>
  <si>
    <t>+07° 12′ 30.9″</t>
  </si>
  <si>
    <t>18h 20m 21.52s</t>
  </si>
  <si>
    <t>+07° 10′ 56.2″</t>
  </si>
  <si>
    <t>18h 20m 26.73s</t>
  </si>
  <si>
    <t>+07° 08′ 50.7″</t>
  </si>
  <si>
    <t>18h 20m 24.76s</t>
  </si>
  <si>
    <t>+07° 10′ 22.2″</t>
  </si>
  <si>
    <t>18h 20m 31.92s</t>
  </si>
  <si>
    <t>+07° 11′ 51.6″</t>
  </si>
  <si>
    <t>60′′</t>
  </si>
  <si>
    <t>18h 20m 25.43s</t>
  </si>
  <si>
    <t>+07° 10′ 36.2″</t>
  </si>
  <si>
    <t>18h 20m 28.94s</t>
  </si>
  <si>
    <t>+07° 11′ 20.8″</t>
  </si>
  <si>
    <t>81′′</t>
  </si>
  <si>
    <t>18h 20m 26.75s</t>
  </si>
  <si>
    <t>+07° 11′ 45.5″</t>
  </si>
  <si>
    <t>18′′</t>
  </si>
  <si>
    <t>+07° 11′ 24.1″</t>
  </si>
  <si>
    <t>186′′</t>
  </si>
  <si>
    <t>18h 20m 09.58s</t>
  </si>
  <si>
    <t>+07° 10′ 36.9″</t>
  </si>
  <si>
    <t>215′′</t>
  </si>
  <si>
    <t>18h 20m 10.61s</t>
  </si>
  <si>
    <t>+07° 08′ 52.5″</t>
  </si>
  <si>
    <t>182′′</t>
  </si>
  <si>
    <t>18h 20m 11.54s</t>
  </si>
  <si>
    <t>+07° 12′ 44.7″</t>
  </si>
  <si>
    <t>88′′</t>
  </si>
  <si>
    <t>+07° 11′ 55.6″</t>
  </si>
  <si>
    <t>232′′</t>
  </si>
  <si>
    <t>18h 20m 07.37s</t>
  </si>
  <si>
    <t>+07° 09′ 43.5″</t>
  </si>
  <si>
    <t>18h 20m 08.24s</t>
  </si>
  <si>
    <t>+07° 09′ 04.2″</t>
  </si>
  <si>
    <t>18h 20m 10.11s</t>
  </si>
  <si>
    <t>+07° 09′ 02.1″</t>
  </si>
  <si>
    <t>150′′</t>
  </si>
  <si>
    <t>18h 20m 20.80s</t>
  </si>
  <si>
    <t>+07° 13′ 37.2″</t>
  </si>
  <si>
    <t>52′′</t>
  </si>
  <si>
    <t>18h 20m 23.92s</t>
  </si>
  <si>
    <t>+07° 11′ 51.3″</t>
  </si>
  <si>
    <t>162′′</t>
  </si>
  <si>
    <t>18h 20m 32.89s</t>
  </si>
  <si>
    <t>+07° 11′ 06.4″</t>
  </si>
  <si>
    <t>251′′</t>
  </si>
  <si>
    <t>18h 20m 10.69s</t>
  </si>
  <si>
    <t>+07° 14′ 15.0″</t>
  </si>
  <si>
    <t>14′′</t>
  </si>
  <si>
    <t>18h 20m 22.10s</t>
  </si>
  <si>
    <t>+07° 10′ 53.2″</t>
  </si>
  <si>
    <t>217′′</t>
  </si>
  <si>
    <t>18h 20m 09.65s</t>
  </si>
  <si>
    <t>+07° 13′ 04.9″</t>
  </si>
  <si>
    <t>+07° 10′ 49.3″</t>
  </si>
  <si>
    <t>18h 20m 18.11s</t>
  </si>
  <si>
    <t>+07° 10′ 50.4″</t>
  </si>
  <si>
    <t>10′′</t>
  </si>
  <si>
    <t>18h 20m 22.54s</t>
  </si>
  <si>
    <t>+07° 11′ 12.4″</t>
  </si>
  <si>
    <t>18h 20m 19.27s</t>
  </si>
  <si>
    <t>+07° 11′ 06.0″</t>
  </si>
  <si>
    <t>6.1′′</t>
  </si>
  <si>
    <t>18h 20m 22.35s</t>
  </si>
  <si>
    <t>+07° 11′ 08.3″</t>
  </si>
  <si>
    <t>18h 20m 22.51s</t>
  </si>
  <si>
    <t>+07° 10′ 55.3″</t>
  </si>
  <si>
    <t>18h 20m 21.01s</t>
  </si>
  <si>
    <t>+07° 11′ 39.4″</t>
  </si>
  <si>
    <t>5.1′′</t>
  </si>
  <si>
    <t>18h 20m 21.90s</t>
  </si>
  <si>
    <t>18h 20m 15.63s</t>
  </si>
  <si>
    <t>+07° 12′ 09.8″</t>
  </si>
  <si>
    <t>23′′</t>
  </si>
  <si>
    <t>+07° 10′ 53.0″</t>
  </si>
  <si>
    <t>18h 20m 16.93s</t>
  </si>
  <si>
    <t>+07° 12′ 52.9″</t>
  </si>
  <si>
    <t>18h 20m 22.97s</t>
  </si>
  <si>
    <t>+07° 10′ 38.0″</t>
  </si>
  <si>
    <t>210′′</t>
  </si>
  <si>
    <t>18h 20m 09.39s</t>
  </si>
  <si>
    <t>+07° 12′ 43.6″</t>
  </si>
  <si>
    <t>21′′</t>
  </si>
  <si>
    <t>18h 20m 23.18s</t>
  </si>
  <si>
    <t>+07° 10′ 55.9″</t>
  </si>
  <si>
    <t>18h 20m 18.81s</t>
  </si>
  <si>
    <t>6.0′′</t>
  </si>
  <si>
    <t>18h 20m 22.23s</t>
  </si>
  <si>
    <t>18h 20m 17.10s</t>
  </si>
  <si>
    <t>20′′</t>
  </si>
  <si>
    <t>+07° 10′ 51.4″</t>
  </si>
  <si>
    <t>18h 20m 21.44s</t>
  </si>
  <si>
    <t>+07° 11′ 19.3″</t>
  </si>
  <si>
    <t>5.5′′</t>
  </si>
  <si>
    <t>18h 20m 21.84s</t>
  </si>
  <si>
    <t>18h 20m 26.93s</t>
  </si>
  <si>
    <t>+07° 11′ 36.7″</t>
  </si>
  <si>
    <t>18h 20m 20.52s</t>
  </si>
  <si>
    <t>+07° 10′ 58.2″</t>
  </si>
  <si>
    <t>284′′</t>
  </si>
  <si>
    <t>18h 20m 04.20s</t>
  </si>
  <si>
    <t>+07° 09′ 21.5″</t>
  </si>
  <si>
    <t>18h 20m 22.91s</t>
  </si>
  <si>
    <t>+07° 11′ 16.1″</t>
  </si>
  <si>
    <t>136′′</t>
  </si>
  <si>
    <t>18h 20m 19.60s</t>
  </si>
  <si>
    <t>+07° 13′ 19.3″</t>
  </si>
  <si>
    <t>32′′</t>
  </si>
  <si>
    <t>18h 20m 22.25s</t>
  </si>
  <si>
    <t>+07° 10′ 35.1″</t>
  </si>
  <si>
    <t>+07° 12′ 14.1″</t>
  </si>
  <si>
    <t>18h 20m 13.75s</t>
  </si>
  <si>
    <t>+07° 13′ 03.9″</t>
  </si>
  <si>
    <t>19′′</t>
  </si>
  <si>
    <t>+07° 11′ 11.0″</t>
  </si>
  <si>
    <t>15′′</t>
  </si>
  <si>
    <t>18h 20m 21.37s</t>
  </si>
  <si>
    <t>+07° 10′ 54.6″</t>
  </si>
  <si>
    <t>18h 20m 10.84s</t>
  </si>
  <si>
    <t>+07° 11′ 02.8″</t>
  </si>
  <si>
    <t>18h 20m 25.49s</t>
  </si>
  <si>
    <t>+07° 08′ 20.0″</t>
  </si>
  <si>
    <t>18h 20m 35.42s</t>
  </si>
  <si>
    <t>+07° 11′ 32.6″</t>
  </si>
  <si>
    <t>18h 20m 28.71s</t>
  </si>
  <si>
    <t>+07° 11′ 57.2″</t>
  </si>
  <si>
    <t>+07° 11′ 02.1″</t>
  </si>
  <si>
    <t>159′′</t>
  </si>
  <si>
    <t>18h 20m 12.38s</t>
  </si>
  <si>
    <t>18h 20m 26.44s</t>
  </si>
  <si>
    <t>18h 20m 23.06s</t>
  </si>
  <si>
    <t>+07° 11′ 18.3″</t>
  </si>
  <si>
    <t>73′′</t>
  </si>
  <si>
    <t>18h 20m 26.87s</t>
  </si>
  <si>
    <t>+07° 11′ 00.8″</t>
  </si>
  <si>
    <t>65′′</t>
  </si>
  <si>
    <t>18h 20m 17.98s</t>
  </si>
  <si>
    <t>+07° 11′ 34.6″</t>
  </si>
  <si>
    <t>99′′</t>
  </si>
  <si>
    <t>18h 20m 27.48s</t>
  </si>
  <si>
    <t>+07° 12′ 02.6″</t>
  </si>
  <si>
    <t>211′′</t>
  </si>
  <si>
    <t>18h 20m 20.53s</t>
  </si>
  <si>
    <t>+07° 14′ 38.1″</t>
  </si>
  <si>
    <t>167′′</t>
  </si>
  <si>
    <t>18h 20m 17.88s</t>
  </si>
  <si>
    <t>+07° 08′ 31.6″</t>
  </si>
  <si>
    <t>49′′</t>
  </si>
  <si>
    <t>18h 20m 19.61s</t>
  </si>
  <si>
    <t>+07° 10′ 32.1″</t>
  </si>
  <si>
    <t>183′′</t>
  </si>
  <si>
    <t>18h 20m 19.36s</t>
  </si>
  <si>
    <t>+07° 14′ 06.4″</t>
  </si>
  <si>
    <t>78′′</t>
  </si>
  <si>
    <t>18h 20m 18.50s</t>
  </si>
  <si>
    <t>+07° 10′ 07.6″</t>
  </si>
  <si>
    <t>300′′</t>
  </si>
  <si>
    <t>18h 20m 13.48s</t>
  </si>
  <si>
    <t>+07° 06′ 34.8″</t>
  </si>
  <si>
    <t>36′′</t>
  </si>
  <si>
    <t>18h 20m 23.84s</t>
  </si>
  <si>
    <t>+07° 10′ 44.0″</t>
  </si>
  <si>
    <t>18h 20m 13.18s</t>
  </si>
  <si>
    <t>+07° 10′ 37.4″</t>
  </si>
  <si>
    <t>18h 20m 15.11s</t>
  </si>
  <si>
    <t>+07° 10′ 56.9″</t>
  </si>
  <si>
    <t>18h 20m 08.69s</t>
  </si>
  <si>
    <t>+07° 11′ 22.5″</t>
  </si>
  <si>
    <t>18h 20m 12.82s</t>
  </si>
  <si>
    <t>+07° 11′ 11.1″</t>
  </si>
  <si>
    <t>18h 20m 14.58s</t>
  </si>
  <si>
    <t>+07° 09′ 36.7″</t>
  </si>
  <si>
    <t>228′′</t>
  </si>
  <si>
    <t>18h 20m 07.86s</t>
  </si>
  <si>
    <t>+07° 09′ 37.0″</t>
  </si>
  <si>
    <t>18h 20m 16.19s</t>
  </si>
  <si>
    <t>+07° 10′ 01.8″</t>
  </si>
  <si>
    <t>18h 20m 04.61s</t>
  </si>
  <si>
    <t>+07° 10′ 53.7″</t>
  </si>
  <si>
    <t>18h 20m 11.84s</t>
  </si>
  <si>
    <t>+07° 09′ 36.2″</t>
  </si>
  <si>
    <t>18h 20m 12.50s</t>
  </si>
  <si>
    <t>+07° 09′ 50.0″</t>
  </si>
  <si>
    <t>132′′</t>
  </si>
  <si>
    <t>18h 20m 24.50s</t>
  </si>
  <si>
    <t>+07° 13′ 14.0″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</si>
</sst>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dd/mm/yyyy"/>
    <numFmt numFmtId="165" formatCode="D/M/YYYY"/>
    <numFmt numFmtId="166" formatCode="0.000"/>
    <numFmt numFmtId="167" formatCode="0.000E+00"/>
    <numFmt numFmtId="168" formatCode="0.0000"/>
    <numFmt numFmtId="169" formatCode="0.000000%"/>
    <numFmt numFmtId="170" formatCode="0.0000E+00"/>
    <numFmt numFmtId="171" formatCode="0.0%"/>
    <numFmt numFmtId="172" formatCode="0.00000%"/>
    <numFmt numFmtId="173" formatCode="0.00000"/>
  </numFmts>
  <fonts count="11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i/>
      <sz val="11.0"/>
      <color theme="1"/>
      <name val="Calibri"/>
    </font>
    <font>
      <b/>
      <sz val="11.0"/>
      <color theme="0"/>
      <name val="Calibri"/>
    </font>
    <font/>
    <font>
      <b/>
      <sz val="11.0"/>
      <color theme="1"/>
      <name val="Calibri"/>
    </font>
    <font>
      <b/>
      <sz val="11.0"/>
      <color rgb="FFFF0000"/>
      <name val="Calibri"/>
    </font>
    <font>
      <sz val="11.0"/>
      <color rgb="FFFF0000"/>
      <name val="Calibri"/>
    </font>
    <font>
      <b/>
      <sz val="11.0"/>
      <color rgb="FFC00000"/>
      <name val="Calibri"/>
    </font>
    <font>
      <sz val="11.0"/>
      <color rgb="FFC00000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262626"/>
        <bgColor rgb="FF262626"/>
      </patternFill>
    </fill>
    <fill>
      <patternFill patternType="solid">
        <fgColor rgb="FFD6DCE4"/>
        <bgColor rgb="FFD6DCE4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FFC000"/>
        <bgColor rgb="FFFFC000"/>
      </patternFill>
    </fill>
    <fill>
      <patternFill patternType="solid">
        <fgColor rgb="FFF4B083"/>
        <bgColor rgb="FFF4B083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</fills>
  <borders count="55">
    <border/>
    <border>
      <top style="medium">
        <color rgb="FF000000"/>
      </top>
      <bottom style="thin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/>
      <right/>
      <top style="thin">
        <color rgb="FF000000"/>
      </top>
    </border>
    <border>
      <lef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/>
      <bottom/>
    </border>
    <border>
      <right style="thin">
        <color rgb="FF000000"/>
      </right>
      <top/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/>
      <right style="thin">
        <color rgb="FF000000"/>
      </right>
      <top/>
    </border>
    <border>
      <lef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bottom/>
    </border>
    <border>
      <left/>
      <right/>
      <bottom/>
    </border>
    <border>
      <left/>
      <right style="thin">
        <color rgb="FF000000"/>
      </right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top style="medium">
        <color rgb="FF000000"/>
      </top>
    </border>
  </borders>
  <cellStyleXfs count="1">
    <xf borderId="0" fillId="0" fontId="0" numFmtId="0" applyAlignment="1" applyFont="1"/>
  </cellStyleXfs>
  <cellXfs count="56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vertical="center" wrapText="1"/>
    </xf>
    <xf borderId="1" fillId="0" fontId="3" numFmtId="0" xfId="0" applyAlignment="1" applyBorder="1" applyFont="1">
      <alignment horizontal="center"/>
    </xf>
    <xf borderId="0" fillId="0" fontId="2" numFmtId="164" xfId="0" applyFont="1" applyNumberFormat="1"/>
    <xf borderId="0" fillId="0" fontId="2" numFmtId="165" xfId="0" applyFont="1" applyNumberFormat="1"/>
    <xf borderId="0" fillId="0" fontId="2" numFmtId="17" xfId="0" applyFont="1" applyNumberFormat="1"/>
    <xf borderId="0" fillId="0" fontId="3" numFmtId="0" xfId="0" applyAlignment="1" applyFont="1">
      <alignment horizontal="center"/>
    </xf>
    <xf borderId="2" fillId="0" fontId="2" numFmtId="0" xfId="0" applyBorder="1" applyFont="1"/>
    <xf borderId="0" fillId="0" fontId="2" numFmtId="0" xfId="0" applyAlignment="1" applyFont="1">
      <alignment shrinkToFit="0" wrapText="1"/>
    </xf>
    <xf borderId="3" fillId="2" fontId="4" numFmtId="0" xfId="0" applyAlignment="1" applyBorder="1" applyFill="1" applyFont="1">
      <alignment horizontal="center" vertical="center"/>
    </xf>
    <xf borderId="4" fillId="0" fontId="5" numFmtId="0" xfId="0" applyBorder="1" applyFont="1"/>
    <xf borderId="5" fillId="0" fontId="5" numFmtId="0" xfId="0" applyBorder="1" applyFont="1"/>
    <xf borderId="6" fillId="0" fontId="5" numFmtId="0" xfId="0" applyBorder="1" applyFont="1"/>
    <xf borderId="7" fillId="2" fontId="4" numFmtId="0" xfId="0" applyAlignment="1" applyBorder="1" applyFont="1">
      <alignment horizontal="center" vertical="center"/>
    </xf>
    <xf borderId="8" fillId="0" fontId="5" numFmtId="0" xfId="0" applyBorder="1" applyFont="1"/>
    <xf borderId="9" fillId="0" fontId="5" numFmtId="0" xfId="0" applyBorder="1" applyFont="1"/>
    <xf borderId="10" fillId="2" fontId="4" numFmtId="0" xfId="0" applyAlignment="1" applyBorder="1" applyFont="1">
      <alignment vertical="center"/>
    </xf>
    <xf borderId="11" fillId="3" fontId="6" numFmtId="0" xfId="0" applyAlignment="1" applyBorder="1" applyFill="1" applyFont="1">
      <alignment shrinkToFit="0" vertical="center" wrapText="1"/>
    </xf>
    <xf borderId="12" fillId="3" fontId="6" numFmtId="0" xfId="0" applyAlignment="1" applyBorder="1" applyFont="1">
      <alignment shrinkToFit="0" vertical="center" wrapText="1"/>
    </xf>
    <xf borderId="12" fillId="3" fontId="6" numFmtId="0" xfId="0" applyAlignment="1" applyBorder="1" applyFont="1">
      <alignment vertical="center"/>
    </xf>
    <xf borderId="13" fillId="3" fontId="6" numFmtId="0" xfId="0" applyAlignment="1" applyBorder="1" applyFont="1">
      <alignment vertical="center"/>
    </xf>
    <xf borderId="11" fillId="3" fontId="6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4" fillId="0" fontId="2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15" fillId="3" fontId="2" numFmtId="0" xfId="0" applyBorder="1" applyFont="1"/>
    <xf borderId="10" fillId="3" fontId="2" numFmtId="164" xfId="0" applyBorder="1" applyFont="1" applyNumberFormat="1"/>
    <xf borderId="10" fillId="3" fontId="2" numFmtId="0" xfId="0" applyBorder="1" applyFont="1"/>
    <xf borderId="10" fillId="3" fontId="2" numFmtId="17" xfId="0" applyBorder="1" applyFont="1" applyNumberFormat="1"/>
    <xf borderId="16" fillId="3" fontId="2" numFmtId="0" xfId="0" applyBorder="1" applyFont="1"/>
    <xf borderId="10" fillId="3" fontId="6" numFmtId="0" xfId="0" applyBorder="1" applyFont="1"/>
    <xf borderId="17" fillId="0" fontId="2" numFmtId="17" xfId="0" applyBorder="1" applyFont="1" applyNumberFormat="1"/>
    <xf borderId="17" fillId="0" fontId="2" numFmtId="0" xfId="0" applyBorder="1" applyFont="1"/>
    <xf borderId="18" fillId="0" fontId="2" numFmtId="0" xfId="0" applyBorder="1" applyFont="1"/>
    <xf borderId="0" fillId="0" fontId="2" numFmtId="49" xfId="0" applyFont="1" applyNumberFormat="1"/>
    <xf borderId="19" fillId="0" fontId="2" numFmtId="17" xfId="0" applyBorder="1" applyFont="1" applyNumberFormat="1"/>
    <xf borderId="19" fillId="0" fontId="2" numFmtId="0" xfId="0" applyBorder="1" applyFont="1"/>
    <xf borderId="20" fillId="0" fontId="2" numFmtId="0" xfId="0" applyBorder="1" applyFont="1"/>
    <xf borderId="21" fillId="0" fontId="2" numFmtId="0" xfId="0" applyBorder="1" applyFont="1"/>
    <xf borderId="15" fillId="3" fontId="6" numFmtId="0" xfId="0" applyBorder="1" applyFont="1"/>
    <xf borderId="10" fillId="3" fontId="6" numFmtId="164" xfId="0" applyBorder="1" applyFont="1" applyNumberFormat="1"/>
    <xf borderId="22" fillId="4" fontId="2" numFmtId="0" xfId="0" applyAlignment="1" applyBorder="1" applyFill="1" applyFont="1">
      <alignment shrinkToFit="0" vertical="center" wrapText="1"/>
    </xf>
    <xf borderId="22" fillId="4" fontId="2" numFmtId="0" xfId="0" applyAlignment="1" applyBorder="1" applyFont="1">
      <alignment horizontal="center" shrinkToFit="0" vertical="center" wrapText="1"/>
    </xf>
    <xf borderId="23" fillId="4" fontId="2" numFmtId="0" xfId="0" applyAlignment="1" applyBorder="1" applyFont="1">
      <alignment shrinkToFit="0" vertical="center" wrapText="1"/>
    </xf>
    <xf borderId="23" fillId="4" fontId="2" numFmtId="0" xfId="0" applyBorder="1" applyFont="1"/>
    <xf borderId="24" fillId="5" fontId="6" numFmtId="0" xfId="0" applyBorder="1" applyFill="1" applyFont="1"/>
    <xf borderId="24" fillId="5" fontId="6" numFmtId="165" xfId="0" applyBorder="1" applyFont="1" applyNumberFormat="1"/>
    <xf borderId="24" fillId="5" fontId="6" numFmtId="0" xfId="0" applyAlignment="1" applyBorder="1" applyFont="1">
      <alignment horizontal="center"/>
    </xf>
    <xf borderId="16" fillId="5" fontId="6" numFmtId="0" xfId="0" applyBorder="1" applyFont="1"/>
    <xf borderId="24" fillId="6" fontId="2" numFmtId="0" xfId="0" applyBorder="1" applyFill="1" applyFont="1"/>
    <xf borderId="24" fillId="6" fontId="2" numFmtId="164" xfId="0" applyBorder="1" applyFont="1" applyNumberFormat="1"/>
    <xf borderId="24" fillId="6" fontId="2" numFmtId="0" xfId="0" applyAlignment="1" applyBorder="1" applyFont="1">
      <alignment horizontal="center"/>
    </xf>
    <xf borderId="24" fillId="6" fontId="6" numFmtId="0" xfId="0" applyBorder="1" applyFont="1"/>
    <xf borderId="24" fillId="6" fontId="6" numFmtId="164" xfId="0" applyBorder="1" applyFont="1" applyNumberFormat="1"/>
    <xf borderId="24" fillId="6" fontId="6" numFmtId="0" xfId="0" applyAlignment="1" applyBorder="1" applyFont="1">
      <alignment horizontal="center"/>
    </xf>
    <xf borderId="0" fillId="0" fontId="6" numFmtId="0" xfId="0" applyFont="1"/>
    <xf borderId="24" fillId="6" fontId="7" numFmtId="0" xfId="0" applyBorder="1" applyFont="1"/>
    <xf borderId="18" fillId="0" fontId="6" numFmtId="0" xfId="0" applyBorder="1" applyFont="1"/>
    <xf borderId="24" fillId="5" fontId="7" numFmtId="0" xfId="0" applyBorder="1" applyFont="1"/>
    <xf borderId="15" fillId="5" fontId="6" numFmtId="165" xfId="0" applyBorder="1" applyFont="1" applyNumberFormat="1"/>
    <xf borderId="16" fillId="5" fontId="6" numFmtId="0" xfId="0" applyAlignment="1" applyBorder="1" applyFont="1">
      <alignment horizontal="center"/>
    </xf>
    <xf borderId="10" fillId="5" fontId="6" numFmtId="0" xfId="0" applyBorder="1" applyFont="1"/>
    <xf borderId="10" fillId="5" fontId="6" numFmtId="165" xfId="0" applyBorder="1" applyFont="1" applyNumberFormat="1"/>
    <xf borderId="25" fillId="0" fontId="2" numFmtId="0" xfId="0" applyBorder="1" applyFont="1"/>
    <xf borderId="24" fillId="5" fontId="2" numFmtId="0" xfId="0" applyBorder="1" applyFont="1"/>
    <xf borderId="16" fillId="5" fontId="2" numFmtId="0" xfId="0" applyBorder="1" applyFont="1"/>
    <xf borderId="15" fillId="5" fontId="2" numFmtId="165" xfId="0" applyBorder="1" applyFont="1" applyNumberFormat="1"/>
    <xf borderId="24" fillId="5" fontId="8" numFmtId="0" xfId="0" applyBorder="1" applyFont="1"/>
    <xf borderId="24" fillId="5" fontId="2" numFmtId="0" xfId="0" applyAlignment="1" applyBorder="1" applyFont="1">
      <alignment horizontal="center"/>
    </xf>
    <xf borderId="26" fillId="5" fontId="2" numFmtId="0" xfId="0" applyBorder="1" applyFont="1"/>
    <xf borderId="13" fillId="5" fontId="2" numFmtId="0" xfId="0" applyBorder="1" applyFont="1"/>
    <xf borderId="26" fillId="5" fontId="2" numFmtId="165" xfId="0" applyBorder="1" applyFont="1" applyNumberFormat="1"/>
    <xf borderId="26" fillId="5" fontId="8" numFmtId="0" xfId="0" applyBorder="1" applyFont="1"/>
    <xf borderId="26" fillId="5" fontId="2" numFmtId="0" xfId="0" applyAlignment="1" applyBorder="1" applyFont="1">
      <alignment horizontal="center"/>
    </xf>
    <xf borderId="26" fillId="5" fontId="6" numFmtId="0" xfId="0" applyBorder="1" applyFont="1"/>
    <xf borderId="24" fillId="5" fontId="2" numFmtId="165" xfId="0" applyBorder="1" applyFont="1" applyNumberFormat="1"/>
    <xf borderId="13" fillId="5" fontId="6" numFmtId="0" xfId="0" applyBorder="1" applyFont="1"/>
    <xf borderId="26" fillId="5" fontId="6" numFmtId="165" xfId="0" applyBorder="1" applyFont="1" applyNumberFormat="1"/>
    <xf borderId="26" fillId="5" fontId="7" numFmtId="0" xfId="0" applyBorder="1" applyFont="1"/>
    <xf borderId="26" fillId="5" fontId="6" numFmtId="0" xfId="0" applyAlignment="1" applyBorder="1" applyFont="1">
      <alignment horizontal="center"/>
    </xf>
    <xf borderId="27" fillId="4" fontId="6" numFmtId="0" xfId="0" applyAlignment="1" applyBorder="1" applyFont="1">
      <alignment horizontal="center" shrinkToFit="0" vertical="center" wrapText="1"/>
    </xf>
    <xf borderId="28" fillId="4" fontId="6" numFmtId="0" xfId="0" applyAlignment="1" applyBorder="1" applyFont="1">
      <alignment horizontal="center" shrinkToFit="0" vertical="center" wrapText="1"/>
    </xf>
    <xf borderId="28" fillId="4" fontId="6" numFmtId="0" xfId="0" applyAlignment="1" applyBorder="1" applyFont="1">
      <alignment horizontal="center" vertical="center"/>
    </xf>
    <xf borderId="7" fillId="4" fontId="6" numFmtId="0" xfId="0" applyAlignment="1" applyBorder="1" applyFont="1">
      <alignment horizontal="center" vertical="center"/>
    </xf>
    <xf borderId="14" fillId="0" fontId="5" numFmtId="0" xfId="0" applyBorder="1" applyFont="1"/>
    <xf borderId="29" fillId="4" fontId="6" numFmtId="0" xfId="0" applyAlignment="1" applyBorder="1" applyFont="1">
      <alignment horizontal="center" vertical="center"/>
    </xf>
    <xf borderId="7" fillId="4" fontId="7" numFmtId="0" xfId="0" applyAlignment="1" applyBorder="1" applyFont="1">
      <alignment horizontal="center" vertical="center"/>
    </xf>
    <xf borderId="30" fillId="4" fontId="6" numFmtId="0" xfId="0" applyAlignment="1" applyBorder="1" applyFont="1">
      <alignment horizontal="center" shrinkToFit="0" vertical="center" wrapText="1"/>
    </xf>
    <xf borderId="31" fillId="4" fontId="6" numFmtId="0" xfId="0" applyAlignment="1" applyBorder="1" applyFont="1">
      <alignment horizontal="center" shrinkToFit="0" vertical="center" wrapText="1"/>
    </xf>
    <xf borderId="32" fillId="0" fontId="5" numFmtId="0" xfId="0" applyBorder="1" applyFont="1"/>
    <xf borderId="33" fillId="0" fontId="5" numFmtId="0" xfId="0" applyBorder="1" applyFont="1"/>
    <xf borderId="11" fillId="4" fontId="6" numFmtId="0" xfId="0" applyAlignment="1" applyBorder="1" applyFont="1">
      <alignment horizontal="center" vertical="center"/>
    </xf>
    <xf borderId="34" fillId="4" fontId="6" numFmtId="0" xfId="0" applyAlignment="1" applyBorder="1" applyFont="1">
      <alignment horizontal="center" vertical="center"/>
    </xf>
    <xf borderId="12" fillId="4" fontId="6" numFmtId="0" xfId="0" applyAlignment="1" applyBorder="1" applyFont="1">
      <alignment horizontal="center" vertical="center"/>
    </xf>
    <xf borderId="12" fillId="4" fontId="6" numFmtId="0" xfId="0" applyAlignment="1" applyBorder="1" applyFont="1">
      <alignment horizontal="center" shrinkToFit="0" vertical="center" wrapText="1"/>
    </xf>
    <xf borderId="13" fillId="4" fontId="6" numFmtId="0" xfId="0" applyAlignment="1" applyBorder="1" applyFont="1">
      <alignment horizontal="center" shrinkToFit="0" vertical="center" wrapText="1"/>
    </xf>
    <xf borderId="11" fillId="4" fontId="6" numFmtId="0" xfId="0" applyAlignment="1" applyBorder="1" applyFont="1">
      <alignment horizontal="center" shrinkToFit="0" vertical="center" wrapText="1"/>
    </xf>
    <xf borderId="12" fillId="4" fontId="7" numFmtId="0" xfId="0" applyAlignment="1" applyBorder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1"/>
    </xf>
    <xf borderId="35" fillId="0" fontId="5" numFmtId="0" xfId="0" applyBorder="1" applyFont="1"/>
    <xf borderId="36" fillId="0" fontId="5" numFmtId="0" xfId="0" applyBorder="1" applyFont="1"/>
    <xf borderId="15" fillId="7" fontId="7" numFmtId="0" xfId="0" applyAlignment="1" applyBorder="1" applyFill="1" applyFont="1">
      <alignment horizontal="right" vertical="center"/>
    </xf>
    <xf borderId="10" fillId="5" fontId="7" numFmtId="0" xfId="0" applyAlignment="1" applyBorder="1" applyFont="1">
      <alignment horizontal="right" vertical="center"/>
    </xf>
    <xf borderId="10" fillId="5" fontId="8" numFmtId="0" xfId="0" applyAlignment="1" applyBorder="1" applyFont="1">
      <alignment horizontal="right" vertical="center"/>
    </xf>
    <xf borderId="15" fillId="5" fontId="8" numFmtId="0" xfId="0" applyAlignment="1" applyBorder="1" applyFont="1">
      <alignment horizontal="right" vertical="center"/>
    </xf>
    <xf borderId="24" fillId="5" fontId="8" numFmtId="0" xfId="0" applyAlignment="1" applyBorder="1" applyFont="1">
      <alignment horizontal="right" vertical="center"/>
    </xf>
    <xf borderId="10" fillId="5" fontId="8" numFmtId="166" xfId="0" applyAlignment="1" applyBorder="1" applyFont="1" applyNumberFormat="1">
      <alignment horizontal="right" vertical="center"/>
    </xf>
    <xf borderId="16" fillId="5" fontId="8" numFmtId="0" xfId="0" applyAlignment="1" applyBorder="1" applyFont="1">
      <alignment horizontal="right" vertical="center"/>
    </xf>
    <xf borderId="15" fillId="5" fontId="7" numFmtId="0" xfId="0" applyAlignment="1" applyBorder="1" applyFont="1">
      <alignment horizontal="right" vertical="center"/>
    </xf>
    <xf borderId="10" fillId="5" fontId="7" numFmtId="11" xfId="0" applyAlignment="1" applyBorder="1" applyFont="1" applyNumberFormat="1">
      <alignment horizontal="right" vertical="center"/>
    </xf>
    <xf borderId="10" fillId="5" fontId="8" numFmtId="11" xfId="0" applyAlignment="1" applyBorder="1" applyFont="1" applyNumberFormat="1">
      <alignment horizontal="right" vertical="center"/>
    </xf>
    <xf borderId="15" fillId="5" fontId="8" numFmtId="166" xfId="0" applyAlignment="1" applyBorder="1" applyFont="1" applyNumberFormat="1">
      <alignment horizontal="right" vertical="center"/>
    </xf>
    <xf borderId="16" fillId="5" fontId="8" numFmtId="166" xfId="0" applyAlignment="1" applyBorder="1" applyFont="1" applyNumberFormat="1">
      <alignment horizontal="right" vertical="center"/>
    </xf>
    <xf borderId="0" fillId="0" fontId="8" numFmtId="167" xfId="0" applyAlignment="1" applyFont="1" applyNumberFormat="1">
      <alignment horizontal="right" vertical="center"/>
    </xf>
    <xf borderId="18" fillId="0" fontId="8" numFmtId="11" xfId="0" applyAlignment="1" applyBorder="1" applyFont="1" applyNumberFormat="1">
      <alignment horizontal="right" vertical="center"/>
    </xf>
    <xf borderId="0" fillId="0" fontId="7" numFmtId="167" xfId="0" applyAlignment="1" applyFont="1" applyNumberFormat="1">
      <alignment vertical="center"/>
    </xf>
    <xf borderId="0" fillId="0" fontId="2" numFmtId="167" xfId="0" applyAlignment="1" applyFont="1" applyNumberFormat="1">
      <alignment vertical="center"/>
    </xf>
    <xf borderId="15" fillId="7" fontId="6" numFmtId="0" xfId="0" applyAlignment="1" applyBorder="1" applyFont="1">
      <alignment horizontal="right" vertical="center"/>
    </xf>
    <xf borderId="10" fillId="8" fontId="6" numFmtId="0" xfId="0" applyAlignment="1" applyBorder="1" applyFill="1" applyFont="1">
      <alignment horizontal="right" vertical="center"/>
    </xf>
    <xf borderId="10" fillId="8" fontId="2" numFmtId="0" xfId="0" applyAlignment="1" applyBorder="1" applyFont="1">
      <alignment horizontal="right" vertical="center"/>
    </xf>
    <xf borderId="15" fillId="8" fontId="2" numFmtId="0" xfId="0" applyAlignment="1" applyBorder="1" applyFont="1">
      <alignment horizontal="right" vertical="center"/>
    </xf>
    <xf borderId="24" fillId="8" fontId="2" numFmtId="0" xfId="0" applyAlignment="1" applyBorder="1" applyFont="1">
      <alignment horizontal="right" vertical="center"/>
    </xf>
    <xf borderId="10" fillId="8" fontId="2" numFmtId="166" xfId="0" applyAlignment="1" applyBorder="1" applyFont="1" applyNumberFormat="1">
      <alignment horizontal="right" vertical="center"/>
    </xf>
    <xf borderId="16" fillId="8" fontId="2" numFmtId="0" xfId="0" applyAlignment="1" applyBorder="1" applyFont="1">
      <alignment horizontal="right" vertical="center"/>
    </xf>
    <xf borderId="15" fillId="8" fontId="6" numFmtId="0" xfId="0" applyAlignment="1" applyBorder="1" applyFont="1">
      <alignment horizontal="right" vertical="center"/>
    </xf>
    <xf borderId="10" fillId="8" fontId="6" numFmtId="11" xfId="0" applyAlignment="1" applyBorder="1" applyFont="1" applyNumberFormat="1">
      <alignment horizontal="right" vertical="center"/>
    </xf>
    <xf borderId="10" fillId="8" fontId="2" numFmtId="11" xfId="0" applyAlignment="1" applyBorder="1" applyFont="1" applyNumberFormat="1">
      <alignment horizontal="right" vertical="center"/>
    </xf>
    <xf borderId="15" fillId="8" fontId="2" numFmtId="166" xfId="0" applyAlignment="1" applyBorder="1" applyFont="1" applyNumberFormat="1">
      <alignment horizontal="right" vertical="center"/>
    </xf>
    <xf borderId="16" fillId="8" fontId="2" numFmtId="166" xfId="0" applyAlignment="1" applyBorder="1" applyFont="1" applyNumberFormat="1">
      <alignment horizontal="right" vertical="center"/>
    </xf>
    <xf borderId="0" fillId="0" fontId="2" numFmtId="167" xfId="0" applyAlignment="1" applyFont="1" applyNumberFormat="1">
      <alignment horizontal="right" vertical="center"/>
    </xf>
    <xf borderId="10" fillId="5" fontId="6" numFmtId="0" xfId="0" applyAlignment="1" applyBorder="1" applyFont="1">
      <alignment horizontal="right" vertical="center"/>
    </xf>
    <xf borderId="10" fillId="5" fontId="2" numFmtId="0" xfId="0" applyAlignment="1" applyBorder="1" applyFont="1">
      <alignment horizontal="right" vertical="center"/>
    </xf>
    <xf borderId="15" fillId="5" fontId="2" numFmtId="0" xfId="0" applyAlignment="1" applyBorder="1" applyFont="1">
      <alignment horizontal="right" vertical="center"/>
    </xf>
    <xf borderId="24" fillId="5" fontId="2" numFmtId="0" xfId="0" applyAlignment="1" applyBorder="1" applyFont="1">
      <alignment horizontal="right" vertical="center"/>
    </xf>
    <xf borderId="10" fillId="5" fontId="2" numFmtId="166" xfId="0" applyAlignment="1" applyBorder="1" applyFont="1" applyNumberFormat="1">
      <alignment horizontal="right" vertical="center"/>
    </xf>
    <xf borderId="16" fillId="5" fontId="2" numFmtId="0" xfId="0" applyAlignment="1" applyBorder="1" applyFont="1">
      <alignment horizontal="right" vertical="center"/>
    </xf>
    <xf borderId="15" fillId="5" fontId="6" numFmtId="0" xfId="0" applyAlignment="1" applyBorder="1" applyFont="1">
      <alignment horizontal="right" vertical="center"/>
    </xf>
    <xf borderId="10" fillId="5" fontId="6" numFmtId="11" xfId="0" applyAlignment="1" applyBorder="1" applyFont="1" applyNumberFormat="1">
      <alignment horizontal="right" vertical="center"/>
    </xf>
    <xf borderId="10" fillId="5" fontId="2" numFmtId="11" xfId="0" applyAlignment="1" applyBorder="1" applyFont="1" applyNumberFormat="1">
      <alignment horizontal="right" vertical="center"/>
    </xf>
    <xf borderId="15" fillId="5" fontId="2" numFmtId="166" xfId="0" applyAlignment="1" applyBorder="1" applyFont="1" applyNumberFormat="1">
      <alignment horizontal="right" vertical="center"/>
    </xf>
    <xf borderId="16" fillId="5" fontId="2" numFmtId="166" xfId="0" applyAlignment="1" applyBorder="1" applyFont="1" applyNumberFormat="1">
      <alignment horizontal="right" vertical="center"/>
    </xf>
    <xf borderId="16" fillId="8" fontId="2" numFmtId="11" xfId="0" applyAlignment="1" applyBorder="1" applyFont="1" applyNumberFormat="1">
      <alignment horizontal="right" vertical="center"/>
    </xf>
    <xf borderId="10" fillId="8" fontId="7" numFmtId="0" xfId="0" applyAlignment="1" applyBorder="1" applyFont="1">
      <alignment horizontal="right" vertical="center"/>
    </xf>
    <xf borderId="10" fillId="8" fontId="8" numFmtId="0" xfId="0" applyAlignment="1" applyBorder="1" applyFont="1">
      <alignment horizontal="right" vertical="center"/>
    </xf>
    <xf borderId="15" fillId="8" fontId="8" numFmtId="0" xfId="0" applyAlignment="1" applyBorder="1" applyFont="1">
      <alignment horizontal="right" vertical="center"/>
    </xf>
    <xf borderId="24" fillId="8" fontId="8" numFmtId="0" xfId="0" applyAlignment="1" applyBorder="1" applyFont="1">
      <alignment horizontal="right" vertical="center"/>
    </xf>
    <xf borderId="10" fillId="8" fontId="8" numFmtId="166" xfId="0" applyAlignment="1" applyBorder="1" applyFont="1" applyNumberFormat="1">
      <alignment horizontal="right" vertical="center"/>
    </xf>
    <xf borderId="16" fillId="8" fontId="8" numFmtId="0" xfId="0" applyAlignment="1" applyBorder="1" applyFont="1">
      <alignment horizontal="right" vertical="center"/>
    </xf>
    <xf borderId="10" fillId="8" fontId="7" numFmtId="11" xfId="0" applyAlignment="1" applyBorder="1" applyFont="1" applyNumberFormat="1">
      <alignment horizontal="right" vertical="center"/>
    </xf>
    <xf borderId="10" fillId="8" fontId="8" numFmtId="11" xfId="0" applyAlignment="1" applyBorder="1" applyFont="1" applyNumberFormat="1">
      <alignment horizontal="right" vertical="center"/>
    </xf>
    <xf borderId="16" fillId="8" fontId="8" numFmtId="11" xfId="0" applyAlignment="1" applyBorder="1" applyFont="1" applyNumberFormat="1">
      <alignment horizontal="right" vertical="center"/>
    </xf>
    <xf borderId="15" fillId="8" fontId="8" numFmtId="166" xfId="0" applyAlignment="1" applyBorder="1" applyFont="1" applyNumberFormat="1">
      <alignment horizontal="right" vertical="center"/>
    </xf>
    <xf borderId="16" fillId="8" fontId="8" numFmtId="166" xfId="0" applyAlignment="1" applyBorder="1" applyFont="1" applyNumberFormat="1">
      <alignment horizontal="right" vertical="center"/>
    </xf>
    <xf borderId="11" fillId="7" fontId="7" numFmtId="0" xfId="0" applyAlignment="1" applyBorder="1" applyFont="1">
      <alignment horizontal="right" vertical="center"/>
    </xf>
    <xf borderId="12" fillId="8" fontId="7" numFmtId="0" xfId="0" applyAlignment="1" applyBorder="1" applyFont="1">
      <alignment horizontal="right" vertical="center"/>
    </xf>
    <xf borderId="12" fillId="8" fontId="8" numFmtId="0" xfId="0" applyAlignment="1" applyBorder="1" applyFont="1">
      <alignment horizontal="right" vertical="center"/>
    </xf>
    <xf borderId="11" fillId="8" fontId="8" numFmtId="0" xfId="0" applyAlignment="1" applyBorder="1" applyFont="1">
      <alignment horizontal="right" vertical="center"/>
    </xf>
    <xf borderId="26" fillId="8" fontId="8" numFmtId="0" xfId="0" applyAlignment="1" applyBorder="1" applyFont="1">
      <alignment horizontal="right" vertical="center"/>
    </xf>
    <xf borderId="12" fillId="8" fontId="8" numFmtId="166" xfId="0" applyAlignment="1" applyBorder="1" applyFont="1" applyNumberFormat="1">
      <alignment horizontal="right" vertical="center"/>
    </xf>
    <xf borderId="13" fillId="8" fontId="8" numFmtId="0" xfId="0" applyAlignment="1" applyBorder="1" applyFont="1">
      <alignment horizontal="right" vertical="center"/>
    </xf>
    <xf borderId="12" fillId="8" fontId="7" numFmtId="11" xfId="0" applyAlignment="1" applyBorder="1" applyFont="1" applyNumberFormat="1">
      <alignment horizontal="right" vertical="center"/>
    </xf>
    <xf borderId="12" fillId="8" fontId="8" numFmtId="11" xfId="0" applyAlignment="1" applyBorder="1" applyFont="1" applyNumberFormat="1">
      <alignment horizontal="right" vertical="center"/>
    </xf>
    <xf borderId="13" fillId="8" fontId="8" numFmtId="11" xfId="0" applyAlignment="1" applyBorder="1" applyFont="1" applyNumberFormat="1">
      <alignment horizontal="right" vertical="center"/>
    </xf>
    <xf borderId="11" fillId="8" fontId="8" numFmtId="166" xfId="0" applyAlignment="1" applyBorder="1" applyFont="1" applyNumberFormat="1">
      <alignment horizontal="right" vertical="center"/>
    </xf>
    <xf borderId="13" fillId="8" fontId="8" numFmtId="166" xfId="0" applyAlignment="1" applyBorder="1" applyFont="1" applyNumberFormat="1">
      <alignment horizontal="right" vertical="center"/>
    </xf>
    <xf borderId="0" fillId="0" fontId="2" numFmtId="11" xfId="0" applyAlignment="1" applyFont="1" applyNumberFormat="1">
      <alignment vertical="center"/>
    </xf>
    <xf borderId="22" fillId="4" fontId="6" numFmtId="0" xfId="0" applyAlignment="1" applyBorder="1" applyFont="1">
      <alignment shrinkToFit="0" vertical="center" wrapText="1"/>
    </xf>
    <xf borderId="22" fillId="4" fontId="6" numFmtId="0" xfId="0" applyAlignment="1" applyBorder="1" applyFont="1">
      <alignment horizontal="center" shrinkToFit="0" vertical="center" wrapText="1"/>
    </xf>
    <xf borderId="3" fillId="4" fontId="6" numFmtId="0" xfId="0" applyAlignment="1" applyBorder="1" applyFont="1">
      <alignment horizontal="center" shrinkToFit="0" vertical="center" wrapText="1"/>
    </xf>
    <xf borderId="23" fillId="4" fontId="6" numFmtId="0" xfId="0" applyAlignment="1" applyBorder="1" applyFont="1">
      <alignment horizontal="center" shrinkToFit="0" vertical="center" wrapText="1"/>
    </xf>
    <xf borderId="23" fillId="4" fontId="6" numFmtId="0" xfId="0" applyAlignment="1" applyBorder="1" applyFont="1">
      <alignment horizontal="center" vertical="center"/>
    </xf>
    <xf borderId="23" fillId="4" fontId="6" numFmtId="0" xfId="0" applyAlignment="1" applyBorder="1" applyFont="1">
      <alignment shrinkToFit="0" vertical="center" wrapText="1"/>
    </xf>
    <xf borderId="34" fillId="0" fontId="2" numFmtId="0" xfId="0" applyAlignment="1" applyBorder="1" applyFont="1">
      <alignment vertical="center"/>
    </xf>
    <xf borderId="24" fillId="5" fontId="6" numFmtId="0" xfId="0" applyAlignment="1" applyBorder="1" applyFont="1">
      <alignment vertical="center"/>
    </xf>
    <xf borderId="26" fillId="5" fontId="6" numFmtId="0" xfId="0" applyAlignment="1" applyBorder="1" applyFont="1">
      <alignment vertical="center"/>
    </xf>
    <xf borderId="26" fillId="5" fontId="6" numFmtId="165" xfId="0" applyAlignment="1" applyBorder="1" applyFont="1" applyNumberFormat="1">
      <alignment vertical="center"/>
    </xf>
    <xf borderId="26" fillId="5" fontId="6" numFmtId="0" xfId="0" applyAlignment="1" applyBorder="1" applyFont="1">
      <alignment horizontal="center" vertical="center"/>
    </xf>
    <xf borderId="26" fillId="5" fontId="6" numFmtId="11" xfId="0" applyAlignment="1" applyBorder="1" applyFont="1" applyNumberFormat="1">
      <alignment horizontal="center" vertical="center"/>
    </xf>
    <xf borderId="26" fillId="5" fontId="6" numFmtId="2" xfId="0" applyAlignment="1" applyBorder="1" applyFont="1" applyNumberFormat="1">
      <alignment horizontal="center" vertical="center"/>
    </xf>
    <xf borderId="13" fillId="5" fontId="6" numFmtId="0" xfId="0" applyAlignment="1" applyBorder="1" applyFont="1">
      <alignment vertical="center"/>
    </xf>
    <xf borderId="13" fillId="7" fontId="6" numFmtId="0" xfId="0" applyAlignment="1" applyBorder="1" applyFont="1">
      <alignment vertical="center"/>
    </xf>
    <xf borderId="21" fillId="0" fontId="6" numFmtId="0" xfId="0" applyAlignment="1" applyBorder="1" applyFont="1">
      <alignment horizontal="left" shrinkToFit="0" vertical="center" wrapText="1"/>
    </xf>
    <xf borderId="21" fillId="0" fontId="2" numFmtId="0" xfId="0" applyAlignment="1" applyBorder="1" applyFont="1">
      <alignment vertical="center"/>
    </xf>
    <xf borderId="24" fillId="6" fontId="2" numFmtId="0" xfId="0" applyAlignment="1" applyBorder="1" applyFont="1">
      <alignment vertical="center"/>
    </xf>
    <xf borderId="22" fillId="6" fontId="2" numFmtId="0" xfId="0" applyAlignment="1" applyBorder="1" applyFont="1">
      <alignment vertical="center"/>
    </xf>
    <xf borderId="22" fillId="6" fontId="2" numFmtId="164" xfId="0" applyAlignment="1" applyBorder="1" applyFont="1" applyNumberFormat="1">
      <alignment vertical="center"/>
    </xf>
    <xf borderId="22" fillId="6" fontId="2" numFmtId="0" xfId="0" applyAlignment="1" applyBorder="1" applyFont="1">
      <alignment horizontal="center" vertical="center"/>
    </xf>
    <xf borderId="3" fillId="6" fontId="2" numFmtId="11" xfId="0" applyAlignment="1" applyBorder="1" applyFont="1" applyNumberFormat="1">
      <alignment horizontal="center" vertical="center"/>
    </xf>
    <xf borderId="23" fillId="6" fontId="2" numFmtId="0" xfId="0" applyAlignment="1" applyBorder="1" applyFont="1">
      <alignment horizontal="center" vertical="center"/>
    </xf>
    <xf borderId="23" fillId="6" fontId="2" numFmtId="2" xfId="0" applyAlignment="1" applyBorder="1" applyFont="1" applyNumberFormat="1">
      <alignment horizontal="center" vertical="center"/>
    </xf>
    <xf borderId="23" fillId="6" fontId="2" numFmtId="166" xfId="0" applyAlignment="1" applyBorder="1" applyFont="1" applyNumberFormat="1">
      <alignment horizontal="center" vertical="center"/>
    </xf>
    <xf borderId="31" fillId="6" fontId="2" numFmtId="0" xfId="0" applyAlignment="1" applyBorder="1" applyFont="1">
      <alignment horizontal="center" vertical="center"/>
    </xf>
    <xf borderId="23" fillId="5" fontId="2" numFmtId="0" xfId="0" applyAlignment="1" applyBorder="1" applyFont="1">
      <alignment vertical="center"/>
    </xf>
    <xf borderId="23" fillId="7" fontId="6" numFmtId="0" xfId="0" applyAlignment="1" applyBorder="1" applyFont="1">
      <alignment vertical="center"/>
    </xf>
    <xf borderId="31" fillId="0" fontId="6" numFmtId="0" xfId="0" applyAlignment="1" applyBorder="1" applyFont="1">
      <alignment horizontal="left" shrinkToFit="0" vertical="center" wrapText="1"/>
    </xf>
    <xf borderId="37" fillId="0" fontId="2" numFmtId="0" xfId="0" applyAlignment="1" applyBorder="1" applyFont="1">
      <alignment vertical="center"/>
    </xf>
    <xf borderId="24" fillId="6" fontId="2" numFmtId="164" xfId="0" applyAlignment="1" applyBorder="1" applyFont="1" applyNumberFormat="1">
      <alignment vertical="center"/>
    </xf>
    <xf borderId="24" fillId="6" fontId="2" numFmtId="0" xfId="0" applyAlignment="1" applyBorder="1" applyFont="1">
      <alignment horizontal="center" vertical="center"/>
    </xf>
    <xf borderId="38" fillId="6" fontId="2" numFmtId="11" xfId="0" applyAlignment="1" applyBorder="1" applyFont="1" applyNumberFormat="1">
      <alignment horizontal="center" vertical="center"/>
    </xf>
    <xf borderId="39" fillId="0" fontId="5" numFmtId="0" xfId="0" applyBorder="1" applyFont="1"/>
    <xf borderId="16" fillId="6" fontId="2" numFmtId="0" xfId="0" applyAlignment="1" applyBorder="1" applyFont="1">
      <alignment horizontal="center" vertical="center"/>
    </xf>
    <xf borderId="16" fillId="6" fontId="2" numFmtId="2" xfId="0" applyAlignment="1" applyBorder="1" applyFont="1" applyNumberFormat="1">
      <alignment horizontal="center" vertical="center"/>
    </xf>
    <xf borderId="16" fillId="6" fontId="2" numFmtId="166" xfId="0" applyAlignment="1" applyBorder="1" applyFont="1" applyNumberFormat="1">
      <alignment horizontal="center" vertical="center"/>
    </xf>
    <xf borderId="25" fillId="0" fontId="5" numFmtId="0" xfId="0" applyBorder="1" applyFont="1"/>
    <xf borderId="16" fillId="5" fontId="2" numFmtId="0" xfId="0" applyAlignment="1" applyBorder="1" applyFont="1">
      <alignment vertical="center"/>
    </xf>
    <xf borderId="16" fillId="7" fontId="6" numFmtId="0" xfId="0" applyAlignment="1" applyBorder="1" applyFont="1">
      <alignment vertical="center"/>
    </xf>
    <xf borderId="18" fillId="0" fontId="2" numFmtId="0" xfId="0" applyAlignment="1" applyBorder="1" applyFont="1">
      <alignment vertical="center"/>
    </xf>
    <xf borderId="24" fillId="6" fontId="6" numFmtId="0" xfId="0" applyAlignment="1" applyBorder="1" applyFont="1">
      <alignment vertical="center"/>
    </xf>
    <xf borderId="24" fillId="6" fontId="6" numFmtId="164" xfId="0" applyAlignment="1" applyBorder="1" applyFont="1" applyNumberFormat="1">
      <alignment vertical="center"/>
    </xf>
    <xf borderId="24" fillId="6" fontId="6" numFmtId="0" xfId="0" applyAlignment="1" applyBorder="1" applyFont="1">
      <alignment horizontal="center" vertical="center"/>
    </xf>
    <xf borderId="38" fillId="6" fontId="6" numFmtId="11" xfId="0" applyAlignment="1" applyBorder="1" applyFont="1" applyNumberFormat="1">
      <alignment horizontal="center" vertical="center"/>
    </xf>
    <xf borderId="16" fillId="6" fontId="6" numFmtId="11" xfId="0" applyAlignment="1" applyBorder="1" applyFont="1" applyNumberFormat="1">
      <alignment horizontal="center" vertical="center"/>
    </xf>
    <xf borderId="16" fillId="6" fontId="6" numFmtId="2" xfId="0" applyAlignment="1" applyBorder="1" applyFont="1" applyNumberFormat="1">
      <alignment horizontal="center" vertical="center"/>
    </xf>
    <xf borderId="16" fillId="6" fontId="6" numFmtId="166" xfId="0" applyAlignment="1" applyBorder="1" applyFont="1" applyNumberFormat="1">
      <alignment horizontal="center" vertical="center"/>
    </xf>
    <xf borderId="16" fillId="5" fontId="6" numFmtId="0" xfId="0" applyAlignment="1" applyBorder="1" applyFont="1">
      <alignment vertical="center"/>
    </xf>
    <xf borderId="26" fillId="6" fontId="6" numFmtId="0" xfId="0" applyAlignment="1" applyBorder="1" applyFont="1">
      <alignment vertical="center"/>
    </xf>
    <xf borderId="26" fillId="6" fontId="6" numFmtId="164" xfId="0" applyAlignment="1" applyBorder="1" applyFont="1" applyNumberFormat="1">
      <alignment vertical="center"/>
    </xf>
    <xf borderId="26" fillId="6" fontId="6" numFmtId="0" xfId="0" applyAlignment="1" applyBorder="1" applyFont="1">
      <alignment horizontal="center" vertical="center"/>
    </xf>
    <xf borderId="40" fillId="6" fontId="6" numFmtId="11" xfId="0" applyAlignment="1" applyBorder="1" applyFont="1" applyNumberFormat="1">
      <alignment horizontal="center" vertical="center"/>
    </xf>
    <xf borderId="41" fillId="0" fontId="5" numFmtId="0" xfId="0" applyBorder="1" applyFont="1"/>
    <xf borderId="13" fillId="6" fontId="6" numFmtId="11" xfId="0" applyAlignment="1" applyBorder="1" applyFont="1" applyNumberFormat="1">
      <alignment horizontal="center" vertical="center"/>
    </xf>
    <xf borderId="13" fillId="6" fontId="6" numFmtId="2" xfId="0" applyAlignment="1" applyBorder="1" applyFont="1" applyNumberFormat="1">
      <alignment horizontal="center" vertical="center"/>
    </xf>
    <xf borderId="13" fillId="6" fontId="6" numFmtId="166" xfId="0" applyAlignment="1" applyBorder="1" applyFont="1" applyNumberFormat="1">
      <alignment horizontal="center" vertical="center"/>
    </xf>
    <xf borderId="26" fillId="6" fontId="2" numFmtId="0" xfId="0" applyAlignment="1" applyBorder="1" applyFont="1">
      <alignment horizontal="center" vertical="center"/>
    </xf>
    <xf borderId="26" fillId="6" fontId="7" numFmtId="0" xfId="0" applyAlignment="1" applyBorder="1" applyFont="1">
      <alignment vertical="center"/>
    </xf>
    <xf borderId="21" fillId="0" fontId="6" numFmtId="0" xfId="0" applyAlignment="1" applyBorder="1" applyFont="1">
      <alignment vertical="center"/>
    </xf>
    <xf borderId="34" fillId="6" fontId="7" numFmtId="0" xfId="0" applyAlignment="1" applyBorder="1" applyFont="1">
      <alignment vertical="center"/>
    </xf>
    <xf borderId="34" fillId="6" fontId="6" numFmtId="0" xfId="0" applyAlignment="1" applyBorder="1" applyFont="1">
      <alignment vertical="center"/>
    </xf>
    <xf borderId="34" fillId="6" fontId="6" numFmtId="164" xfId="0" applyAlignment="1" applyBorder="1" applyFont="1" applyNumberFormat="1">
      <alignment vertical="center"/>
    </xf>
    <xf borderId="34" fillId="6" fontId="6" numFmtId="0" xfId="0" applyAlignment="1" applyBorder="1" applyFont="1">
      <alignment horizontal="center" vertical="center"/>
    </xf>
    <xf borderId="7" fillId="6" fontId="6" numFmtId="11" xfId="0" applyAlignment="1" applyBorder="1" applyFont="1" applyNumberFormat="1">
      <alignment horizontal="center" vertical="center"/>
    </xf>
    <xf borderId="42" fillId="6" fontId="6" numFmtId="11" xfId="0" applyAlignment="1" applyBorder="1" applyFont="1" applyNumberFormat="1">
      <alignment horizontal="center" vertical="center"/>
    </xf>
    <xf borderId="42" fillId="6" fontId="6" numFmtId="2" xfId="0" applyAlignment="1" applyBorder="1" applyFont="1" applyNumberFormat="1">
      <alignment horizontal="center" vertical="center"/>
    </xf>
    <xf borderId="42" fillId="6" fontId="6" numFmtId="166" xfId="0" applyAlignment="1" applyBorder="1" applyFont="1" applyNumberFormat="1">
      <alignment horizontal="center" vertical="center"/>
    </xf>
    <xf borderId="42" fillId="5" fontId="6" numFmtId="0" xfId="0" applyAlignment="1" applyBorder="1" applyFont="1">
      <alignment vertical="center"/>
    </xf>
    <xf borderId="42" fillId="7" fontId="6" numFmtId="0" xfId="0" applyAlignment="1" applyBorder="1" applyFont="1">
      <alignment vertical="center"/>
    </xf>
    <xf borderId="14" fillId="0" fontId="6" numFmtId="0" xfId="0" applyAlignment="1" applyBorder="1" applyFont="1">
      <alignment horizontal="left" shrinkToFit="0" vertical="center" wrapText="1"/>
    </xf>
    <xf borderId="22" fillId="5" fontId="6" numFmtId="0" xfId="0" applyAlignment="1" applyBorder="1" applyFont="1">
      <alignment vertical="center"/>
    </xf>
    <xf borderId="22" fillId="5" fontId="6" numFmtId="165" xfId="0" applyAlignment="1" applyBorder="1" applyFont="1" applyNumberFormat="1">
      <alignment vertical="center"/>
    </xf>
    <xf borderId="22" fillId="5" fontId="7" numFmtId="0" xfId="0" applyAlignment="1" applyBorder="1" applyFont="1">
      <alignment vertical="center"/>
    </xf>
    <xf borderId="22" fillId="5" fontId="6" numFmtId="0" xfId="0" applyAlignment="1" applyBorder="1" applyFont="1">
      <alignment horizontal="center" vertical="center"/>
    </xf>
    <xf borderId="22" fillId="5" fontId="6" numFmtId="11" xfId="0" applyAlignment="1" applyBorder="1" applyFont="1" applyNumberFormat="1">
      <alignment horizontal="center" vertical="center"/>
    </xf>
    <xf borderId="22" fillId="5" fontId="6" numFmtId="2" xfId="0" applyAlignment="1" applyBorder="1" applyFont="1" applyNumberFormat="1">
      <alignment horizontal="center" vertical="center"/>
    </xf>
    <xf borderId="22" fillId="5" fontId="6" numFmtId="166" xfId="0" applyAlignment="1" applyBorder="1" applyFont="1" applyNumberFormat="1">
      <alignment horizontal="center" vertical="center"/>
    </xf>
    <xf borderId="31" fillId="5" fontId="6" numFmtId="0" xfId="0" applyAlignment="1" applyBorder="1" applyFont="1">
      <alignment horizontal="center" vertical="center"/>
    </xf>
    <xf borderId="23" fillId="5" fontId="6" numFmtId="0" xfId="0" applyAlignment="1" applyBorder="1" applyFont="1">
      <alignment vertical="center"/>
    </xf>
    <xf borderId="24" fillId="5" fontId="6" numFmtId="0" xfId="0" applyAlignment="1" applyBorder="1" applyFont="1">
      <alignment horizontal="center" vertical="center"/>
    </xf>
    <xf borderId="26" fillId="6" fontId="2" numFmtId="0" xfId="0" applyAlignment="1" applyBorder="1" applyFont="1">
      <alignment vertical="center"/>
    </xf>
    <xf borderId="26" fillId="6" fontId="2" numFmtId="164" xfId="0" applyAlignment="1" applyBorder="1" applyFont="1" applyNumberFormat="1">
      <alignment vertical="center"/>
    </xf>
    <xf borderId="40" fillId="6" fontId="2" numFmtId="11" xfId="0" applyAlignment="1" applyBorder="1" applyFont="1" applyNumberFormat="1">
      <alignment horizontal="center" vertical="center"/>
    </xf>
    <xf borderId="13" fillId="6" fontId="2" numFmtId="0" xfId="0" applyAlignment="1" applyBorder="1" applyFont="1">
      <alignment horizontal="center" vertical="center"/>
    </xf>
    <xf borderId="13" fillId="6" fontId="2" numFmtId="2" xfId="0" applyAlignment="1" applyBorder="1" applyFont="1" applyNumberFormat="1">
      <alignment horizontal="center" vertical="center"/>
    </xf>
    <xf borderId="13" fillId="6" fontId="2" numFmtId="166" xfId="0" applyAlignment="1" applyBorder="1" applyFont="1" applyNumberFormat="1">
      <alignment horizontal="center" vertical="center"/>
    </xf>
    <xf borderId="13" fillId="5" fontId="2" numFmtId="0" xfId="0" applyAlignment="1" applyBorder="1" applyFont="1">
      <alignment vertical="center"/>
    </xf>
    <xf borderId="24" fillId="5" fontId="6" numFmtId="2" xfId="0" applyAlignment="1" applyBorder="1" applyFont="1" applyNumberFormat="1">
      <alignment vertical="center"/>
    </xf>
    <xf borderId="24" fillId="5" fontId="6" numFmtId="165" xfId="0" applyAlignment="1" applyBorder="1" applyFont="1" applyNumberFormat="1">
      <alignment vertical="center"/>
    </xf>
    <xf borderId="24" fillId="5" fontId="6" numFmtId="11" xfId="0" applyAlignment="1" applyBorder="1" applyFont="1" applyNumberFormat="1">
      <alignment horizontal="center" vertical="center"/>
    </xf>
    <xf borderId="24" fillId="5" fontId="6" numFmtId="2" xfId="0" applyAlignment="1" applyBorder="1" applyFont="1" applyNumberFormat="1">
      <alignment horizontal="center" vertical="center"/>
    </xf>
    <xf borderId="24" fillId="5" fontId="6" numFmtId="168" xfId="0" applyAlignment="1" applyBorder="1" applyFont="1" applyNumberFormat="1">
      <alignment horizontal="center" vertical="center"/>
    </xf>
    <xf borderId="24" fillId="5" fontId="6" numFmtId="166" xfId="0" applyAlignment="1" applyBorder="1" applyFont="1" applyNumberFormat="1">
      <alignment horizontal="center" vertical="center"/>
    </xf>
    <xf borderId="22" fillId="7" fontId="6" numFmtId="0" xfId="0" applyAlignment="1" applyBorder="1" applyFont="1">
      <alignment vertical="center"/>
    </xf>
    <xf borderId="38" fillId="5" fontId="6" numFmtId="11" xfId="0" applyAlignment="1" applyBorder="1" applyFont="1" applyNumberFormat="1">
      <alignment horizontal="center" vertical="center"/>
    </xf>
    <xf borderId="24" fillId="7" fontId="6" numFmtId="0" xfId="0" applyAlignment="1" applyBorder="1" applyFont="1">
      <alignment vertical="center"/>
    </xf>
    <xf borderId="24" fillId="5" fontId="2" numFmtId="0" xfId="0" applyAlignment="1" applyBorder="1" applyFont="1">
      <alignment vertical="center"/>
    </xf>
    <xf borderId="24" fillId="5" fontId="2" numFmtId="2" xfId="0" applyAlignment="1" applyBorder="1" applyFont="1" applyNumberFormat="1">
      <alignment vertical="center"/>
    </xf>
    <xf borderId="24" fillId="5" fontId="2" numFmtId="165" xfId="0" applyAlignment="1" applyBorder="1" applyFont="1" applyNumberFormat="1">
      <alignment vertical="center"/>
    </xf>
    <xf borderId="24" fillId="5" fontId="8" numFmtId="0" xfId="0" applyAlignment="1" applyBorder="1" applyFont="1">
      <alignment vertical="center"/>
    </xf>
    <xf borderId="24" fillId="5" fontId="2" numFmtId="0" xfId="0" applyAlignment="1" applyBorder="1" applyFont="1">
      <alignment horizontal="center" vertical="center"/>
    </xf>
    <xf borderId="38" fillId="5" fontId="2" numFmtId="11" xfId="0" applyAlignment="1" applyBorder="1" applyFont="1" applyNumberFormat="1">
      <alignment horizontal="center" vertical="center"/>
    </xf>
    <xf borderId="24" fillId="5" fontId="2" numFmtId="2" xfId="0" applyAlignment="1" applyBorder="1" applyFont="1" applyNumberFormat="1">
      <alignment horizontal="center" vertical="center"/>
    </xf>
    <xf borderId="24" fillId="5" fontId="2" numFmtId="168" xfId="0" applyAlignment="1" applyBorder="1" applyFont="1" applyNumberFormat="1">
      <alignment horizontal="center" vertical="center"/>
    </xf>
    <xf borderId="24" fillId="5" fontId="2" numFmtId="166" xfId="0" applyAlignment="1" applyBorder="1" applyFont="1" applyNumberFormat="1">
      <alignment horizontal="center" vertical="center"/>
    </xf>
    <xf borderId="26" fillId="5" fontId="2" numFmtId="0" xfId="0" applyAlignment="1" applyBorder="1" applyFont="1">
      <alignment vertical="center"/>
    </xf>
    <xf borderId="26" fillId="5" fontId="2" numFmtId="2" xfId="0" applyAlignment="1" applyBorder="1" applyFont="1" applyNumberFormat="1">
      <alignment vertical="center"/>
    </xf>
    <xf borderId="26" fillId="5" fontId="2" numFmtId="165" xfId="0" applyAlignment="1" applyBorder="1" applyFont="1" applyNumberFormat="1">
      <alignment vertical="center"/>
    </xf>
    <xf borderId="26" fillId="5" fontId="8" numFmtId="0" xfId="0" applyAlignment="1" applyBorder="1" applyFont="1">
      <alignment vertical="center"/>
    </xf>
    <xf borderId="26" fillId="5" fontId="2" numFmtId="0" xfId="0" applyAlignment="1" applyBorder="1" applyFont="1">
      <alignment horizontal="center" vertical="center"/>
    </xf>
    <xf borderId="26" fillId="5" fontId="2" numFmtId="2" xfId="0" applyAlignment="1" applyBorder="1" applyFont="1" applyNumberFormat="1">
      <alignment horizontal="center" vertical="center"/>
    </xf>
    <xf borderId="26" fillId="5" fontId="2" numFmtId="168" xfId="0" applyAlignment="1" applyBorder="1" applyFont="1" applyNumberFormat="1">
      <alignment horizontal="center" vertical="center"/>
    </xf>
    <xf borderId="26" fillId="5" fontId="2" numFmtId="166" xfId="0" applyAlignment="1" applyBorder="1" applyFont="1" applyNumberFormat="1">
      <alignment horizontal="center" vertical="center"/>
    </xf>
    <xf borderId="26" fillId="7" fontId="6" numFmtId="0" xfId="0" applyAlignment="1" applyBorder="1" applyFont="1">
      <alignment vertical="center"/>
    </xf>
    <xf borderId="24" fillId="9" fontId="2" numFmtId="0" xfId="0" applyAlignment="1" applyBorder="1" applyFill="1" applyFont="1">
      <alignment vertical="center"/>
    </xf>
    <xf borderId="24" fillId="5" fontId="7" numFmtId="0" xfId="0" applyAlignment="1" applyBorder="1" applyFont="1">
      <alignment vertical="center"/>
    </xf>
    <xf borderId="18" fillId="0" fontId="6" numFmtId="0" xfId="0" applyAlignment="1" applyBorder="1" applyFont="1">
      <alignment horizontal="left" shrinkToFit="0" vertical="center" wrapText="1"/>
    </xf>
    <xf borderId="26" fillId="5" fontId="7" numFmtId="0" xfId="0" applyAlignment="1" applyBorder="1" applyFont="1">
      <alignment vertical="center"/>
    </xf>
    <xf borderId="26" fillId="5" fontId="6" numFmtId="166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 vertical="center"/>
    </xf>
    <xf borderId="40" fillId="4" fontId="6" numFmtId="0" xfId="0" applyAlignment="1" applyBorder="1" applyFont="1">
      <alignment horizontal="center" shrinkToFit="0" vertical="center" wrapText="1"/>
    </xf>
    <xf borderId="43" fillId="0" fontId="5" numFmtId="0" xfId="0" applyBorder="1" applyFont="1"/>
    <xf borderId="40" fillId="4" fontId="6" numFmtId="0" xfId="0" applyAlignment="1" applyBorder="1" applyFont="1">
      <alignment horizontal="center" vertical="center"/>
    </xf>
    <xf borderId="44" fillId="0" fontId="5" numFmtId="0" xfId="0" applyBorder="1" applyFont="1"/>
    <xf borderId="45" fillId="4" fontId="6" numFmtId="0" xfId="0" applyAlignment="1" applyBorder="1" applyFont="1">
      <alignment horizontal="center" vertical="center"/>
    </xf>
    <xf borderId="46" fillId="4" fontId="6" numFmtId="0" xfId="0" applyAlignment="1" applyBorder="1" applyFont="1">
      <alignment horizontal="center" vertical="center"/>
    </xf>
    <xf borderId="27" fillId="4" fontId="6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34" fillId="4" fontId="6" numFmtId="0" xfId="0" applyAlignment="1" applyBorder="1" applyFont="1">
      <alignment horizontal="center" shrinkToFit="0" vertical="center" wrapText="1"/>
    </xf>
    <xf borderId="47" fillId="4" fontId="6" numFmtId="0" xfId="0" applyAlignment="1" applyBorder="1" applyFont="1">
      <alignment horizontal="center" shrinkToFit="0" vertical="center" wrapText="1"/>
    </xf>
    <xf borderId="26" fillId="4" fontId="6" numFmtId="0" xfId="0" applyAlignment="1" applyBorder="1" applyFont="1">
      <alignment horizontal="center" shrinkToFit="0" vertical="center" wrapText="1"/>
    </xf>
    <xf borderId="48" fillId="0" fontId="5" numFmtId="0" xfId="0" applyBorder="1" applyFont="1"/>
    <xf borderId="49" fillId="0" fontId="5" numFmtId="0" xfId="0" applyBorder="1" applyFont="1"/>
    <xf borderId="50" fillId="0" fontId="5" numFmtId="0" xfId="0" applyBorder="1" applyFont="1"/>
    <xf borderId="26" fillId="5" fontId="6" numFmtId="0" xfId="0" applyAlignment="1" applyBorder="1" applyFont="1">
      <alignment horizontal="right" vertical="center"/>
    </xf>
    <xf borderId="11" fillId="5" fontId="6" numFmtId="0" xfId="0" applyAlignment="1" applyBorder="1" applyFont="1">
      <alignment horizontal="center" vertical="center"/>
    </xf>
    <xf borderId="23" fillId="5" fontId="6" numFmtId="0" xfId="0" applyAlignment="1" applyBorder="1" applyFont="1">
      <alignment horizontal="center" vertical="center"/>
    </xf>
    <xf borderId="16" fillId="5" fontId="6" numFmtId="0" xfId="0" applyAlignment="1" applyBorder="1" applyFont="1">
      <alignment horizontal="center" vertical="center"/>
    </xf>
    <xf borderId="10" fillId="5" fontId="6" numFmtId="0" xfId="0" applyAlignment="1" applyBorder="1" applyFont="1">
      <alignment horizontal="center" vertical="center"/>
    </xf>
    <xf borderId="15" fillId="5" fontId="6" numFmtId="0" xfId="0" applyAlignment="1" applyBorder="1" applyFont="1">
      <alignment horizontal="center" vertical="center"/>
    </xf>
    <xf borderId="10" fillId="5" fontId="6" numFmtId="167" xfId="0" applyAlignment="1" applyBorder="1" applyFont="1" applyNumberFormat="1">
      <alignment horizontal="center" vertical="center"/>
    </xf>
    <xf borderId="16" fillId="5" fontId="6" numFmtId="166" xfId="0" applyAlignment="1" applyBorder="1" applyFont="1" applyNumberFormat="1">
      <alignment horizontal="center" vertical="center"/>
    </xf>
    <xf borderId="22" fillId="6" fontId="2" numFmtId="11" xfId="0" applyAlignment="1" applyBorder="1" applyFont="1" applyNumberFormat="1">
      <alignment horizontal="center" vertical="center"/>
    </xf>
    <xf borderId="24" fillId="6" fontId="2" numFmtId="11" xfId="0" applyAlignment="1" applyBorder="1" applyFont="1" applyNumberFormat="1">
      <alignment horizontal="center" vertical="center"/>
    </xf>
    <xf borderId="22" fillId="6" fontId="2" numFmtId="0" xfId="0" applyAlignment="1" applyBorder="1" applyFont="1">
      <alignment horizontal="right" vertical="center"/>
    </xf>
    <xf borderId="51" fillId="6" fontId="2" numFmtId="0" xfId="0" applyAlignment="1" applyBorder="1" applyFont="1">
      <alignment horizontal="center" vertical="center"/>
    </xf>
    <xf borderId="52" fillId="6" fontId="2" numFmtId="0" xfId="0" applyAlignment="1" applyBorder="1" applyFont="1">
      <alignment horizontal="center" vertical="center"/>
    </xf>
    <xf borderId="52" fillId="6" fontId="2" numFmtId="167" xfId="0" applyAlignment="1" applyBorder="1" applyFont="1" applyNumberFormat="1">
      <alignment horizontal="center" vertical="center"/>
    </xf>
    <xf borderId="24" fillId="6" fontId="2" numFmtId="0" xfId="0" applyAlignment="1" applyBorder="1" applyFont="1">
      <alignment horizontal="right" vertical="center"/>
    </xf>
    <xf borderId="15" fillId="6" fontId="2" numFmtId="0" xfId="0" applyAlignment="1" applyBorder="1" applyFont="1">
      <alignment horizontal="center" vertical="center"/>
    </xf>
    <xf borderId="10" fillId="6" fontId="2" numFmtId="0" xfId="0" applyAlignment="1" applyBorder="1" applyFont="1">
      <alignment horizontal="center" vertical="center"/>
    </xf>
    <xf borderId="10" fillId="6" fontId="2" numFmtId="167" xfId="0" applyAlignment="1" applyBorder="1" applyFont="1" applyNumberFormat="1">
      <alignment horizontal="center" vertical="center"/>
    </xf>
    <xf borderId="24" fillId="6" fontId="6" numFmtId="0" xfId="0" applyAlignment="1" applyBorder="1" applyFont="1">
      <alignment horizontal="right" vertical="center"/>
    </xf>
    <xf borderId="26" fillId="6" fontId="2" numFmtId="11" xfId="0" applyAlignment="1" applyBorder="1" applyFont="1" applyNumberFormat="1">
      <alignment horizontal="center" vertical="center"/>
    </xf>
    <xf borderId="26" fillId="6" fontId="6" numFmtId="0" xfId="0" applyAlignment="1" applyBorder="1" applyFont="1">
      <alignment horizontal="right" vertical="center"/>
    </xf>
    <xf borderId="26" fillId="6" fontId="2" numFmtId="0" xfId="0" applyAlignment="1" applyBorder="1" applyFont="1">
      <alignment horizontal="right" vertical="center"/>
    </xf>
    <xf borderId="11" fillId="6" fontId="2" numFmtId="0" xfId="0" applyAlignment="1" applyBorder="1" applyFont="1">
      <alignment horizontal="center" vertical="center"/>
    </xf>
    <xf borderId="12" fillId="6" fontId="2" numFmtId="0" xfId="0" applyAlignment="1" applyBorder="1" applyFont="1">
      <alignment horizontal="center" vertical="center"/>
    </xf>
    <xf borderId="12" fillId="6" fontId="2" numFmtId="167" xfId="0" applyAlignment="1" applyBorder="1" applyFont="1" applyNumberFormat="1">
      <alignment horizontal="center" vertical="center"/>
    </xf>
    <xf borderId="34" fillId="6" fontId="6" numFmtId="11" xfId="0" applyAlignment="1" applyBorder="1" applyFont="1" applyNumberFormat="1">
      <alignment horizontal="center" vertical="center"/>
    </xf>
    <xf borderId="34" fillId="6" fontId="6" numFmtId="0" xfId="0" applyAlignment="1" applyBorder="1" applyFont="1">
      <alignment horizontal="right" vertical="center"/>
    </xf>
    <xf borderId="47" fillId="6" fontId="6" numFmtId="0" xfId="0" applyAlignment="1" applyBorder="1" applyFont="1">
      <alignment horizontal="center" vertical="center"/>
    </xf>
    <xf borderId="16" fillId="6" fontId="6" numFmtId="0" xfId="0" applyAlignment="1" applyBorder="1" applyFont="1">
      <alignment horizontal="center" vertical="center"/>
    </xf>
    <xf borderId="10" fillId="6" fontId="6" numFmtId="0" xfId="0" applyAlignment="1" applyBorder="1" applyFont="1">
      <alignment horizontal="center" vertical="center"/>
    </xf>
    <xf borderId="23" fillId="5" fontId="6" numFmtId="11" xfId="0" applyAlignment="1" applyBorder="1" applyFont="1" applyNumberFormat="1">
      <alignment horizontal="center" vertical="center"/>
    </xf>
    <xf borderId="22" fillId="5" fontId="6" numFmtId="0" xfId="0" applyAlignment="1" applyBorder="1" applyFont="1">
      <alignment horizontal="right" vertical="center"/>
    </xf>
    <xf borderId="23" fillId="5" fontId="6" numFmtId="0" xfId="0" applyAlignment="1" applyBorder="1" applyFont="1">
      <alignment horizontal="right" vertical="center"/>
    </xf>
    <xf borderId="51" fillId="5" fontId="6" numFmtId="0" xfId="0" applyAlignment="1" applyBorder="1" applyFont="1">
      <alignment horizontal="center" vertical="center"/>
    </xf>
    <xf borderId="52" fillId="5" fontId="6" numFmtId="0" xfId="0" applyAlignment="1" applyBorder="1" applyFont="1">
      <alignment horizontal="center" vertical="center"/>
    </xf>
    <xf borderId="52" fillId="5" fontId="6" numFmtId="167" xfId="0" applyAlignment="1" applyBorder="1" applyFont="1" applyNumberFormat="1">
      <alignment horizontal="center" vertical="center"/>
    </xf>
    <xf borderId="23" fillId="5" fontId="6" numFmtId="166" xfId="0" applyAlignment="1" applyBorder="1" applyFont="1" applyNumberFormat="1">
      <alignment horizontal="center" vertical="center"/>
    </xf>
    <xf borderId="16" fillId="6" fontId="2" numFmtId="11" xfId="0" applyAlignment="1" applyBorder="1" applyFont="1" applyNumberFormat="1">
      <alignment vertical="center"/>
    </xf>
    <xf borderId="16" fillId="6" fontId="2" numFmtId="0" xfId="0" applyAlignment="1" applyBorder="1" applyFont="1">
      <alignment vertical="center"/>
    </xf>
    <xf borderId="16" fillId="6" fontId="2" numFmtId="0" xfId="0" applyAlignment="1" applyBorder="1" applyFont="1">
      <alignment horizontal="right" vertical="center"/>
    </xf>
    <xf borderId="10" fillId="6" fontId="2" numFmtId="0" xfId="0" applyAlignment="1" applyBorder="1" applyFont="1">
      <alignment vertical="center"/>
    </xf>
    <xf borderId="16" fillId="6" fontId="6" numFmtId="11" xfId="0" applyAlignment="1" applyBorder="1" applyFont="1" applyNumberFormat="1">
      <alignment vertical="center"/>
    </xf>
    <xf borderId="16" fillId="6" fontId="6" numFmtId="0" xfId="0" applyAlignment="1" applyBorder="1" applyFont="1">
      <alignment horizontal="right" vertical="center"/>
    </xf>
    <xf borderId="10" fillId="6" fontId="6" numFmtId="11" xfId="0" applyAlignment="1" applyBorder="1" applyFont="1" applyNumberFormat="1">
      <alignment vertical="center"/>
    </xf>
    <xf borderId="24" fillId="6" fontId="6" numFmtId="11" xfId="0" applyAlignment="1" applyBorder="1" applyFont="1" applyNumberFormat="1">
      <alignment vertical="center"/>
    </xf>
    <xf borderId="15" fillId="6" fontId="2" numFmtId="11" xfId="0" applyAlignment="1" applyBorder="1" applyFont="1" applyNumberFormat="1">
      <alignment horizontal="center" vertical="center"/>
    </xf>
    <xf borderId="26" fillId="6" fontId="2" numFmtId="11" xfId="0" applyAlignment="1" applyBorder="1" applyFont="1" applyNumberFormat="1">
      <alignment vertical="center"/>
    </xf>
    <xf borderId="13" fillId="6" fontId="2" numFmtId="0" xfId="0" applyAlignment="1" applyBorder="1" applyFont="1">
      <alignment vertical="center"/>
    </xf>
    <xf borderId="13" fillId="6" fontId="2" numFmtId="0" xfId="0" applyAlignment="1" applyBorder="1" applyFont="1">
      <alignment horizontal="right" vertical="center"/>
    </xf>
    <xf borderId="13" fillId="6" fontId="2" numFmtId="11" xfId="0" applyAlignment="1" applyBorder="1" applyFont="1" applyNumberFormat="1">
      <alignment horizontal="right" vertical="center"/>
    </xf>
    <xf borderId="12" fillId="6" fontId="2" numFmtId="0" xfId="0" applyAlignment="1" applyBorder="1" applyFont="1">
      <alignment vertical="center"/>
    </xf>
    <xf borderId="24" fillId="5" fontId="6" numFmtId="0" xfId="0" applyAlignment="1" applyBorder="1" applyFont="1">
      <alignment horizontal="right" vertical="center"/>
    </xf>
    <xf borderId="26" fillId="5" fontId="2" numFmtId="0" xfId="0" applyAlignment="1" applyBorder="1" applyFont="1">
      <alignment horizontal="right" vertical="center"/>
    </xf>
    <xf borderId="13" fillId="5" fontId="6" numFmtId="0" xfId="0" applyAlignment="1" applyBorder="1" applyFont="1">
      <alignment horizontal="center" vertical="center"/>
    </xf>
    <xf borderId="12" fillId="5" fontId="6" numFmtId="0" xfId="0" applyAlignment="1" applyBorder="1" applyFont="1">
      <alignment horizontal="center" vertical="center"/>
    </xf>
    <xf borderId="25" fillId="0" fontId="2" numFmtId="0" xfId="0" applyAlignment="1" applyBorder="1" applyFont="1">
      <alignment shrinkToFit="0" vertical="center" wrapText="1"/>
    </xf>
    <xf borderId="21" fillId="0" fontId="6" numFmtId="0" xfId="0" applyAlignment="1" applyBorder="1" applyFont="1">
      <alignment horizontal="left" shrinkToFit="0" vertical="top" wrapText="1"/>
    </xf>
    <xf borderId="31" fillId="0" fontId="6" numFmtId="0" xfId="0" applyAlignment="1" applyBorder="1" applyFont="1">
      <alignment horizontal="left" shrinkToFit="0" vertical="top" wrapText="1"/>
    </xf>
    <xf borderId="38" fillId="6" fontId="2" numFmtId="0" xfId="0" applyAlignment="1" applyBorder="1" applyFont="1">
      <alignment horizontal="center" vertical="center"/>
    </xf>
    <xf borderId="24" fillId="6" fontId="7" numFmtId="0" xfId="0" applyAlignment="1" applyBorder="1" applyFont="1">
      <alignment vertical="center"/>
    </xf>
    <xf borderId="18" fillId="0" fontId="6" numFmtId="0" xfId="0" applyAlignment="1" applyBorder="1" applyFont="1">
      <alignment vertical="center"/>
    </xf>
    <xf borderId="14" fillId="0" fontId="6" numFmtId="0" xfId="0" applyAlignment="1" applyBorder="1" applyFont="1">
      <alignment horizontal="left" shrinkToFit="0" vertical="top" wrapText="1"/>
    </xf>
    <xf borderId="25" fillId="0" fontId="2" numFmtId="0" xfId="0" applyAlignment="1" applyBorder="1" applyFont="1">
      <alignment vertical="center"/>
    </xf>
    <xf borderId="18" fillId="0" fontId="2" numFmtId="0" xfId="0" applyAlignment="1" applyBorder="1" applyFont="1">
      <alignment horizontal="left" vertical="top"/>
    </xf>
    <xf borderId="36" fillId="0" fontId="2" numFmtId="0" xfId="0" applyAlignment="1" applyBorder="1" applyFont="1">
      <alignment vertical="center"/>
    </xf>
    <xf borderId="21" fillId="0" fontId="2" numFmtId="0" xfId="0" applyAlignment="1" applyBorder="1" applyFont="1">
      <alignment horizontal="left" vertical="top"/>
    </xf>
    <xf borderId="0" fillId="0" fontId="2" numFmtId="0" xfId="0" applyAlignment="1" applyFont="1">
      <alignment horizontal="left" vertical="top"/>
    </xf>
    <xf borderId="18" fillId="0" fontId="2" numFmtId="0" xfId="0" applyAlignment="1" applyBorder="1" applyFont="1">
      <alignment shrinkToFit="0" vertical="center" wrapText="1"/>
    </xf>
    <xf borderId="24" fillId="10" fontId="2" numFmtId="0" xfId="0" applyAlignment="1" applyBorder="1" applyFill="1" applyFont="1">
      <alignment shrinkToFit="0" vertical="center" wrapText="1"/>
    </xf>
    <xf borderId="24" fillId="10" fontId="2" numFmtId="0" xfId="0" applyAlignment="1" applyBorder="1" applyFont="1">
      <alignment horizontal="center" shrinkToFit="0" vertical="center" wrapText="1"/>
    </xf>
    <xf borderId="15" fillId="10" fontId="2" numFmtId="0" xfId="0" applyAlignment="1" applyBorder="1" applyFont="1">
      <alignment shrinkToFit="0" vertical="center" wrapText="1"/>
    </xf>
    <xf borderId="10" fillId="5" fontId="2" numFmtId="0" xfId="0" applyBorder="1" applyFont="1"/>
    <xf borderId="24" fillId="5" fontId="2" numFmtId="164" xfId="0" applyBorder="1" applyFont="1" applyNumberFormat="1"/>
    <xf borderId="15" fillId="5" fontId="2" numFmtId="0" xfId="0" applyBorder="1" applyFont="1"/>
    <xf borderId="10" fillId="5" fontId="2" numFmtId="165" xfId="0" applyBorder="1" applyFont="1" applyNumberFormat="1"/>
    <xf borderId="10" fillId="6" fontId="2" numFmtId="0" xfId="0" applyBorder="1" applyFont="1"/>
    <xf borderId="16" fillId="6" fontId="2" numFmtId="0" xfId="0" applyBorder="1" applyFont="1"/>
    <xf borderId="24" fillId="6" fontId="2" numFmtId="165" xfId="0" applyBorder="1" applyFont="1" applyNumberFormat="1"/>
    <xf borderId="15" fillId="6" fontId="2" numFmtId="0" xfId="0" applyBorder="1" applyFont="1"/>
    <xf borderId="10" fillId="6" fontId="2" numFmtId="165" xfId="0" applyBorder="1" applyFont="1" applyNumberFormat="1"/>
    <xf borderId="16" fillId="6" fontId="7" numFmtId="0" xfId="0" applyBorder="1" applyFont="1"/>
    <xf borderId="24" fillId="6" fontId="7" numFmtId="164" xfId="0" applyBorder="1" applyFont="1" applyNumberFormat="1"/>
    <xf borderId="24" fillId="6" fontId="7" numFmtId="165" xfId="0" applyBorder="1" applyFont="1" applyNumberFormat="1"/>
    <xf borderId="24" fillId="6" fontId="7" numFmtId="0" xfId="0" applyAlignment="1" applyBorder="1" applyFont="1">
      <alignment horizontal="center"/>
    </xf>
    <xf borderId="15" fillId="6" fontId="7" numFmtId="0" xfId="0" applyBorder="1" applyFont="1"/>
    <xf borderId="16" fillId="6" fontId="6" numFmtId="0" xfId="0" applyBorder="1" applyFont="1"/>
    <xf borderId="24" fillId="6" fontId="6" numFmtId="165" xfId="0" applyBorder="1" applyFont="1" applyNumberFormat="1"/>
    <xf borderId="15" fillId="6" fontId="6" numFmtId="0" xfId="0" applyBorder="1" applyFont="1"/>
    <xf borderId="10" fillId="6" fontId="6" numFmtId="0" xfId="0" applyBorder="1" applyFont="1"/>
    <xf borderId="24" fillId="5" fontId="6" numFmtId="164" xfId="0" applyBorder="1" applyFont="1" applyNumberFormat="1"/>
    <xf borderId="15" fillId="5" fontId="6" numFmtId="0" xfId="0" applyBorder="1" applyFont="1"/>
    <xf borderId="10" fillId="11" fontId="2" numFmtId="0" xfId="0" applyBorder="1" applyFill="1" applyFont="1"/>
    <xf borderId="0" fillId="0" fontId="2" numFmtId="0" xfId="0" applyAlignment="1" applyFont="1">
      <alignment horizontal="center"/>
    </xf>
    <xf borderId="7" fillId="4" fontId="6" numFmtId="0" xfId="0" applyAlignment="1" applyBorder="1" applyFont="1">
      <alignment horizontal="center" shrinkToFit="0" vertical="center" wrapText="1"/>
    </xf>
    <xf borderId="7" fillId="4" fontId="7" numFmtId="0" xfId="0" applyAlignment="1" applyBorder="1" applyFont="1">
      <alignment horizontal="center" shrinkToFit="0" vertical="center" wrapText="1"/>
    </xf>
    <xf borderId="47" fillId="4" fontId="6" numFmtId="0" xfId="0" applyAlignment="1" applyBorder="1" applyFont="1">
      <alignment horizontal="center" vertical="center"/>
    </xf>
    <xf borderId="53" fillId="4" fontId="6" numFmtId="0" xfId="0" applyAlignment="1" applyBorder="1" applyFont="1">
      <alignment horizontal="center" vertical="center"/>
    </xf>
    <xf borderId="53" fillId="4" fontId="6" numFmtId="0" xfId="0" applyAlignment="1" applyBorder="1" applyFont="1">
      <alignment horizontal="center" shrinkToFit="0" vertical="center" wrapText="1"/>
    </xf>
    <xf borderId="42" fillId="4" fontId="6" numFmtId="0" xfId="0" applyAlignment="1" applyBorder="1" applyFont="1">
      <alignment horizontal="center" shrinkToFit="0" vertical="center" wrapText="1"/>
    </xf>
    <xf borderId="13" fillId="4" fontId="7" numFmtId="0" xfId="0" applyAlignment="1" applyBorder="1" applyFont="1">
      <alignment horizontal="center" shrinkToFit="0" vertical="center" wrapText="1"/>
    </xf>
    <xf borderId="15" fillId="7" fontId="9" numFmtId="0" xfId="0" applyAlignment="1" applyBorder="1" applyFont="1">
      <alignment horizontal="right" vertical="center"/>
    </xf>
    <xf borderId="10" fillId="7" fontId="9" numFmtId="0" xfId="0" applyAlignment="1" applyBorder="1" applyFont="1">
      <alignment horizontal="right" vertical="center"/>
    </xf>
    <xf borderId="0" fillId="0" fontId="9" numFmtId="0" xfId="0" applyAlignment="1" applyFont="1">
      <alignment horizontal="right" vertical="center"/>
    </xf>
    <xf borderId="0" fillId="0" fontId="10" numFmtId="2" xfId="0" applyAlignment="1" applyFont="1" applyNumberFormat="1">
      <alignment horizontal="right" vertical="center"/>
    </xf>
    <xf borderId="0" fillId="0" fontId="10" numFmtId="0" xfId="0" applyAlignment="1" applyFont="1">
      <alignment horizontal="right" vertical="center"/>
    </xf>
    <xf borderId="15" fillId="12" fontId="10" numFmtId="0" xfId="0" applyAlignment="1" applyBorder="1" applyFill="1" applyFont="1">
      <alignment horizontal="right" vertical="center"/>
    </xf>
    <xf borderId="10" fillId="12" fontId="10" numFmtId="0" xfId="0" applyAlignment="1" applyBorder="1" applyFont="1">
      <alignment horizontal="right" vertical="center"/>
    </xf>
    <xf borderId="10" fillId="12" fontId="10" numFmtId="166" xfId="0" applyAlignment="1" applyBorder="1" applyFont="1" applyNumberFormat="1">
      <alignment horizontal="right" vertical="center"/>
    </xf>
    <xf borderId="16" fillId="12" fontId="10" numFmtId="0" xfId="0" applyAlignment="1" applyBorder="1" applyFont="1">
      <alignment horizontal="right" vertical="center"/>
    </xf>
    <xf borderId="17" fillId="0" fontId="10" numFmtId="0" xfId="0" applyAlignment="1" applyBorder="1" applyFont="1">
      <alignment horizontal="right" vertical="center"/>
    </xf>
    <xf borderId="0" fillId="0" fontId="9" numFmtId="2" xfId="0" applyAlignment="1" applyFont="1" applyNumberFormat="1">
      <alignment horizontal="right" vertical="center"/>
    </xf>
    <xf borderId="10" fillId="12" fontId="10" numFmtId="2" xfId="0" applyAlignment="1" applyBorder="1" applyFont="1" applyNumberFormat="1">
      <alignment horizontal="right" vertical="center"/>
    </xf>
    <xf borderId="0" fillId="0" fontId="10" numFmtId="166" xfId="0" applyAlignment="1" applyFont="1" applyNumberFormat="1">
      <alignment horizontal="right" vertical="center"/>
    </xf>
    <xf borderId="18" fillId="0" fontId="10" numFmtId="0" xfId="0" applyAlignment="1" applyBorder="1" applyFont="1">
      <alignment horizontal="right" vertical="center"/>
    </xf>
    <xf borderId="17" fillId="0" fontId="9" numFmtId="166" xfId="0" applyAlignment="1" applyBorder="1" applyFont="1" applyNumberFormat="1">
      <alignment horizontal="right" vertical="center"/>
    </xf>
    <xf borderId="0" fillId="0" fontId="9" numFmtId="11" xfId="0" applyAlignment="1" applyFont="1" applyNumberFormat="1">
      <alignment horizontal="right" vertical="center"/>
    </xf>
    <xf borderId="0" fillId="0" fontId="10" numFmtId="11" xfId="0" applyAlignment="1" applyFont="1" applyNumberFormat="1">
      <alignment horizontal="right" vertical="center"/>
    </xf>
    <xf borderId="18" fillId="0" fontId="10" numFmtId="11" xfId="0" applyAlignment="1" applyBorder="1" applyFont="1" applyNumberFormat="1">
      <alignment horizontal="right" vertical="center"/>
    </xf>
    <xf borderId="18" fillId="0" fontId="9" numFmtId="11" xfId="0" applyAlignment="1" applyBorder="1" applyFont="1" applyNumberFormat="1">
      <alignment horizontal="right" vertical="center"/>
    </xf>
    <xf borderId="17" fillId="0" fontId="9" numFmtId="0" xfId="0" applyAlignment="1" applyBorder="1" applyFont="1">
      <alignment horizontal="right" vertical="center"/>
    </xf>
    <xf borderId="0" fillId="0" fontId="10" numFmtId="169" xfId="0" applyAlignment="1" applyFont="1" applyNumberFormat="1">
      <alignment horizontal="right" vertical="center"/>
    </xf>
    <xf borderId="17" fillId="0" fontId="10" numFmtId="2" xfId="0" applyAlignment="1" applyBorder="1" applyFont="1" applyNumberFormat="1">
      <alignment horizontal="right" vertical="center"/>
    </xf>
    <xf borderId="17" fillId="0" fontId="10" numFmtId="166" xfId="0" applyAlignment="1" applyBorder="1" applyFont="1" applyNumberFormat="1">
      <alignment horizontal="right" vertical="center"/>
    </xf>
    <xf borderId="15" fillId="12" fontId="10" numFmtId="167" xfId="0" applyAlignment="1" applyBorder="1" applyFont="1" applyNumberFormat="1">
      <alignment horizontal="right" vertical="center"/>
    </xf>
    <xf borderId="10" fillId="12" fontId="10" numFmtId="167" xfId="0" applyAlignment="1" applyBorder="1" applyFont="1" applyNumberFormat="1">
      <alignment horizontal="right" vertical="center"/>
    </xf>
    <xf borderId="10" fillId="12" fontId="10" numFmtId="170" xfId="0" applyAlignment="1" applyBorder="1" applyFont="1" applyNumberFormat="1">
      <alignment horizontal="right" vertical="center"/>
    </xf>
    <xf borderId="17" fillId="0" fontId="10" numFmtId="170" xfId="0" applyAlignment="1" applyBorder="1" applyFont="1" applyNumberFormat="1">
      <alignment horizontal="right" vertical="center"/>
    </xf>
    <xf borderId="0" fillId="0" fontId="10" numFmtId="170" xfId="0" applyAlignment="1" applyFont="1" applyNumberFormat="1">
      <alignment horizontal="right" vertical="center"/>
    </xf>
    <xf borderId="0" fillId="0" fontId="10" numFmtId="167" xfId="0" applyAlignment="1" applyFont="1" applyNumberFormat="1">
      <alignment horizontal="right" vertical="center"/>
    </xf>
    <xf borderId="0" fillId="0" fontId="9" numFmtId="167" xfId="0" applyAlignment="1" applyFont="1" applyNumberFormat="1">
      <alignment vertical="center"/>
    </xf>
    <xf borderId="18" fillId="0" fontId="9" numFmtId="167" xfId="0" applyAlignment="1" applyBorder="1" applyFont="1" applyNumberFormat="1">
      <alignment vertical="center"/>
    </xf>
    <xf borderId="0" fillId="0" fontId="10" numFmtId="11" xfId="0" applyAlignment="1" applyFont="1" applyNumberFormat="1">
      <alignment vertical="center"/>
    </xf>
    <xf borderId="0" fillId="0" fontId="10" numFmtId="171" xfId="0" applyAlignment="1" applyFont="1" applyNumberFormat="1">
      <alignment vertical="center"/>
    </xf>
    <xf borderId="0" fillId="0" fontId="10" numFmtId="2" xfId="0" applyAlignment="1" applyFont="1" applyNumberFormat="1">
      <alignment vertical="center"/>
    </xf>
    <xf borderId="10" fillId="7" fontId="6" numFmtId="0" xfId="0" applyAlignment="1" applyBorder="1" applyFont="1">
      <alignment horizontal="right" vertical="center"/>
    </xf>
    <xf borderId="0" fillId="0" fontId="6" numFmtId="0" xfId="0" applyAlignment="1" applyFont="1">
      <alignment horizontal="right" vertical="center"/>
    </xf>
    <xf borderId="0" fillId="0" fontId="2" numFmtId="2" xfId="0" applyAlignment="1" applyFont="1" applyNumberFormat="1">
      <alignment horizontal="right" vertical="center"/>
    </xf>
    <xf borderId="0" fillId="0" fontId="2" numFmtId="0" xfId="0" applyAlignment="1" applyFont="1">
      <alignment horizontal="right" vertical="center"/>
    </xf>
    <xf borderId="15" fillId="12" fontId="2" numFmtId="0" xfId="0" applyAlignment="1" applyBorder="1" applyFont="1">
      <alignment horizontal="right" vertical="center"/>
    </xf>
    <xf borderId="10" fillId="12" fontId="2" numFmtId="0" xfId="0" applyAlignment="1" applyBorder="1" applyFont="1">
      <alignment horizontal="right" vertical="center"/>
    </xf>
    <xf borderId="10" fillId="12" fontId="2" numFmtId="166" xfId="0" applyAlignment="1" applyBorder="1" applyFont="1" applyNumberFormat="1">
      <alignment horizontal="right" vertical="center"/>
    </xf>
    <xf borderId="17" fillId="0" fontId="2" numFmtId="0" xfId="0" applyAlignment="1" applyBorder="1" applyFont="1">
      <alignment horizontal="right" vertical="center"/>
    </xf>
    <xf borderId="10" fillId="12" fontId="2" numFmtId="2" xfId="0" applyAlignment="1" applyBorder="1" applyFont="1" applyNumberFormat="1">
      <alignment horizontal="right" vertical="center"/>
    </xf>
    <xf borderId="0" fillId="0" fontId="2" numFmtId="166" xfId="0" applyAlignment="1" applyFont="1" applyNumberFormat="1">
      <alignment horizontal="right" vertical="center"/>
    </xf>
    <xf borderId="18" fillId="0" fontId="2" numFmtId="0" xfId="0" applyAlignment="1" applyBorder="1" applyFont="1">
      <alignment horizontal="right" vertical="center"/>
    </xf>
    <xf borderId="15" fillId="12" fontId="6" numFmtId="166" xfId="0" applyAlignment="1" applyBorder="1" applyFont="1" applyNumberFormat="1">
      <alignment horizontal="right" vertical="center"/>
    </xf>
    <xf borderId="10" fillId="12" fontId="6" numFmtId="11" xfId="0" applyAlignment="1" applyBorder="1" applyFont="1" applyNumberFormat="1">
      <alignment horizontal="right" vertical="center"/>
    </xf>
    <xf borderId="17" fillId="0" fontId="6" numFmtId="166" xfId="0" applyAlignment="1" applyBorder="1" applyFont="1" applyNumberFormat="1">
      <alignment horizontal="right" vertical="center"/>
    </xf>
    <xf borderId="0" fillId="0" fontId="6" numFmtId="11" xfId="0" applyAlignment="1" applyFont="1" applyNumberFormat="1">
      <alignment horizontal="right" vertical="center"/>
    </xf>
    <xf borderId="0" fillId="0" fontId="2" numFmtId="11" xfId="0" applyAlignment="1" applyFont="1" applyNumberFormat="1">
      <alignment horizontal="right" vertical="center"/>
    </xf>
    <xf borderId="18" fillId="0" fontId="2" numFmtId="11" xfId="0" applyAlignment="1" applyBorder="1" applyFont="1" applyNumberFormat="1">
      <alignment horizontal="right" vertical="center"/>
    </xf>
    <xf borderId="18" fillId="0" fontId="6" numFmtId="11" xfId="0" applyAlignment="1" applyBorder="1" applyFont="1" applyNumberFormat="1">
      <alignment horizontal="right" vertical="center"/>
    </xf>
    <xf borderId="17" fillId="0" fontId="2" numFmtId="2" xfId="0" applyAlignment="1" applyBorder="1" applyFont="1" applyNumberFormat="1">
      <alignment horizontal="right" vertical="center"/>
    </xf>
    <xf borderId="17" fillId="0" fontId="2" numFmtId="166" xfId="0" applyAlignment="1" applyBorder="1" applyFont="1" applyNumberFormat="1">
      <alignment horizontal="right" vertical="center"/>
    </xf>
    <xf borderId="15" fillId="12" fontId="2" numFmtId="167" xfId="0" applyAlignment="1" applyBorder="1" applyFont="1" applyNumberFormat="1">
      <alignment horizontal="right" vertical="center"/>
    </xf>
    <xf borderId="10" fillId="12" fontId="2" numFmtId="167" xfId="0" applyAlignment="1" applyBorder="1" applyFont="1" applyNumberFormat="1">
      <alignment horizontal="right" vertical="center"/>
    </xf>
    <xf borderId="17" fillId="0" fontId="2" numFmtId="170" xfId="0" applyAlignment="1" applyBorder="1" applyFont="1" applyNumberFormat="1">
      <alignment horizontal="right" vertical="center"/>
    </xf>
    <xf borderId="0" fillId="0" fontId="2" numFmtId="170" xfId="0" applyAlignment="1" applyFont="1" applyNumberFormat="1">
      <alignment horizontal="right" vertical="center"/>
    </xf>
    <xf borderId="0" fillId="0" fontId="6" numFmtId="167" xfId="0" applyAlignment="1" applyFont="1" applyNumberFormat="1">
      <alignment vertical="center"/>
    </xf>
    <xf borderId="18" fillId="0" fontId="6" numFmtId="167" xfId="0" applyAlignment="1" applyBorder="1" applyFont="1" applyNumberFormat="1">
      <alignment vertical="center"/>
    </xf>
    <xf borderId="17" fillId="0" fontId="6" numFmtId="0" xfId="0" applyAlignment="1" applyBorder="1" applyFont="1">
      <alignment horizontal="right" vertical="center"/>
    </xf>
    <xf borderId="18" fillId="0" fontId="2" numFmtId="166" xfId="0" applyAlignment="1" applyBorder="1" applyFont="1" applyNumberFormat="1">
      <alignment horizontal="right" vertical="center"/>
    </xf>
    <xf borderId="10" fillId="12" fontId="10" numFmtId="11" xfId="0" applyAlignment="1" applyBorder="1" applyFont="1" applyNumberFormat="1">
      <alignment horizontal="right" vertical="center"/>
    </xf>
    <xf borderId="18" fillId="0" fontId="10" numFmtId="166" xfId="0" applyAlignment="1" applyBorder="1" applyFont="1" applyNumberFormat="1">
      <alignment horizontal="right" vertical="center"/>
    </xf>
    <xf borderId="10" fillId="12" fontId="9" numFmtId="0" xfId="0" applyAlignment="1" applyBorder="1" applyFont="1">
      <alignment horizontal="right" vertical="center"/>
    </xf>
    <xf borderId="11" fillId="7" fontId="9" numFmtId="0" xfId="0" applyAlignment="1" applyBorder="1" applyFont="1">
      <alignment horizontal="right" vertical="center"/>
    </xf>
    <xf borderId="20" fillId="0" fontId="9" numFmtId="0" xfId="0" applyAlignment="1" applyBorder="1" applyFont="1">
      <alignment horizontal="right" vertical="center"/>
    </xf>
    <xf borderId="20" fillId="0" fontId="10" numFmtId="2" xfId="0" applyAlignment="1" applyBorder="1" applyFont="1" applyNumberFormat="1">
      <alignment horizontal="right" vertical="center"/>
    </xf>
    <xf borderId="20" fillId="0" fontId="10" numFmtId="0" xfId="0" applyAlignment="1" applyBorder="1" applyFont="1">
      <alignment horizontal="right" vertical="center"/>
    </xf>
    <xf borderId="11" fillId="12" fontId="10" numFmtId="0" xfId="0" applyAlignment="1" applyBorder="1" applyFont="1">
      <alignment horizontal="right" vertical="center"/>
    </xf>
    <xf borderId="12" fillId="12" fontId="10" numFmtId="0" xfId="0" applyAlignment="1" applyBorder="1" applyFont="1">
      <alignment horizontal="right" vertical="center"/>
    </xf>
    <xf borderId="12" fillId="12" fontId="10" numFmtId="11" xfId="0" applyAlignment="1" applyBorder="1" applyFont="1" applyNumberFormat="1">
      <alignment horizontal="right" vertical="center"/>
    </xf>
    <xf borderId="12" fillId="12" fontId="10" numFmtId="166" xfId="0" applyAlignment="1" applyBorder="1" applyFont="1" applyNumberFormat="1">
      <alignment horizontal="right" vertical="center"/>
    </xf>
    <xf borderId="13" fillId="12" fontId="10" numFmtId="0" xfId="0" applyAlignment="1" applyBorder="1" applyFont="1">
      <alignment horizontal="right" vertical="center"/>
    </xf>
    <xf borderId="19" fillId="0" fontId="10" numFmtId="0" xfId="0" applyAlignment="1" applyBorder="1" applyFont="1">
      <alignment horizontal="right" vertical="center"/>
    </xf>
    <xf borderId="20" fillId="0" fontId="9" numFmtId="2" xfId="0" applyAlignment="1" applyBorder="1" applyFont="1" applyNumberFormat="1">
      <alignment horizontal="right" vertical="center"/>
    </xf>
    <xf borderId="12" fillId="12" fontId="10" numFmtId="2" xfId="0" applyAlignment="1" applyBorder="1" applyFont="1" applyNumberFormat="1">
      <alignment horizontal="right" vertical="center"/>
    </xf>
    <xf borderId="20" fillId="0" fontId="10" numFmtId="166" xfId="0" applyAlignment="1" applyBorder="1" applyFont="1" applyNumberFormat="1">
      <alignment horizontal="right" vertical="center"/>
    </xf>
    <xf borderId="21" fillId="0" fontId="10" numFmtId="0" xfId="0" applyAlignment="1" applyBorder="1" applyFont="1">
      <alignment horizontal="right" vertical="center"/>
    </xf>
    <xf borderId="19" fillId="0" fontId="9" numFmtId="0" xfId="0" applyAlignment="1" applyBorder="1" applyFont="1">
      <alignment horizontal="right" vertical="center"/>
    </xf>
    <xf borderId="19" fillId="0" fontId="10" numFmtId="2" xfId="0" applyAlignment="1" applyBorder="1" applyFont="1" applyNumberFormat="1">
      <alignment horizontal="right" vertical="center"/>
    </xf>
    <xf borderId="21" fillId="0" fontId="10" numFmtId="166" xfId="0" applyAlignment="1" applyBorder="1" applyFont="1" applyNumberFormat="1">
      <alignment horizontal="right" vertical="center"/>
    </xf>
    <xf borderId="11" fillId="12" fontId="10" numFmtId="167" xfId="0" applyAlignment="1" applyBorder="1" applyFont="1" applyNumberFormat="1">
      <alignment horizontal="right" vertical="center"/>
    </xf>
    <xf borderId="12" fillId="12" fontId="10" numFmtId="167" xfId="0" applyAlignment="1" applyBorder="1" applyFont="1" applyNumberFormat="1">
      <alignment horizontal="right" vertical="center"/>
    </xf>
    <xf borderId="12" fillId="12" fontId="10" numFmtId="170" xfId="0" applyAlignment="1" applyBorder="1" applyFont="1" applyNumberFormat="1">
      <alignment horizontal="right" vertical="center"/>
    </xf>
    <xf borderId="19" fillId="0" fontId="10" numFmtId="170" xfId="0" applyAlignment="1" applyBorder="1" applyFont="1" applyNumberFormat="1">
      <alignment horizontal="right" vertical="center"/>
    </xf>
    <xf borderId="20" fillId="0" fontId="10" numFmtId="167" xfId="0" applyAlignment="1" applyBorder="1" applyFont="1" applyNumberFormat="1">
      <alignment horizontal="right" vertical="center"/>
    </xf>
    <xf borderId="20" fillId="0" fontId="10" numFmtId="170" xfId="0" applyAlignment="1" applyBorder="1" applyFont="1" applyNumberFormat="1">
      <alignment horizontal="right" vertical="center"/>
    </xf>
    <xf borderId="20" fillId="0" fontId="9" numFmtId="167" xfId="0" applyAlignment="1" applyBorder="1" applyFont="1" applyNumberFormat="1">
      <alignment vertical="center"/>
    </xf>
    <xf borderId="21" fillId="0" fontId="9" numFmtId="167" xfId="0" applyAlignment="1" applyBorder="1" applyFont="1" applyNumberFormat="1">
      <alignment vertical="center"/>
    </xf>
    <xf borderId="0" fillId="0" fontId="2" numFmtId="2" xfId="0" applyAlignment="1" applyFont="1" applyNumberFormat="1">
      <alignment vertical="center"/>
    </xf>
    <xf borderId="0" fillId="0" fontId="2" numFmtId="166" xfId="0" applyAlignment="1" applyFont="1" applyNumberFormat="1">
      <alignment vertical="center"/>
    </xf>
    <xf borderId="0" fillId="0" fontId="8" numFmtId="0" xfId="0" applyAlignment="1" applyFont="1">
      <alignment horizontal="right" vertical="center"/>
    </xf>
    <xf borderId="54" fillId="0" fontId="3" numFmtId="0" xfId="0" applyAlignment="1" applyBorder="1" applyFont="1">
      <alignment horizontal="center" vertical="center"/>
    </xf>
    <xf borderId="54" fillId="0" fontId="5" numFmtId="0" xfId="0" applyBorder="1" applyFont="1"/>
    <xf borderId="2" fillId="0" fontId="2" numFmtId="0" xfId="0" applyAlignment="1" applyBorder="1" applyFont="1">
      <alignment vertical="center"/>
    </xf>
    <xf borderId="0" fillId="0" fontId="2" numFmtId="172" xfId="0" applyFont="1" applyNumberFormat="1"/>
    <xf borderId="2" fillId="0" fontId="2" numFmtId="172" xfId="0" applyBorder="1" applyFont="1" applyNumberFormat="1"/>
    <xf borderId="0" fillId="0" fontId="1" numFmtId="11" xfId="0" applyFont="1" applyNumberFormat="1"/>
    <xf borderId="13" fillId="4" fontId="6" numFmtId="0" xfId="0" applyAlignment="1" applyBorder="1" applyFont="1">
      <alignment shrinkToFit="0" vertical="center" wrapText="1"/>
    </xf>
    <xf borderId="0" fillId="0" fontId="10" numFmtId="172" xfId="0" applyAlignment="1" applyFont="1" applyNumberFormat="1">
      <alignment horizontal="right" vertical="center"/>
    </xf>
    <xf borderId="17" fillId="0" fontId="10" numFmtId="167" xfId="0" applyAlignment="1" applyBorder="1" applyFont="1" applyNumberFormat="1">
      <alignment horizontal="right" vertical="center"/>
    </xf>
    <xf borderId="18" fillId="0" fontId="10" numFmtId="167" xfId="0" applyAlignment="1" applyBorder="1" applyFont="1" applyNumberFormat="1">
      <alignment horizontal="right" vertical="center"/>
    </xf>
    <xf borderId="0" fillId="0" fontId="2" numFmtId="167" xfId="0" applyFont="1" applyNumberFormat="1"/>
    <xf borderId="10" fillId="12" fontId="2" numFmtId="170" xfId="0" applyAlignment="1" applyBorder="1" applyFont="1" applyNumberFormat="1">
      <alignment horizontal="right" vertical="center"/>
    </xf>
    <xf borderId="16" fillId="12" fontId="2" numFmtId="167" xfId="0" applyAlignment="1" applyBorder="1" applyFont="1" applyNumberFormat="1">
      <alignment horizontal="right" vertical="center"/>
    </xf>
    <xf borderId="17" fillId="0" fontId="2" numFmtId="167" xfId="0" applyAlignment="1" applyBorder="1" applyFont="1" applyNumberFormat="1">
      <alignment horizontal="right" vertical="center"/>
    </xf>
    <xf borderId="18" fillId="0" fontId="2" numFmtId="167" xfId="0" applyAlignment="1" applyBorder="1" applyFont="1" applyNumberFormat="1">
      <alignment horizontal="right" vertical="center"/>
    </xf>
    <xf borderId="19" fillId="0" fontId="10" numFmtId="167" xfId="0" applyAlignment="1" applyBorder="1" applyFont="1" applyNumberFormat="1">
      <alignment horizontal="right" vertical="center"/>
    </xf>
    <xf borderId="21" fillId="0" fontId="10" numFmtId="167" xfId="0" applyAlignment="1" applyBorder="1" applyFont="1" applyNumberFormat="1">
      <alignment horizontal="right" vertical="center"/>
    </xf>
    <xf borderId="0" fillId="0" fontId="2" numFmtId="2" xfId="0" applyFont="1" applyNumberFormat="1"/>
    <xf borderId="0" fillId="0" fontId="2" numFmtId="11" xfId="0" applyFont="1" applyNumberFormat="1"/>
    <xf borderId="34" fillId="4" fontId="7" numFmtId="0" xfId="0" applyAlignment="1" applyBorder="1" applyFont="1">
      <alignment horizontal="center" shrinkToFit="0" vertical="center" wrapText="1"/>
    </xf>
    <xf borderId="34" fillId="5" fontId="6" numFmtId="0" xfId="0" applyAlignment="1" applyBorder="1" applyFont="1">
      <alignment vertical="center"/>
    </xf>
    <xf borderId="34" fillId="0" fontId="2" numFmtId="166" xfId="0" applyBorder="1" applyFont="1" applyNumberFormat="1"/>
    <xf borderId="34" fillId="0" fontId="2" numFmtId="0" xfId="0" applyBorder="1" applyFont="1"/>
    <xf borderId="34" fillId="5" fontId="8" numFmtId="166" xfId="0" applyAlignment="1" applyBorder="1" applyFont="1" applyNumberFormat="1">
      <alignment horizontal="right" vertical="center"/>
    </xf>
    <xf borderId="34" fillId="5" fontId="2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6" numFmtId="11" xfId="0" applyAlignment="1" applyFont="1" applyNumberFormat="1">
      <alignment horizontal="center" vertical="center"/>
    </xf>
    <xf borderId="0" fillId="0" fontId="6" numFmtId="166" xfId="0" applyAlignment="1" applyFont="1" applyNumberFormat="1">
      <alignment horizontal="center" vertical="center"/>
    </xf>
    <xf borderId="0" fillId="0" fontId="2" numFmtId="11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 vertical="center"/>
    </xf>
    <xf borderId="0" fillId="0" fontId="6" numFmtId="168" xfId="0" applyAlignment="1" applyFont="1" applyNumberFormat="1">
      <alignment horizontal="center" vertical="center"/>
    </xf>
    <xf borderId="0" fillId="0" fontId="2" numFmtId="168" xfId="0" applyAlignment="1" applyFont="1" applyNumberFormat="1">
      <alignment horizontal="center" vertical="center"/>
    </xf>
    <xf borderId="53" fillId="4" fontId="7" numFmtId="0" xfId="0" applyAlignment="1" applyBorder="1" applyFont="1">
      <alignment horizontal="center" vertical="center"/>
    </xf>
    <xf borderId="52" fillId="4" fontId="6" numFmtId="0" xfId="0" applyAlignment="1" applyBorder="1" applyFont="1">
      <alignment horizontal="center" shrinkToFit="0" vertical="center" wrapText="1"/>
    </xf>
    <xf borderId="10" fillId="4" fontId="6" numFmtId="0" xfId="0" applyAlignment="1" applyBorder="1" applyFont="1">
      <alignment horizontal="center" shrinkToFit="0" vertical="center" wrapText="1"/>
    </xf>
    <xf borderId="10" fillId="5" fontId="7" numFmtId="2" xfId="0" applyAlignment="1" applyBorder="1" applyFont="1" applyNumberFormat="1">
      <alignment horizontal="right" vertical="center"/>
    </xf>
    <xf borderId="10" fillId="5" fontId="8" numFmtId="2" xfId="0" applyAlignment="1" applyBorder="1" applyFont="1" applyNumberFormat="1">
      <alignment horizontal="right" vertical="center"/>
    </xf>
    <xf borderId="15" fillId="5" fontId="8" numFmtId="2" xfId="0" applyAlignment="1" applyBorder="1" applyFont="1" applyNumberFormat="1">
      <alignment horizontal="right" vertical="center"/>
    </xf>
    <xf borderId="16" fillId="5" fontId="8" numFmtId="2" xfId="0" applyAlignment="1" applyBorder="1" applyFont="1" applyNumberFormat="1">
      <alignment horizontal="right" vertical="center"/>
    </xf>
    <xf borderId="10" fillId="5" fontId="7" numFmtId="173" xfId="0" applyAlignment="1" applyBorder="1" applyFont="1" applyNumberFormat="1">
      <alignment horizontal="right" vertical="center"/>
    </xf>
    <xf borderId="0" fillId="0" fontId="8" numFmtId="11" xfId="0" applyAlignment="1" applyFont="1" applyNumberFormat="1">
      <alignment horizontal="right" vertical="center"/>
    </xf>
    <xf borderId="0" fillId="0" fontId="8" numFmtId="2" xfId="0" applyAlignment="1" applyFont="1" applyNumberFormat="1">
      <alignment horizontal="right" vertical="center"/>
    </xf>
    <xf borderId="0" fillId="0" fontId="7" numFmtId="2" xfId="0" applyAlignment="1" applyFont="1" applyNumberFormat="1">
      <alignment vertical="center"/>
    </xf>
    <xf borderId="10" fillId="8" fontId="6" numFmtId="2" xfId="0" applyAlignment="1" applyBorder="1" applyFont="1" applyNumberFormat="1">
      <alignment horizontal="right" vertical="center"/>
    </xf>
    <xf borderId="10" fillId="8" fontId="2" numFmtId="2" xfId="0" applyAlignment="1" applyBorder="1" applyFont="1" applyNumberFormat="1">
      <alignment horizontal="right" vertical="center"/>
    </xf>
    <xf borderId="15" fillId="8" fontId="2" numFmtId="2" xfId="0" applyAlignment="1" applyBorder="1" applyFont="1" applyNumberFormat="1">
      <alignment horizontal="right" vertical="center"/>
    </xf>
    <xf borderId="16" fillId="8" fontId="2" numFmtId="2" xfId="0" applyAlignment="1" applyBorder="1" applyFont="1" applyNumberFormat="1">
      <alignment horizontal="right" vertical="center"/>
    </xf>
    <xf borderId="10" fillId="8" fontId="6" numFmtId="173" xfId="0" applyAlignment="1" applyBorder="1" applyFont="1" applyNumberFormat="1">
      <alignment horizontal="right" vertical="center"/>
    </xf>
    <xf borderId="10" fillId="5" fontId="6" numFmtId="2" xfId="0" applyAlignment="1" applyBorder="1" applyFont="1" applyNumberFormat="1">
      <alignment horizontal="right" vertical="center"/>
    </xf>
    <xf borderId="10" fillId="5" fontId="2" numFmtId="2" xfId="0" applyAlignment="1" applyBorder="1" applyFont="1" applyNumberFormat="1">
      <alignment horizontal="right" vertical="center"/>
    </xf>
    <xf borderId="15" fillId="5" fontId="2" numFmtId="2" xfId="0" applyAlignment="1" applyBorder="1" applyFont="1" applyNumberFormat="1">
      <alignment horizontal="right" vertical="center"/>
    </xf>
    <xf borderId="16" fillId="5" fontId="2" numFmtId="2" xfId="0" applyAlignment="1" applyBorder="1" applyFont="1" applyNumberFormat="1">
      <alignment horizontal="right" vertical="center"/>
    </xf>
    <xf borderId="10" fillId="5" fontId="6" numFmtId="173" xfId="0" applyAlignment="1" applyBorder="1" applyFont="1" applyNumberFormat="1">
      <alignment horizontal="right" vertical="center"/>
    </xf>
    <xf borderId="10" fillId="5" fontId="6" numFmtId="166" xfId="0" applyAlignment="1" applyBorder="1" applyFont="1" applyNumberFormat="1">
      <alignment horizontal="right" vertical="center"/>
    </xf>
    <xf borderId="10" fillId="8" fontId="7" numFmtId="2" xfId="0" applyAlignment="1" applyBorder="1" applyFont="1" applyNumberFormat="1">
      <alignment horizontal="right" vertical="center"/>
    </xf>
    <xf borderId="10" fillId="8" fontId="8" numFmtId="2" xfId="0" applyAlignment="1" applyBorder="1" applyFont="1" applyNumberFormat="1">
      <alignment horizontal="right" vertical="center"/>
    </xf>
    <xf borderId="15" fillId="8" fontId="8" numFmtId="2" xfId="0" applyAlignment="1" applyBorder="1" applyFont="1" applyNumberFormat="1">
      <alignment horizontal="right" vertical="center"/>
    </xf>
    <xf borderId="16" fillId="8" fontId="8" numFmtId="2" xfId="0" applyAlignment="1" applyBorder="1" applyFont="1" applyNumberFormat="1">
      <alignment horizontal="right" vertical="center"/>
    </xf>
    <xf borderId="10" fillId="8" fontId="7" numFmtId="173" xfId="0" applyAlignment="1" applyBorder="1" applyFont="1" applyNumberFormat="1">
      <alignment horizontal="right" vertical="center"/>
    </xf>
    <xf borderId="0" fillId="0" fontId="8" numFmtId="166" xfId="0" applyAlignment="1" applyFont="1" applyNumberFormat="1">
      <alignment horizontal="right" vertical="center"/>
    </xf>
    <xf borderId="10" fillId="9" fontId="2" numFmtId="0" xfId="0" applyBorder="1" applyFont="1"/>
    <xf borderId="12" fillId="8" fontId="7" numFmtId="2" xfId="0" applyAlignment="1" applyBorder="1" applyFont="1" applyNumberFormat="1">
      <alignment horizontal="right" vertical="center"/>
    </xf>
    <xf borderId="12" fillId="8" fontId="8" numFmtId="2" xfId="0" applyAlignment="1" applyBorder="1" applyFont="1" applyNumberFormat="1">
      <alignment horizontal="right" vertical="center"/>
    </xf>
    <xf borderId="11" fillId="8" fontId="8" numFmtId="2" xfId="0" applyAlignment="1" applyBorder="1" applyFont="1" applyNumberFormat="1">
      <alignment horizontal="right" vertical="center"/>
    </xf>
    <xf borderId="12" fillId="5" fontId="8" numFmtId="2" xfId="0" applyAlignment="1" applyBorder="1" applyFont="1" applyNumberFormat="1">
      <alignment horizontal="right" vertical="center"/>
    </xf>
    <xf borderId="13" fillId="8" fontId="8" numFmtId="2" xfId="0" applyAlignment="1" applyBorder="1" applyFont="1" applyNumberFormat="1">
      <alignment horizontal="right" vertical="center"/>
    </xf>
    <xf borderId="12" fillId="8" fontId="7" numFmtId="173" xfId="0" applyAlignment="1" applyBorder="1" applyFont="1" applyNumberFormat="1">
      <alignment horizontal="right" vertical="center"/>
    </xf>
    <xf borderId="30" fillId="4" fontId="6" numFmtId="0" xfId="0" applyAlignment="1" applyBorder="1" applyFont="1">
      <alignment horizontal="center" vertical="center"/>
    </xf>
    <xf borderId="0" fillId="0" fontId="10" numFmtId="167" xfId="0" applyAlignment="1" applyFont="1" applyNumberFormat="1">
      <alignment vertical="center"/>
    </xf>
    <xf borderId="20" fillId="0" fontId="10" numFmtId="11" xfId="0" applyAlignment="1" applyBorder="1" applyFont="1" applyNumberFormat="1">
      <alignment horizontal="right" vertical="center"/>
    </xf>
    <xf borderId="0" fillId="0" fontId="1" numFmtId="0" xfId="0" applyFont="1"/>
    <xf borderId="0" fillId="0" fontId="6" numFmtId="0" xfId="0" applyFont="1"/>
    <xf borderId="0" fillId="0" fontId="2" numFmtId="22" xfId="0" applyFont="1" applyNumberFormat="1"/>
  </cellXfs>
  <cellStyles count="1">
    <cellStyle xfId="0" name="Normal" builtinId="0"/>
  </cellStyles>
  <dxfs count="7"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A8D08D"/>
          <bgColor rgb="FFA8D08D"/>
        </patternFill>
      </fill>
      <border/>
    </dxf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maxi-style">
      <tableStyleElement dxfId="4" type="headerRow"/>
      <tableStyleElement dxfId="5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Bar Chart of Start Time MAXI J1820+070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'MAXI-NuStar'!$S$2:$S$20</c:f>
            </c:strRef>
          </c:cat>
          <c:val>
            <c:numRef>
              <c:f>'MAXI-NuStar'!$T$2:$T$20</c:f>
              <c:numCache/>
            </c:numRef>
          </c:val>
        </c:ser>
        <c:axId val="2072400840"/>
        <c:axId val="947454775"/>
      </c:barChart>
      <c:catAx>
        <c:axId val="2072400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47454775"/>
      </c:catAx>
      <c:valAx>
        <c:axId val="9474547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72400840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Histogram Data Exposure Time MAXI J1820+070 dari Misi NuSTAR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'MAXI-NuStar'!$X$2:$X$12</c:f>
            </c:strRef>
          </c:cat>
          <c:val>
            <c:numRef>
              <c:f>'MAXI-NuStar'!$Y$2:$Y$12</c:f>
              <c:numCache/>
            </c:numRef>
          </c:val>
        </c:ser>
        <c:axId val="1545935285"/>
        <c:axId val="456656190"/>
      </c:barChart>
      <c:catAx>
        <c:axId val="15459352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Bin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56656190"/>
      </c:catAx>
      <c:valAx>
        <c:axId val="4566561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5935285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Bar Chart of Start Time MAXI J1820+070 XMM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'MAXI-XMM'!$S$2:$S$20</c:f>
            </c:strRef>
          </c:cat>
          <c:val>
            <c:numRef>
              <c:f>'MAXI-XMM'!$T$2:$T$20</c:f>
              <c:numCache/>
            </c:numRef>
          </c:val>
        </c:ser>
        <c:axId val="529932712"/>
        <c:axId val="556418011"/>
      </c:barChart>
      <c:catAx>
        <c:axId val="529932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56418011"/>
      </c:catAx>
      <c:valAx>
        <c:axId val="5564180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29932712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Histogram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Frequency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'MAXI-XMM'!$X$2:$X$10</c:f>
            </c:strRef>
          </c:cat>
          <c:val>
            <c:numRef>
              <c:f>'MAXI-XMM'!$Y$2:$Y$10</c:f>
              <c:numCache/>
            </c:numRef>
          </c:val>
        </c:ser>
        <c:axId val="1634209366"/>
        <c:axId val="1940866529"/>
      </c:barChart>
      <c:catAx>
        <c:axId val="16342093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0866529"/>
      </c:catAx>
      <c:valAx>
        <c:axId val="194086652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42093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Bar Chart of Start Time MAXI J1820+070 Chandra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'MAXI-Chandra'!$T$2:$T$9</c:f>
            </c:strRef>
          </c:cat>
          <c:val>
            <c:numRef>
              <c:f>'MAXI-Chandra'!$U$2:$U$9</c:f>
              <c:numCache/>
            </c:numRef>
          </c:val>
        </c:ser>
        <c:axId val="1232047100"/>
        <c:axId val="1454374761"/>
      </c:barChart>
      <c:catAx>
        <c:axId val="1232047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4374761"/>
      </c:catAx>
      <c:valAx>
        <c:axId val="1454374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32047100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Distribusi Data MAXI J1820+070 dari Tiga Misi Sinar-X</a:t>
            </a:r>
          </a:p>
        </c:rich>
      </c:tx>
      <c:overlay val="0"/>
    </c:title>
    <c:plotArea>
      <c:layout>
        <c:manualLayout>
          <c:xMode val="edge"/>
          <c:yMode val="edge"/>
          <c:x val="0.0771283564365665"/>
          <c:y val="0.10724536843617513"/>
          <c:w val="0.8945621193437946"/>
          <c:h val="0.710465076832812"/>
        </c:manualLayout>
      </c:layout>
      <c:barChart>
        <c:barDir val="col"/>
        <c:grouping val="stacked"/>
        <c:ser>
          <c:idx val="0"/>
          <c:order val="0"/>
          <c:tx>
            <c:v>NuSTAR</c:v>
          </c:tx>
          <c:spPr>
            <a:solidFill>
              <a:srgbClr val="FF6E31"/>
            </a:solidFill>
            <a:ln cmpd="sng">
              <a:solidFill>
                <a:srgbClr val="000000"/>
              </a:solidFill>
            </a:ln>
          </c:spPr>
          <c:cat>
            <c:strRef>
              <c:f>'MAXI ALL MISSIONS'!$AC$3:$AC$21</c:f>
            </c:strRef>
          </c:cat>
          <c:val>
            <c:numRef>
              <c:f>'MAXI ALL MISSIONS'!$AE$3:$AE$21</c:f>
              <c:numCache/>
            </c:numRef>
          </c:val>
        </c:ser>
        <c:ser>
          <c:idx val="1"/>
          <c:order val="1"/>
          <c:tx>
            <c:v>XMM-Newton</c:v>
          </c:tx>
          <c:spPr>
            <a:solidFill>
              <a:srgbClr val="243763"/>
            </a:solidFill>
            <a:ln cmpd="sng">
              <a:solidFill>
                <a:srgbClr val="000000"/>
              </a:solidFill>
            </a:ln>
          </c:spPr>
          <c:cat>
            <c:strRef>
              <c:f>'MAXI ALL MISSIONS'!$AC$3:$AC$21</c:f>
            </c:strRef>
          </c:cat>
          <c:val>
            <c:numRef>
              <c:f>'MAXI ALL MISSIONS'!$AF$3:$AF$21</c:f>
              <c:numCache/>
            </c:numRef>
          </c:val>
        </c:ser>
        <c:ser>
          <c:idx val="2"/>
          <c:order val="2"/>
          <c:tx>
            <c:v>Chandra</c:v>
          </c:tx>
          <c:spPr>
            <a:solidFill>
              <a:srgbClr val="595959"/>
            </a:solidFill>
            <a:ln cmpd="sng">
              <a:solidFill>
                <a:srgbClr val="000000"/>
              </a:solidFill>
            </a:ln>
          </c:spPr>
          <c:cat>
            <c:strRef>
              <c:f>'MAXI ALL MISSIONS'!$AC$3:$AC$21</c:f>
            </c:strRef>
          </c:cat>
          <c:val>
            <c:numRef>
              <c:f>'MAXI ALL MISSIONS'!$AG$3:$AG$21</c:f>
              <c:numCache/>
            </c:numRef>
          </c:val>
        </c:ser>
        <c:overlap val="100"/>
        <c:axId val="774979753"/>
        <c:axId val="313000821"/>
      </c:barChart>
      <c:catAx>
        <c:axId val="7749797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313000821"/>
      </c:catAx>
      <c:valAx>
        <c:axId val="313000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000">
                <a:solidFill>
                  <a:srgbClr val="000000"/>
                </a:solidFill>
                <a:latin typeface="+mn-lt"/>
              </a:defRPr>
            </a:pPr>
          </a:p>
        </c:txPr>
        <c:crossAx val="774979753"/>
      </c:valAx>
    </c:plotArea>
    <c:legend>
      <c:legendPos val="t"/>
      <c:layout>
        <c:manualLayout>
          <c:xMode val="edge"/>
          <c:yMode val="edge"/>
          <c:x val="0.5434526879356237"/>
          <c:y val="0.12170281902072287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Distribusi Data Exposure Time MAXI J1820+070</a:t>
            </a:r>
          </a:p>
        </c:rich>
      </c:tx>
      <c:layout>
        <c:manualLayout>
          <c:xMode val="edge"/>
          <c:yMode val="edge"/>
          <c:x val="0.11964566929133859"/>
          <c:y val="0.03329732005985047"/>
        </c:manualLayout>
      </c:layout>
      <c:overlay val="0"/>
    </c:title>
    <c:plotArea>
      <c:layout>
        <c:manualLayout>
          <c:xMode val="edge"/>
          <c:yMode val="edge"/>
          <c:x val="0.09991426071741033"/>
          <c:y val="0.13598113245980473"/>
          <c:w val="0.8695301837270342"/>
          <c:h val="0.6489864134630229"/>
        </c:manualLayout>
      </c:layout>
      <c:barChart>
        <c:barDir val="col"/>
        <c:grouping val="stacked"/>
        <c:ser>
          <c:idx val="0"/>
          <c:order val="0"/>
          <c:tx>
            <c:v>NuSTAR</c:v>
          </c:tx>
          <c:spPr>
            <a:solidFill>
              <a:srgbClr val="FF6E31"/>
            </a:solidFill>
            <a:ln cmpd="sng">
              <a:solidFill>
                <a:srgbClr val="000000"/>
              </a:solidFill>
            </a:ln>
          </c:spPr>
          <c:cat>
            <c:strRef>
              <c:f>'MAXI ALL MISSIONS'!$AI$3:$AI$12</c:f>
            </c:strRef>
          </c:cat>
          <c:val>
            <c:numRef>
              <c:f>'MAXI ALL MISSIONS'!$AJ$3:$AJ$12</c:f>
              <c:numCache/>
            </c:numRef>
          </c:val>
        </c:ser>
        <c:ser>
          <c:idx val="1"/>
          <c:order val="1"/>
          <c:tx>
            <c:v>XMM-Newton</c:v>
          </c:tx>
          <c:spPr>
            <a:solidFill>
              <a:srgbClr val="243763"/>
            </a:solidFill>
            <a:ln cmpd="sng">
              <a:solidFill>
                <a:srgbClr val="000000"/>
              </a:solidFill>
            </a:ln>
          </c:spPr>
          <c:cat>
            <c:strRef>
              <c:f>'MAXI ALL MISSIONS'!$AI$3:$AI$12</c:f>
            </c:strRef>
          </c:cat>
          <c:val>
            <c:numRef>
              <c:f>'MAXI ALL MISSIONS'!$AK$3:$AK$12</c:f>
              <c:numCache/>
            </c:numRef>
          </c:val>
        </c:ser>
        <c:ser>
          <c:idx val="2"/>
          <c:order val="2"/>
          <c:tx>
            <c:v>Chandra</c:v>
          </c:tx>
          <c:spPr>
            <a:solidFill>
              <a:srgbClr val="595959"/>
            </a:solidFill>
            <a:ln cmpd="sng">
              <a:solidFill>
                <a:srgbClr val="000000"/>
              </a:solidFill>
            </a:ln>
          </c:spPr>
          <c:cat>
            <c:strRef>
              <c:f>'MAXI ALL MISSIONS'!$AI$3:$AI$12</c:f>
            </c:strRef>
          </c:cat>
          <c:val>
            <c:numRef>
              <c:f>'MAXI ALL MISSIONS'!$AL$3:$AL$12</c:f>
              <c:numCache/>
            </c:numRef>
          </c:val>
        </c:ser>
        <c:overlap val="100"/>
        <c:axId val="570507002"/>
        <c:axId val="757452883"/>
      </c:barChart>
      <c:catAx>
        <c:axId val="5705070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i="0" sz="1100">
                <a:solidFill>
                  <a:srgbClr val="000000"/>
                </a:solidFill>
                <a:latin typeface="+mn-lt"/>
              </a:defRPr>
            </a:pPr>
          </a:p>
        </c:txPr>
        <c:crossAx val="757452883"/>
      </c:catAx>
      <c:valAx>
        <c:axId val="757452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100">
                <a:solidFill>
                  <a:srgbClr val="000000"/>
                </a:solidFill>
                <a:latin typeface="+mn-lt"/>
              </a:defRPr>
            </a:pPr>
          </a:p>
        </c:txPr>
        <c:crossAx val="570507002"/>
        <c:majorUnit val="1.0"/>
        <c:minorUnit val="1.0"/>
      </c:valAx>
    </c:plotArea>
    <c:legend>
      <c:legendPos val="b"/>
      <c:layout>
        <c:manualLayout>
          <c:xMode val="edge"/>
          <c:yMode val="edge"/>
          <c:x val="0.2529084605209861"/>
          <c:y val="0.18502902413445288"/>
        </c:manualLayout>
      </c:layout>
      <c:overlay val="0"/>
      <c:txPr>
        <a:bodyPr/>
        <a:lstStyle/>
        <a:p>
          <a:pPr lvl="0">
            <a:defRPr b="0" i="0" sz="11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'MODEL PYTHON (2)'!$H$3:$H$20</c:f>
            </c:numRef>
          </c:xVal>
          <c:yVal>
            <c:numRef>
              <c:f>'MODEL PYTHON (2)'!$T$3:$T$20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288754"/>
        <c:axId val="409680127"/>
      </c:scatterChart>
      <c:valAx>
        <c:axId val="4542887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09680127"/>
      </c:valAx>
      <c:valAx>
        <c:axId val="4096801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54288754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'MODEL PYTHON (2)'!$H$3:$H$20</c:f>
            </c:numRef>
          </c:xVal>
          <c:yVal>
            <c:numRef>
              <c:f>'MODEL PYTHON (2)'!$T$3:$T$20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95751"/>
        <c:axId val="2102414930"/>
      </c:scatterChart>
      <c:valAx>
        <c:axId val="18556957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02414930"/>
      </c:valAx>
      <c:valAx>
        <c:axId val="2102414930"/>
        <c:scaling>
          <c:orientation val="minMax"/>
          <c:max val="23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5695751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Tin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MODEL!$AC$3:$AC$20</c:f>
            </c:numRef>
          </c:xVal>
          <c:yVal>
            <c:numRef>
              <c:f>MODEL!$AE$3:$AE$20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157303"/>
        <c:axId val="567493096"/>
      </c:scatterChart>
      <c:valAx>
        <c:axId val="12281573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MJD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67493096"/>
      </c:valAx>
      <c:valAx>
        <c:axId val="5674930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28157303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Norm DiskBB (10^4)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MODEL!$AC$3:$AC$20</c:f>
            </c:numRef>
          </c:xVal>
          <c:yVal>
            <c:numRef>
              <c:f>MODEL!$AG$3:$AG$20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02053"/>
        <c:axId val="1730838397"/>
      </c:scatterChart>
      <c:valAx>
        <c:axId val="1598020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MJD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30838397"/>
      </c:valAx>
      <c:valAx>
        <c:axId val="1730838397"/>
        <c:scaling>
          <c:orientation val="minMax"/>
          <c:max val="2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Diskbb norm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9802053"/>
      </c:valAx>
    </c:plotArea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Photon Index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MODEL!$AC$3:$AC$20</c:f>
            </c:numRef>
          </c:xVal>
          <c:yVal>
            <c:numRef>
              <c:f>MODEL!$AI$3:$AI$20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200838"/>
        <c:axId val="184715322"/>
      </c:scatterChart>
      <c:valAx>
        <c:axId val="3852008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MJD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4715322"/>
      </c:valAx>
      <c:valAx>
        <c:axId val="1847153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Photon Index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85200838"/>
      </c:valAx>
    </c:plotArea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Norm Powerlaw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MODEL!$AC$3:$AC$20</c:f>
            </c:numRef>
          </c:xVal>
          <c:yVal>
            <c:numRef>
              <c:f>MODEL!$AK$3:$AK$20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08905"/>
        <c:axId val="537781752"/>
      </c:scatterChart>
      <c:valAx>
        <c:axId val="3593089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MJD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37781752"/>
      </c:valAx>
      <c:valAx>
        <c:axId val="537781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Powerlaw norm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59308905"/>
      </c:valAx>
    </c:plotArea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Kurva Cahaya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MODEL!$AC$3:$AC$15</c:f>
            </c:numRef>
          </c:xVal>
          <c:yVal>
            <c:numRef>
              <c:f>MODEL!$AP$3:$AP$15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973235"/>
        <c:axId val="2037767474"/>
      </c:scatterChart>
      <c:valAx>
        <c:axId val="2599732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MJD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37767474"/>
      </c:valAx>
      <c:valAx>
        <c:axId val="20377674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59973235"/>
      </c:valAx>
    </c:plotArea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Kurva Cahaya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MODEL!$AC$16:$AC$20</c:f>
            </c:numRef>
          </c:xVal>
          <c:yVal>
            <c:numRef>
              <c:f>MODEL!$AV$16:$AV$20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596003"/>
        <c:axId val="549326345"/>
      </c:scatterChart>
      <c:valAx>
        <c:axId val="4395960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MJD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49326345"/>
      </c:valAx>
      <c:valAx>
        <c:axId val="5493263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[0.8-6.9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39596003"/>
      </c:valAx>
    </c:plotArea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HID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MODEL!$BV$3:$BV$15</c:f>
            </c:numRef>
          </c:xVal>
          <c:yVal>
            <c:numRef>
              <c:f>MODEL!$AP$3:$AP$15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412371"/>
        <c:axId val="866162720"/>
      </c:scatterChart>
      <c:valAx>
        <c:axId val="20874123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HR [2-9 keV]/[0.8-2 keV]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66162720"/>
      </c:valAx>
      <c:valAx>
        <c:axId val="866162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87412371"/>
      </c:valAx>
    </c:plotArea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HR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MODEL!$AR$3:$AR$15</c:f>
            </c:numRef>
          </c:xVal>
          <c:yVal>
            <c:numRef>
              <c:f>MODEL!$AT$3:$AT$15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659667"/>
        <c:axId val="1547354378"/>
      </c:scatterChart>
      <c:valAx>
        <c:axId val="11766596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Soft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7354378"/>
      </c:valAx>
      <c:valAx>
        <c:axId val="1547354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Hard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76659667"/>
      </c:valAx>
    </c:plotArea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HID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MODEL!$BV$16:$BV$20</c:f>
            </c:numRef>
          </c:xVal>
          <c:yVal>
            <c:numRef>
              <c:f>MODEL!$AV$16:$AV$20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504121"/>
        <c:axId val="543733120"/>
      </c:scatterChart>
      <c:valAx>
        <c:axId val="8365041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HR [2-9 keV]/[0.8-2 keV]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43733120"/>
      </c:valAx>
      <c:valAx>
        <c:axId val="5437331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36504121"/>
      </c:valAx>
    </c:plotArea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Luminositas vs Fluks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MODEL!$BX$3:$BX$15</c:f>
            </c:numRef>
          </c:xVal>
          <c:yVal>
            <c:numRef>
              <c:f>MODEL!$AP$3:$AP$15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704930"/>
        <c:axId val="565819564"/>
      </c:scatterChart>
      <c:valAx>
        <c:axId val="8737049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Luminositas (Lsun)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65819564"/>
      </c:valAx>
      <c:valAx>
        <c:axId val="5658195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73704930"/>
      </c:valAx>
    </c:plotArea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Luminositas vs Fluks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MODEL!$BX$16:$BX$20</c:f>
            </c:numRef>
          </c:xVal>
          <c:yVal>
            <c:numRef>
              <c:f>MODEL!$AV$16:$AV$20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787130"/>
        <c:axId val="1687329312"/>
      </c:scatterChart>
      <c:valAx>
        <c:axId val="14567871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Luminositas (Lsun)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87329312"/>
      </c:valAx>
      <c:valAx>
        <c:axId val="1687329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[0.8-6.9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6787130"/>
      </c:valAx>
    </c:plotArea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rgbClr val="757575"/>
                </a:solidFill>
                <a:latin typeface="+mn-lt"/>
              </a:defRPr>
            </a:pPr>
            <a:r>
              <a:rPr b="0" i="0" sz="1600">
                <a:solidFill>
                  <a:srgbClr val="757575"/>
                </a:solidFill>
                <a:latin typeface="+mn-lt"/>
              </a:rPr>
              <a:t>Indeks Foton vs Fluks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MODEL!$AI$3:$AI$15</c:f>
            </c:numRef>
          </c:xVal>
          <c:yVal>
            <c:numRef>
              <c:f>MODEL!$AP$3:$AP$15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639936"/>
        <c:axId val="1070655613"/>
      </c:scatterChart>
      <c:valAx>
        <c:axId val="18296399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+mn-lt"/>
                  </a:rPr>
                  <a:t>Indeks Foton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70655613"/>
      </c:valAx>
      <c:valAx>
        <c:axId val="1070655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29639936"/>
      </c:valAx>
    </c:plotArea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rgbClr val="757575"/>
                </a:solidFill>
                <a:latin typeface="+mn-lt"/>
              </a:defRPr>
            </a:pPr>
            <a:r>
              <a:rPr b="0" i="0" sz="1600">
                <a:solidFill>
                  <a:srgbClr val="757575"/>
                </a:solidFill>
                <a:latin typeface="+mn-lt"/>
              </a:rPr>
              <a:t>Tin vs Fluks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MODEL!$AE$3:$AE$15</c:f>
            </c:numRef>
          </c:xVal>
          <c:yVal>
            <c:numRef>
              <c:f>MODEL!$AP$3:$AP$15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547552"/>
        <c:axId val="442322433"/>
      </c:scatterChart>
      <c:valAx>
        <c:axId val="21235475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+mn-lt"/>
                  </a:rPr>
                  <a:t>Tin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42322433"/>
      </c:valAx>
      <c:valAx>
        <c:axId val="442322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+mn-lt"/>
                  </a:rPr>
                  <a:t>Flux [0.8-9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23547552"/>
      </c:valAx>
    </c:plotArea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rgbClr val="757575"/>
                </a:solidFill>
                <a:latin typeface="+mn-lt"/>
              </a:defRPr>
            </a:pPr>
            <a:r>
              <a:rPr b="0" i="0" sz="1600">
                <a:solidFill>
                  <a:srgbClr val="757575"/>
                </a:solidFill>
                <a:latin typeface="+mn-lt"/>
              </a:rPr>
              <a:t>Tin vs Fluks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MODEL!$AE$16:$AE$20</c:f>
            </c:numRef>
          </c:xVal>
          <c:yVal>
            <c:numRef>
              <c:f>MODEL!$AV$16:$AV$20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138017"/>
        <c:axId val="1369024901"/>
      </c:scatterChart>
      <c:valAx>
        <c:axId val="18221380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+mn-lt"/>
                  </a:rPr>
                  <a:t>Tin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9024901"/>
      </c:valAx>
      <c:valAx>
        <c:axId val="13690249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+mn-lt"/>
                  </a:rPr>
                  <a:t>Flux [0.8-6.9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22138017"/>
      </c:valAx>
    </c:plotArea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rgbClr val="757575"/>
                </a:solidFill>
                <a:latin typeface="+mn-lt"/>
              </a:defRPr>
            </a:pPr>
            <a:r>
              <a:rPr b="0" i="0" sz="1600">
                <a:solidFill>
                  <a:srgbClr val="757575"/>
                </a:solidFill>
                <a:latin typeface="+mn-lt"/>
              </a:rPr>
              <a:t>Indeks Foton vs Fluks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MODEL!$AI$16:$AI$20</c:f>
            </c:numRef>
          </c:xVal>
          <c:yVal>
            <c:numRef>
              <c:f>MODEL!$AV$16:$AV$20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993735"/>
        <c:axId val="758867764"/>
      </c:scatterChart>
      <c:valAx>
        <c:axId val="2549937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+mn-lt"/>
                  </a:rPr>
                  <a:t>Indeks Foton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58867764"/>
      </c:valAx>
      <c:valAx>
        <c:axId val="7588677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Flux [0.8-6.9 keV] 10^-8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54993735"/>
      </c:valAx>
    </c:plotArea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Bar Chart of Start Time MAXI J1820+070 Swift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count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'MAXI-Swift'!$T$2:$T$6</c:f>
            </c:strRef>
          </c:cat>
          <c:val>
            <c:numRef>
              <c:f>'MAXI-Swift'!$U$2:$U$6</c:f>
              <c:numCache/>
            </c:numRef>
          </c:val>
        </c:ser>
        <c:axId val="1311833213"/>
        <c:axId val="949126021"/>
      </c:barChart>
      <c:catAx>
        <c:axId val="13118332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49126021"/>
      </c:catAx>
      <c:valAx>
        <c:axId val="9491260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11833213"/>
      </c:valAx>
    </c:plotArea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'MAXI-Swift'!$V$2:$V$54</c:f>
            </c:strRef>
          </c:cat>
          <c:val>
            <c:numRef>
              <c:f>'MAXI-Swift'!$W$2:$W$54</c:f>
              <c:numCache/>
            </c:numRef>
          </c:val>
        </c:ser>
        <c:axId val="1238562365"/>
        <c:axId val="1093627900"/>
      </c:barChart>
      <c:catAx>
        <c:axId val="12385623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93627900"/>
      </c:catAx>
      <c:valAx>
        <c:axId val="10936279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38562365"/>
      </c:valAx>
    </c:plotArea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800">
                <a:solidFill>
                  <a:srgbClr val="595959"/>
                </a:solidFill>
                <a:latin typeface="+mn-lt"/>
              </a:defRPr>
            </a:pPr>
            <a:r>
              <a:rPr b="0" i="0" sz="1800">
                <a:solidFill>
                  <a:srgbClr val="595959"/>
                </a:solidFill>
                <a:latin typeface="+mn-lt"/>
              </a:rPr>
              <a:t>Histogram Exposure Time MAXI J1820+070</a:t>
            </a:r>
          </a:p>
        </c:rich>
      </c:tx>
      <c:overlay val="0"/>
    </c:title>
    <c:plotArea>
      <c:layout>
        <c:manualLayout>
          <c:xMode val="edge"/>
          <c:yMode val="edge"/>
          <c:x val="0.062094486013561496"/>
          <c:y val="0.11083336970330085"/>
          <c:w val="0.9212117453388895"/>
          <c:h val="0.7074270758686908"/>
        </c:manualLayout>
      </c:layout>
      <c:barChart>
        <c:barDir val="col"/>
        <c:ser>
          <c:idx val="0"/>
          <c:order val="0"/>
          <c:tx>
            <c:v>Frequency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100">
                    <a:solidFill>
                      <a:srgbClr val="595959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'MAXI-Swift'!$AA$39:$AA$51</c:f>
            </c:strRef>
          </c:cat>
          <c:val>
            <c:numRef>
              <c:f>'MAXI-Swift'!$AB$39:$AB$51</c:f>
              <c:numCache/>
            </c:numRef>
          </c:val>
        </c:ser>
        <c:axId val="1912735924"/>
        <c:axId val="473392080"/>
      </c:barChart>
      <c:catAx>
        <c:axId val="19127359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i="0" sz="1100">
                <a:solidFill>
                  <a:srgbClr val="595959"/>
                </a:solidFill>
                <a:latin typeface="+mn-lt"/>
              </a:defRPr>
            </a:pPr>
          </a:p>
        </c:txPr>
        <c:crossAx val="473392080"/>
      </c:catAx>
      <c:valAx>
        <c:axId val="4733920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100">
                <a:solidFill>
                  <a:srgbClr val="595959"/>
                </a:solidFill>
                <a:latin typeface="+mn-lt"/>
              </a:defRPr>
            </a:pPr>
          </a:p>
        </c:txPr>
        <c:crossAx val="1912735924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1" Type="http://schemas.openxmlformats.org/officeDocument/2006/relationships/chart" Target="../charts/chart20.xml"/><Relationship Id="rId10" Type="http://schemas.openxmlformats.org/officeDocument/2006/relationships/chart" Target="../charts/chart19.xml"/><Relationship Id="rId13" Type="http://schemas.openxmlformats.org/officeDocument/2006/relationships/chart" Target="../charts/chart22.xml"/><Relationship Id="rId12" Type="http://schemas.openxmlformats.org/officeDocument/2006/relationships/chart" Target="../charts/chart21.xml"/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5" Type="http://schemas.openxmlformats.org/officeDocument/2006/relationships/chart" Target="../charts/chart24.xml"/><Relationship Id="rId14" Type="http://schemas.openxmlformats.org/officeDocument/2006/relationships/chart" Target="../charts/chart23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<Relationship Id="rId8" Type="http://schemas.openxmlformats.org/officeDocument/2006/relationships/chart" Target="../charts/chart1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0</xdr:colOff>
      <xdr:row>16</xdr:row>
      <xdr:rowOff>0</xdr:rowOff>
    </xdr:from>
    <xdr:ext cx="4371975" cy="2876550"/>
    <xdr:graphicFrame>
      <xdr:nvGraphicFramePr>
        <xdr:cNvPr id="149365002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1933575</xdr:colOff>
      <xdr:row>4</xdr:row>
      <xdr:rowOff>0</xdr:rowOff>
    </xdr:from>
    <xdr:ext cx="4791075" cy="3209925"/>
    <xdr:graphicFrame>
      <xdr:nvGraphicFramePr>
        <xdr:cNvPr id="153060150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37</xdr:col>
      <xdr:colOff>0</xdr:colOff>
      <xdr:row>16</xdr:row>
      <xdr:rowOff>0</xdr:rowOff>
    </xdr:from>
    <xdr:ext cx="4371975" cy="2876550"/>
    <xdr:graphicFrame>
      <xdr:nvGraphicFramePr>
        <xdr:cNvPr id="21339211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466725</xdr:colOff>
      <xdr:row>11</xdr:row>
      <xdr:rowOff>152400</xdr:rowOff>
    </xdr:from>
    <xdr:ext cx="3486150" cy="2209800"/>
    <xdr:graphicFrame>
      <xdr:nvGraphicFramePr>
        <xdr:cNvPr id="131903837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30</xdr:col>
      <xdr:colOff>0</xdr:colOff>
      <xdr:row>16</xdr:row>
      <xdr:rowOff>0</xdr:rowOff>
    </xdr:from>
    <xdr:ext cx="4371975" cy="2876550"/>
    <xdr:graphicFrame>
      <xdr:nvGraphicFramePr>
        <xdr:cNvPr id="846143410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466725</xdr:colOff>
      <xdr:row>4</xdr:row>
      <xdr:rowOff>57150</xdr:rowOff>
    </xdr:from>
    <xdr:ext cx="5105400" cy="4486275"/>
    <xdr:graphicFrame>
      <xdr:nvGraphicFramePr>
        <xdr:cNvPr id="334491043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857250</xdr:colOff>
      <xdr:row>1</xdr:row>
      <xdr:rowOff>419100</xdr:rowOff>
    </xdr:from>
    <xdr:ext cx="4457700" cy="4991100"/>
    <xdr:graphicFrame>
      <xdr:nvGraphicFramePr>
        <xdr:cNvPr id="509829399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304800</xdr:colOff>
      <xdr:row>22</xdr:row>
      <xdr:rowOff>38100</xdr:rowOff>
    </xdr:from>
    <xdr:ext cx="4581525" cy="2943225"/>
    <xdr:graphicFrame>
      <xdr:nvGraphicFramePr>
        <xdr:cNvPr id="6609981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0</xdr:colOff>
      <xdr:row>22</xdr:row>
      <xdr:rowOff>0</xdr:rowOff>
    </xdr:from>
    <xdr:ext cx="4572000" cy="2943225"/>
    <xdr:graphicFrame>
      <xdr:nvGraphicFramePr>
        <xdr:cNvPr id="1066367553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46</xdr:col>
      <xdr:colOff>314325</xdr:colOff>
      <xdr:row>0</xdr:row>
      <xdr:rowOff>133350</xdr:rowOff>
    </xdr:from>
    <xdr:ext cx="10563225" cy="4048125"/>
    <xdr:grpSp>
      <xdr:nvGrpSpPr>
        <xdr:cNvPr id="2" name="Shape 2"/>
        <xdr:cNvGrpSpPr/>
      </xdr:nvGrpSpPr>
      <xdr:grpSpPr>
        <a:xfrm>
          <a:off x="64388" y="1755938"/>
          <a:ext cx="10563225" cy="4048125"/>
          <a:chOff x="64388" y="1755938"/>
          <a:chExt cx="10563225" cy="4048125"/>
        </a:xfrm>
      </xdr:grpSpPr>
      <xdr:grpSp>
        <xdr:nvGrpSpPr>
          <xdr:cNvPr id="3" name="Shape 3"/>
          <xdr:cNvGrpSpPr/>
        </xdr:nvGrpSpPr>
        <xdr:grpSpPr>
          <a:xfrm>
            <a:off x="64388" y="1755938"/>
            <a:ext cx="10563225" cy="4048125"/>
            <a:chOff x="13766321" y="2354292"/>
            <a:chExt cx="11845037" cy="4978331"/>
          </a:xfrm>
        </xdr:grpSpPr>
        <xdr:sp>
          <xdr:nvSpPr>
            <xdr:cNvPr id="4" name="Shape 4"/>
            <xdr:cNvSpPr/>
          </xdr:nvSpPr>
          <xdr:spPr>
            <a:xfrm>
              <a:off x="13766321" y="2354292"/>
              <a:ext cx="11845025" cy="4978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descr="Graphical user interface, chart, scatter chart&#10;&#10;Description automatically generated"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3766321" y="2503638"/>
              <a:ext cx="5940445" cy="463214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descr="Chart, scatter chart&#10;&#10;Description automatically generated" id="6" name="Shape 6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9877677" y="2503636"/>
              <a:ext cx="5175097" cy="4632146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7" name="Shape 7"/>
            <xdr:cNvSpPr/>
          </xdr:nvSpPr>
          <xdr:spPr>
            <a:xfrm>
              <a:off x="20276282" y="2630611"/>
              <a:ext cx="3258806" cy="4111874"/>
            </a:xfrm>
            <a:prstGeom prst="rect">
              <a:avLst/>
            </a:prstGeom>
            <a:solidFill>
              <a:schemeClr val="dk2">
                <a:alpha val="29803"/>
              </a:schemeClr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" name="Shape 8"/>
            <xdr:cNvSpPr/>
          </xdr:nvSpPr>
          <xdr:spPr>
            <a:xfrm>
              <a:off x="17811817" y="2724088"/>
              <a:ext cx="1809979" cy="3801374"/>
            </a:xfrm>
            <a:prstGeom prst="rect">
              <a:avLst/>
            </a:prstGeom>
            <a:solidFill>
              <a:schemeClr val="dk2">
                <a:alpha val="29803"/>
              </a:schemeClr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14335816" y="2726668"/>
              <a:ext cx="2008995" cy="3801374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0" name="Shape 10"/>
            <xdr:cNvSpPr/>
          </xdr:nvSpPr>
          <xdr:spPr>
            <a:xfrm>
              <a:off x="16422164" y="2726668"/>
              <a:ext cx="2028763" cy="3801374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" name="Shape 11"/>
            <xdr:cNvSpPr/>
          </xdr:nvSpPr>
          <xdr:spPr>
            <a:xfrm>
              <a:off x="21110690" y="2630612"/>
              <a:ext cx="2374365" cy="4082882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" name="Shape 12"/>
            <xdr:cNvSpPr txBox="1"/>
          </xdr:nvSpPr>
          <xdr:spPr>
            <a:xfrm>
              <a:off x="21537716" y="2354292"/>
              <a:ext cx="1988851" cy="6784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i="1" lang="en-US" sz="14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Rebrightening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19/09/18-18/11/18</a:t>
              </a:r>
              <a:endParaRPr sz="1400">
                <a:solidFill>
                  <a:srgbClr val="3F4252"/>
                </a:solidFill>
                <a:latin typeface="Montserrat"/>
                <a:ea typeface="Montserrat"/>
                <a:cs typeface="Montserrat"/>
                <a:sym typeface="Montserrat"/>
              </a:endParaRPr>
            </a:p>
          </xdr:txBody>
        </xdr:sp>
        <xdr:sp>
          <xdr:nvSpPr>
            <xdr:cNvPr id="13" name="Shape 13"/>
            <xdr:cNvSpPr txBox="1"/>
          </xdr:nvSpPr>
          <xdr:spPr>
            <a:xfrm>
              <a:off x="16933183" y="2422831"/>
              <a:ext cx="1491761" cy="6895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Outburst-II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01/07/2018</a:t>
              </a:r>
              <a:endParaRPr sz="1400"/>
            </a:p>
          </xdr:txBody>
        </xdr:sp>
        <xdr:sp>
          <xdr:nvSpPr>
            <xdr:cNvPr id="14" name="Shape 14"/>
            <xdr:cNvSpPr txBox="1"/>
          </xdr:nvSpPr>
          <xdr:spPr>
            <a:xfrm>
              <a:off x="14827739" y="2422831"/>
              <a:ext cx="1487942" cy="6895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Outburst-I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23/03/2018</a:t>
              </a:r>
              <a:endParaRPr sz="1400"/>
            </a:p>
          </xdr:txBody>
        </xdr:sp>
        <xdr:sp>
          <xdr:nvSpPr>
            <xdr:cNvPr id="15" name="Shape 15"/>
            <xdr:cNvSpPr/>
          </xdr:nvSpPr>
          <xdr:spPr>
            <a:xfrm>
              <a:off x="23697479" y="2630611"/>
              <a:ext cx="1287798" cy="4082882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6" name="Shape 16"/>
            <xdr:cNvSpPr txBox="1"/>
          </xdr:nvSpPr>
          <xdr:spPr>
            <a:xfrm>
              <a:off x="23688960" y="2359966"/>
              <a:ext cx="1922398" cy="6784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i="1" lang="en-US" sz="14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mini-outburst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13/03/19-17/04/19</a:t>
              </a:r>
              <a:endParaRPr sz="1400">
                <a:solidFill>
                  <a:srgbClr val="3F4252"/>
                </a:solidFill>
                <a:latin typeface="Montserrat"/>
                <a:ea typeface="Montserrat"/>
                <a:cs typeface="Montserrat"/>
                <a:sym typeface="Montserrat"/>
              </a:endParaRPr>
            </a:p>
          </xdr:txBody>
        </xdr:sp>
        <xdr:sp>
          <xdr:nvSpPr>
            <xdr:cNvPr id="17" name="Shape 17"/>
            <xdr:cNvSpPr txBox="1"/>
          </xdr:nvSpPr>
          <xdr:spPr>
            <a:xfrm>
              <a:off x="15150043" y="6811214"/>
              <a:ext cx="3419257" cy="402641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  Time (MJD-58189.02 days)</a:t>
              </a:r>
              <a:endParaRPr sz="1400">
                <a:solidFill>
                  <a:schemeClr val="dk2"/>
                </a:solidFill>
              </a:endParaRPr>
            </a:p>
          </xdr:txBody>
        </xdr:sp>
        <xdr:sp>
          <xdr:nvSpPr>
            <xdr:cNvPr id="18" name="Shape 18"/>
            <xdr:cNvSpPr txBox="1"/>
          </xdr:nvSpPr>
          <xdr:spPr>
            <a:xfrm>
              <a:off x="20925940" y="6929982"/>
              <a:ext cx="3415437" cy="402641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  Time (MJD-58000 days)</a:t>
              </a:r>
              <a:endParaRPr sz="1400">
                <a:solidFill>
                  <a:schemeClr val="dk2"/>
                </a:solidFill>
              </a:endParaRPr>
            </a:p>
          </xdr:txBody>
        </xdr:sp>
        <xdr:sp>
          <xdr:nvSpPr>
            <xdr:cNvPr id="19" name="Shape 19"/>
            <xdr:cNvSpPr txBox="1"/>
          </xdr:nvSpPr>
          <xdr:spPr>
            <a:xfrm rot="-5400000">
              <a:off x="18932769" y="3456530"/>
              <a:ext cx="1942781" cy="348452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Flux (mCrab)</a:t>
              </a:r>
              <a:endParaRPr sz="1200">
                <a:solidFill>
                  <a:schemeClr val="dk2"/>
                </a:solidFill>
              </a:endParaRPr>
            </a:p>
          </xdr:txBody>
        </xdr:sp>
        <xdr:sp>
          <xdr:nvSpPr>
            <xdr:cNvPr id="20" name="Shape 20"/>
            <xdr:cNvSpPr txBox="1"/>
          </xdr:nvSpPr>
          <xdr:spPr>
            <a:xfrm rot="-5400000">
              <a:off x="18960886" y="5382427"/>
              <a:ext cx="1942781" cy="348452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magnitude</a:t>
              </a:r>
              <a:endParaRPr sz="1200">
                <a:solidFill>
                  <a:schemeClr val="dk2"/>
                </a:solidFill>
              </a:endParaRPr>
            </a:p>
          </xdr:txBody>
        </xdr:sp>
      </xdr:grpSp>
    </xdr:grpSp>
    <xdr:clientData fLocksWithSheet="0"/>
  </xdr:oneCellAnchor>
  <xdr:oneCellAnchor>
    <xdr:from>
      <xdr:col>50</xdr:col>
      <xdr:colOff>228600</xdr:colOff>
      <xdr:row>32</xdr:row>
      <xdr:rowOff>9525</xdr:rowOff>
    </xdr:from>
    <xdr:ext cx="5191125" cy="4286250"/>
    <xdr:grpSp>
      <xdr:nvGrpSpPr>
        <xdr:cNvPr id="2" name="Shape 2"/>
        <xdr:cNvGrpSpPr/>
      </xdr:nvGrpSpPr>
      <xdr:grpSpPr>
        <a:xfrm>
          <a:off x="2750438" y="1636875"/>
          <a:ext cx="5191125" cy="4286250"/>
          <a:chOff x="2750438" y="1636875"/>
          <a:chExt cx="5191125" cy="4286250"/>
        </a:xfrm>
      </xdr:grpSpPr>
      <xdr:grpSp>
        <xdr:nvGrpSpPr>
          <xdr:cNvPr id="21" name="Shape 21"/>
          <xdr:cNvGrpSpPr/>
        </xdr:nvGrpSpPr>
        <xdr:grpSpPr>
          <a:xfrm>
            <a:off x="2750438" y="1636875"/>
            <a:ext cx="5191125" cy="4286250"/>
            <a:chOff x="42183814" y="1610065"/>
            <a:chExt cx="5463567" cy="4092455"/>
          </a:xfrm>
        </xdr:grpSpPr>
        <xdr:sp>
          <xdr:nvSpPr>
            <xdr:cNvPr id="4" name="Shape 4"/>
            <xdr:cNvSpPr/>
          </xdr:nvSpPr>
          <xdr:spPr>
            <a:xfrm>
              <a:off x="42183814" y="1610065"/>
              <a:ext cx="5463550" cy="40924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2" name="Shape 22"/>
            <xdr:cNvGrpSpPr/>
          </xdr:nvGrpSpPr>
          <xdr:grpSpPr>
            <a:xfrm>
              <a:off x="42183814" y="1610065"/>
              <a:ext cx="5463567" cy="3891435"/>
              <a:chOff x="36060600" y="1664493"/>
              <a:chExt cx="5463567" cy="3891435"/>
            </a:xfrm>
          </xdr:grpSpPr>
          <xdr:pic>
            <xdr:nvPicPr>
              <xdr:cNvPr descr="Chart, scatter chart&#10;&#10;Description automatically generated" id="23" name="Shape 23"/>
              <xdr:cNvPicPr preferRelativeResize="0"/>
            </xdr:nvPicPr>
            <xdr:blipFill rotWithShape="1">
              <a:blip r:embed="rId2">
                <a:alphaModFix/>
              </a:blip>
              <a:srcRect b="0" l="0" r="0" t="0"/>
              <a:stretch/>
            </xdr:blipFill>
            <xdr:spPr>
              <a:xfrm>
                <a:off x="36197847" y="1786037"/>
                <a:ext cx="4807422" cy="3769891"/>
              </a:xfrm>
              <a:prstGeom prst="rect">
                <a:avLst/>
              </a:prstGeom>
              <a:noFill/>
              <a:ln>
                <a:noFill/>
              </a:ln>
            </xdr:spPr>
          </xdr:pic>
          <xdr:sp>
            <xdr:nvSpPr>
              <xdr:cNvPr id="24" name="Shape 24"/>
              <xdr:cNvSpPr/>
            </xdr:nvSpPr>
            <xdr:spPr>
              <a:xfrm>
                <a:off x="36568132" y="1889376"/>
                <a:ext cx="3027277" cy="3346466"/>
              </a:xfrm>
              <a:prstGeom prst="rect">
                <a:avLst/>
              </a:prstGeom>
              <a:solidFill>
                <a:schemeClr val="dk2">
                  <a:alpha val="29803"/>
                </a:schemeClr>
              </a:solidFill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5" name="Shape 25"/>
              <xdr:cNvSpPr/>
            </xdr:nvSpPr>
            <xdr:spPr>
              <a:xfrm>
                <a:off x="37343258" y="1889377"/>
                <a:ext cx="2205673" cy="3322870"/>
              </a:xfrm>
              <a:prstGeom prst="rect">
                <a:avLst/>
              </a:prstGeom>
              <a:noFill/>
              <a:ln cap="flat" cmpd="sng" w="381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6" name="Shape 26"/>
              <xdr:cNvSpPr txBox="1"/>
            </xdr:nvSpPr>
            <xdr:spPr>
              <a:xfrm>
                <a:off x="37739945" y="1664493"/>
                <a:ext cx="1847549" cy="552139"/>
              </a:xfrm>
              <a:prstGeom prst="rect">
                <a:avLst/>
              </a:prstGeom>
              <a:solidFill>
                <a:schemeClr val="lt1"/>
              </a:solidFill>
              <a:ln cap="flat" cmpd="sng" w="9525">
                <a:solidFill>
                  <a:srgbClr val="FF0000"/>
                </a:solidFill>
                <a:prstDash val="solid"/>
                <a:round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i="1" lang="en-US" sz="1400">
                    <a:solidFill>
                      <a:srgbClr val="3F4252"/>
                    </a:solidFill>
                    <a:latin typeface="Montserrat"/>
                    <a:ea typeface="Montserrat"/>
                    <a:cs typeface="Montserrat"/>
                    <a:sym typeface="Montserrat"/>
                  </a:rPr>
                  <a:t>Rebrightening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rgbClr val="3F4252"/>
                    </a:solidFill>
                    <a:latin typeface="Montserrat"/>
                    <a:ea typeface="Montserrat"/>
                    <a:cs typeface="Montserrat"/>
                    <a:sym typeface="Montserrat"/>
                  </a:rPr>
                  <a:t>19/09/18-18/11/18</a:t>
                </a:r>
                <a:endParaRPr sz="14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endParaRPr>
              </a:p>
            </xdr:txBody>
          </xdr:sp>
          <xdr:sp>
            <xdr:nvSpPr>
              <xdr:cNvPr id="27" name="Shape 27"/>
              <xdr:cNvSpPr/>
            </xdr:nvSpPr>
            <xdr:spPr>
              <a:xfrm>
                <a:off x="39746263" y="1889376"/>
                <a:ext cx="1196304" cy="3322870"/>
              </a:xfrm>
              <a:prstGeom prst="rect">
                <a:avLst/>
              </a:prstGeom>
              <a:noFill/>
              <a:ln cap="flat" cmpd="sng" w="38100">
                <a:solidFill>
                  <a:srgbClr val="FF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  <xdr:sp>
            <xdr:nvSpPr>
              <xdr:cNvPr id="28" name="Shape 28"/>
              <xdr:cNvSpPr txBox="1"/>
            </xdr:nvSpPr>
            <xdr:spPr>
              <a:xfrm>
                <a:off x="39738350" y="1669111"/>
                <a:ext cx="1785817" cy="552139"/>
              </a:xfrm>
              <a:prstGeom prst="rect">
                <a:avLst/>
              </a:prstGeom>
              <a:solidFill>
                <a:schemeClr val="lt1"/>
              </a:solidFill>
              <a:ln cap="flat" cmpd="sng" w="9525">
                <a:solidFill>
                  <a:srgbClr val="FF0000"/>
                </a:solidFill>
                <a:prstDash val="solid"/>
                <a:round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b="1" i="1" lang="en-US" sz="1400">
                    <a:solidFill>
                      <a:srgbClr val="3F4252"/>
                    </a:solidFill>
                    <a:latin typeface="Montserrat"/>
                    <a:ea typeface="Montserrat"/>
                    <a:cs typeface="Montserrat"/>
                    <a:sym typeface="Montserrat"/>
                  </a:rPr>
                  <a:t>mini-outburst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rgbClr val="3F4252"/>
                    </a:solidFill>
                    <a:latin typeface="Montserrat"/>
                    <a:ea typeface="Montserrat"/>
                    <a:cs typeface="Montserrat"/>
                    <a:sym typeface="Montserrat"/>
                  </a:rPr>
                  <a:t>13/03/19-17/04/19</a:t>
                </a:r>
                <a:endParaRPr sz="14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endParaRPr>
              </a:p>
            </xdr:txBody>
          </xdr:sp>
          <xdr:sp>
            <xdr:nvSpPr>
              <xdr:cNvPr id="29" name="Shape 29"/>
              <xdr:cNvSpPr txBox="1"/>
            </xdr:nvSpPr>
            <xdr:spPr>
              <a:xfrm rot="-5400000">
                <a:off x="35431878" y="2541501"/>
                <a:ext cx="1581140" cy="32369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2"/>
                    </a:solidFill>
                    <a:latin typeface="Montserrat"/>
                    <a:ea typeface="Montserrat"/>
                    <a:cs typeface="Montserrat"/>
                    <a:sym typeface="Montserrat"/>
                  </a:rPr>
                  <a:t>Flux (mCrab)</a:t>
                </a:r>
                <a:endParaRPr sz="1200">
                  <a:solidFill>
                    <a:schemeClr val="dk2"/>
                  </a:solidFill>
                </a:endParaRPr>
              </a:p>
            </xdr:txBody>
          </xdr:sp>
          <xdr:sp>
            <xdr:nvSpPr>
              <xdr:cNvPr id="30" name="Shape 30"/>
              <xdr:cNvSpPr txBox="1"/>
            </xdr:nvSpPr>
            <xdr:spPr>
              <a:xfrm rot="-5400000">
                <a:off x="35457997" y="4108900"/>
                <a:ext cx="1581140" cy="32369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2"/>
                    </a:solidFill>
                    <a:latin typeface="Montserrat"/>
                    <a:ea typeface="Montserrat"/>
                    <a:cs typeface="Montserrat"/>
                    <a:sym typeface="Montserrat"/>
                  </a:rPr>
                  <a:t>magnitude</a:t>
                </a:r>
                <a:endParaRPr sz="1200">
                  <a:solidFill>
                    <a:schemeClr val="dk2"/>
                  </a:solidFill>
                </a:endParaRPr>
              </a:p>
            </xdr:txBody>
          </xdr:sp>
        </xdr:grpSp>
        <xdr:sp>
          <xdr:nvSpPr>
            <xdr:cNvPr id="31" name="Shape 31"/>
            <xdr:cNvSpPr txBox="1"/>
          </xdr:nvSpPr>
          <xdr:spPr>
            <a:xfrm>
              <a:off x="43240420" y="5374829"/>
              <a:ext cx="3172780" cy="327691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  Time (MJD-58000 days)</a:t>
              </a:r>
              <a:endParaRPr sz="1400">
                <a:solidFill>
                  <a:schemeClr val="dk2"/>
                </a:solidFill>
              </a:endParaRPr>
            </a:p>
          </xdr:txBody>
        </xdr:sp>
      </xdr:grpSp>
    </xdr:grpSp>
    <xdr:clientData fLocksWithSheet="0"/>
  </xdr:oneCellAnchor>
  <xdr:oneCellAnchor>
    <xdr:from>
      <xdr:col>38</xdr:col>
      <xdr:colOff>714375</xdr:colOff>
      <xdr:row>11</xdr:row>
      <xdr:rowOff>57150</xdr:rowOff>
    </xdr:from>
    <xdr:ext cx="6962775" cy="3962400"/>
    <xdr:pic>
      <xdr:nvPicPr>
        <xdr:cNvPr descr="Graphical user interface, chart, scatter chart&#10;&#10;Description automatically generated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77</xdr:col>
      <xdr:colOff>0</xdr:colOff>
      <xdr:row>1</xdr:row>
      <xdr:rowOff>0</xdr:rowOff>
    </xdr:from>
    <xdr:ext cx="4572000" cy="2876550"/>
    <xdr:graphicFrame>
      <xdr:nvGraphicFramePr>
        <xdr:cNvPr id="207207720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77</xdr:col>
      <xdr:colOff>0</xdr:colOff>
      <xdr:row>16</xdr:row>
      <xdr:rowOff>0</xdr:rowOff>
    </xdr:from>
    <xdr:ext cx="4572000" cy="2876550"/>
    <xdr:graphicFrame>
      <xdr:nvGraphicFramePr>
        <xdr:cNvPr id="28747229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82</xdr:col>
      <xdr:colOff>0</xdr:colOff>
      <xdr:row>1</xdr:row>
      <xdr:rowOff>0</xdr:rowOff>
    </xdr:from>
    <xdr:ext cx="4572000" cy="2876550"/>
    <xdr:graphicFrame>
      <xdr:nvGraphicFramePr>
        <xdr:cNvPr id="1252198047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82</xdr:col>
      <xdr:colOff>0</xdr:colOff>
      <xdr:row>16</xdr:row>
      <xdr:rowOff>0</xdr:rowOff>
    </xdr:from>
    <xdr:ext cx="4572000" cy="2876550"/>
    <xdr:graphicFrame>
      <xdr:nvGraphicFramePr>
        <xdr:cNvPr id="597988189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77</xdr:col>
      <xdr:colOff>0</xdr:colOff>
      <xdr:row>30</xdr:row>
      <xdr:rowOff>180975</xdr:rowOff>
    </xdr:from>
    <xdr:ext cx="4572000" cy="3028950"/>
    <xdr:graphicFrame>
      <xdr:nvGraphicFramePr>
        <xdr:cNvPr id="1976746979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82</xdr:col>
      <xdr:colOff>0</xdr:colOff>
      <xdr:row>30</xdr:row>
      <xdr:rowOff>180975</xdr:rowOff>
    </xdr:from>
    <xdr:ext cx="4572000" cy="3057525"/>
    <xdr:graphicFrame>
      <xdr:nvGraphicFramePr>
        <xdr:cNvPr id="285199010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33</xdr:col>
      <xdr:colOff>0</xdr:colOff>
      <xdr:row>25</xdr:row>
      <xdr:rowOff>0</xdr:rowOff>
    </xdr:from>
    <xdr:ext cx="4610100" cy="2876550"/>
    <xdr:graphicFrame>
      <xdr:nvGraphicFramePr>
        <xdr:cNvPr id="1252044100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11</xdr:col>
      <xdr:colOff>0</xdr:colOff>
      <xdr:row>25</xdr:row>
      <xdr:rowOff>0</xdr:rowOff>
    </xdr:from>
    <xdr:ext cx="12296775" cy="2876550"/>
    <xdr:graphicFrame>
      <xdr:nvGraphicFramePr>
        <xdr:cNvPr id="1695056429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41</xdr:col>
      <xdr:colOff>0</xdr:colOff>
      <xdr:row>25</xdr:row>
      <xdr:rowOff>0</xdr:rowOff>
    </xdr:from>
    <xdr:ext cx="9315450" cy="2876550"/>
    <xdr:graphicFrame>
      <xdr:nvGraphicFramePr>
        <xdr:cNvPr id="138638539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77</xdr:col>
      <xdr:colOff>0</xdr:colOff>
      <xdr:row>47</xdr:row>
      <xdr:rowOff>0</xdr:rowOff>
    </xdr:from>
    <xdr:ext cx="4552950" cy="2876550"/>
    <xdr:graphicFrame>
      <xdr:nvGraphicFramePr>
        <xdr:cNvPr id="334943296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82</xdr:col>
      <xdr:colOff>0</xdr:colOff>
      <xdr:row>47</xdr:row>
      <xdr:rowOff>0</xdr:rowOff>
    </xdr:from>
    <xdr:ext cx="4552950" cy="2876550"/>
    <xdr:graphicFrame>
      <xdr:nvGraphicFramePr>
        <xdr:cNvPr id="45113178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81</xdr:col>
      <xdr:colOff>838200</xdr:colOff>
      <xdr:row>62</xdr:row>
      <xdr:rowOff>0</xdr:rowOff>
    </xdr:from>
    <xdr:ext cx="4562475" cy="2876550"/>
    <xdr:graphicFrame>
      <xdr:nvGraphicFramePr>
        <xdr:cNvPr id="102811593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77</xdr:col>
      <xdr:colOff>0</xdr:colOff>
      <xdr:row>62</xdr:row>
      <xdr:rowOff>0</xdr:rowOff>
    </xdr:from>
    <xdr:ext cx="4552950" cy="2876550"/>
    <xdr:graphicFrame>
      <xdr:nvGraphicFramePr>
        <xdr:cNvPr id="100380039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77</xdr:col>
      <xdr:colOff>0</xdr:colOff>
      <xdr:row>78</xdr:row>
      <xdr:rowOff>0</xdr:rowOff>
    </xdr:from>
    <xdr:ext cx="4552950" cy="2876550"/>
    <xdr:graphicFrame>
      <xdr:nvGraphicFramePr>
        <xdr:cNvPr id="1527443370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81</xdr:col>
      <xdr:colOff>838200</xdr:colOff>
      <xdr:row>78</xdr:row>
      <xdr:rowOff>0</xdr:rowOff>
    </xdr:from>
    <xdr:ext cx="4562475" cy="2876550"/>
    <xdr:graphicFrame>
      <xdr:nvGraphicFramePr>
        <xdr:cNvPr id="937580962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30</xdr:col>
      <xdr:colOff>409575</xdr:colOff>
      <xdr:row>0</xdr:row>
      <xdr:rowOff>266700</xdr:rowOff>
    </xdr:from>
    <xdr:ext cx="10448925" cy="6896100"/>
    <xdr:grpSp>
      <xdr:nvGrpSpPr>
        <xdr:cNvPr id="2" name="Shape 2"/>
        <xdr:cNvGrpSpPr/>
      </xdr:nvGrpSpPr>
      <xdr:grpSpPr>
        <a:xfrm>
          <a:off x="121538" y="331950"/>
          <a:ext cx="10448925" cy="6896100"/>
          <a:chOff x="121538" y="331950"/>
          <a:chExt cx="10448925" cy="6896100"/>
        </a:xfrm>
      </xdr:grpSpPr>
      <xdr:grpSp>
        <xdr:nvGrpSpPr>
          <xdr:cNvPr id="32" name="Shape 32"/>
          <xdr:cNvGrpSpPr/>
        </xdr:nvGrpSpPr>
        <xdr:grpSpPr>
          <a:xfrm>
            <a:off x="121538" y="331950"/>
            <a:ext cx="10448925" cy="6896100"/>
            <a:chOff x="13766321" y="2354292"/>
            <a:chExt cx="11845037" cy="4978331"/>
          </a:xfrm>
        </xdr:grpSpPr>
        <xdr:sp>
          <xdr:nvSpPr>
            <xdr:cNvPr id="4" name="Shape 4"/>
            <xdr:cNvSpPr/>
          </xdr:nvSpPr>
          <xdr:spPr>
            <a:xfrm>
              <a:off x="13766321" y="2354292"/>
              <a:ext cx="11845025" cy="4978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descr="Graphical user interface, chart, scatter chart&#10;&#10;Description automatically generated" id="33" name="Shape 33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3766321" y="2503638"/>
              <a:ext cx="5940445" cy="4632146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descr="Chart, scatter chart&#10;&#10;Description automatically generated" id="34" name="Shape 34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9877677" y="2503636"/>
              <a:ext cx="5175097" cy="4632146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35" name="Shape 35"/>
            <xdr:cNvSpPr/>
          </xdr:nvSpPr>
          <xdr:spPr>
            <a:xfrm>
              <a:off x="20276281" y="2630610"/>
              <a:ext cx="3258806" cy="4111875"/>
            </a:xfrm>
            <a:prstGeom prst="rect">
              <a:avLst/>
            </a:prstGeom>
            <a:solidFill>
              <a:schemeClr val="dk2">
                <a:alpha val="29803"/>
              </a:schemeClr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6" name="Shape 36"/>
            <xdr:cNvSpPr/>
          </xdr:nvSpPr>
          <xdr:spPr>
            <a:xfrm>
              <a:off x="17811817" y="2724088"/>
              <a:ext cx="1809979" cy="3801374"/>
            </a:xfrm>
            <a:prstGeom prst="rect">
              <a:avLst/>
            </a:prstGeom>
            <a:solidFill>
              <a:schemeClr val="dk2">
                <a:alpha val="29803"/>
              </a:schemeClr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7" name="Shape 37"/>
            <xdr:cNvSpPr/>
          </xdr:nvSpPr>
          <xdr:spPr>
            <a:xfrm>
              <a:off x="14335816" y="2726668"/>
              <a:ext cx="2008995" cy="3801374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" name="Shape 38"/>
            <xdr:cNvSpPr/>
          </xdr:nvSpPr>
          <xdr:spPr>
            <a:xfrm>
              <a:off x="16422164" y="2726668"/>
              <a:ext cx="2028763" cy="3801374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9" name="Shape 39"/>
            <xdr:cNvSpPr/>
          </xdr:nvSpPr>
          <xdr:spPr>
            <a:xfrm>
              <a:off x="21110690" y="2630612"/>
              <a:ext cx="2374365" cy="4082882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0" name="Shape 40"/>
            <xdr:cNvSpPr txBox="1"/>
          </xdr:nvSpPr>
          <xdr:spPr>
            <a:xfrm>
              <a:off x="21537716" y="2354292"/>
              <a:ext cx="1988851" cy="6784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i="1" lang="en-US" sz="14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Rebrightening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19/09/18-18/11/18</a:t>
              </a:r>
              <a:endParaRPr sz="1400">
                <a:solidFill>
                  <a:srgbClr val="3F4252"/>
                </a:solidFill>
                <a:latin typeface="Montserrat"/>
                <a:ea typeface="Montserrat"/>
                <a:cs typeface="Montserrat"/>
                <a:sym typeface="Montserrat"/>
              </a:endParaRPr>
            </a:p>
          </xdr:txBody>
        </xdr:sp>
        <xdr:sp>
          <xdr:nvSpPr>
            <xdr:cNvPr id="41" name="Shape 41"/>
            <xdr:cNvSpPr txBox="1"/>
          </xdr:nvSpPr>
          <xdr:spPr>
            <a:xfrm>
              <a:off x="16933183" y="2422831"/>
              <a:ext cx="1491761" cy="6895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Outburst-II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01/07/2018</a:t>
              </a:r>
              <a:endParaRPr sz="1400"/>
            </a:p>
          </xdr:txBody>
        </xdr:sp>
        <xdr:sp>
          <xdr:nvSpPr>
            <xdr:cNvPr id="42" name="Shape 42"/>
            <xdr:cNvSpPr txBox="1"/>
          </xdr:nvSpPr>
          <xdr:spPr>
            <a:xfrm>
              <a:off x="14827739" y="2422831"/>
              <a:ext cx="1487942" cy="6895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Outburst-I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rgbClr val="3F4252"/>
                  </a:solidFill>
                  <a:latin typeface="Nunito"/>
                  <a:ea typeface="Nunito"/>
                  <a:cs typeface="Nunito"/>
                  <a:sym typeface="Nunito"/>
                </a:rPr>
                <a:t>23/03/2018</a:t>
              </a:r>
              <a:endParaRPr sz="1400"/>
            </a:p>
          </xdr:txBody>
        </xdr:sp>
        <xdr:sp>
          <xdr:nvSpPr>
            <xdr:cNvPr id="43" name="Shape 43"/>
            <xdr:cNvSpPr/>
          </xdr:nvSpPr>
          <xdr:spPr>
            <a:xfrm>
              <a:off x="23697479" y="2630611"/>
              <a:ext cx="1287798" cy="4082882"/>
            </a:xfrm>
            <a:prstGeom prst="rect">
              <a:avLst/>
            </a:prstGeom>
            <a:noFill/>
            <a:ln cap="flat" cmpd="sng" w="38100">
              <a:solidFill>
                <a:srgbClr val="FF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4" name="Shape 44"/>
            <xdr:cNvSpPr txBox="1"/>
          </xdr:nvSpPr>
          <xdr:spPr>
            <a:xfrm>
              <a:off x="23688960" y="2359966"/>
              <a:ext cx="1922398" cy="678425"/>
            </a:xfrm>
            <a:prstGeom prst="rect">
              <a:avLst/>
            </a:prstGeom>
            <a:solidFill>
              <a:schemeClr val="lt1"/>
            </a:solidFill>
            <a:ln cap="flat" cmpd="sng" w="9525">
              <a:solidFill>
                <a:srgbClr val="FF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i="1" lang="en-US" sz="14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mini-outburst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rgbClr val="3F425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13/03/19-17/04/19</a:t>
              </a:r>
              <a:endParaRPr sz="1400">
                <a:solidFill>
                  <a:srgbClr val="3F4252"/>
                </a:solidFill>
                <a:latin typeface="Montserrat"/>
                <a:ea typeface="Montserrat"/>
                <a:cs typeface="Montserrat"/>
                <a:sym typeface="Montserrat"/>
              </a:endParaRPr>
            </a:p>
          </xdr:txBody>
        </xdr:sp>
        <xdr:sp>
          <xdr:nvSpPr>
            <xdr:cNvPr id="45" name="Shape 45"/>
            <xdr:cNvSpPr txBox="1"/>
          </xdr:nvSpPr>
          <xdr:spPr>
            <a:xfrm>
              <a:off x="15150043" y="6811214"/>
              <a:ext cx="3419257" cy="402641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  Time (MJD-58189.02 days)</a:t>
              </a:r>
              <a:endParaRPr sz="1400">
                <a:solidFill>
                  <a:schemeClr val="dk2"/>
                </a:solidFill>
              </a:endParaRPr>
            </a:p>
          </xdr:txBody>
        </xdr:sp>
        <xdr:sp>
          <xdr:nvSpPr>
            <xdr:cNvPr id="46" name="Shape 46"/>
            <xdr:cNvSpPr txBox="1"/>
          </xdr:nvSpPr>
          <xdr:spPr>
            <a:xfrm>
              <a:off x="20925940" y="6929982"/>
              <a:ext cx="3415437" cy="402641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  Time (MJD-58000 days)</a:t>
              </a:r>
              <a:endParaRPr sz="1400">
                <a:solidFill>
                  <a:schemeClr val="dk2"/>
                </a:solidFill>
              </a:endParaRPr>
            </a:p>
          </xdr:txBody>
        </xdr:sp>
        <xdr:sp>
          <xdr:nvSpPr>
            <xdr:cNvPr id="47" name="Shape 47"/>
            <xdr:cNvSpPr txBox="1"/>
          </xdr:nvSpPr>
          <xdr:spPr>
            <a:xfrm rot="-5400000">
              <a:off x="18932769" y="3456530"/>
              <a:ext cx="1942781" cy="348452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Flux (mCrab)</a:t>
              </a:r>
              <a:endParaRPr sz="1200">
                <a:solidFill>
                  <a:schemeClr val="dk2"/>
                </a:solidFill>
              </a:endParaRPr>
            </a:p>
          </xdr:txBody>
        </xdr:sp>
        <xdr:sp>
          <xdr:nvSpPr>
            <xdr:cNvPr id="48" name="Shape 48"/>
            <xdr:cNvSpPr txBox="1"/>
          </xdr:nvSpPr>
          <xdr:spPr>
            <a:xfrm rot="-5400000">
              <a:off x="18960886" y="5382427"/>
              <a:ext cx="1942781" cy="348452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sp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2"/>
                  </a:solidFill>
                  <a:latin typeface="Montserrat"/>
                  <a:ea typeface="Montserrat"/>
                  <a:cs typeface="Montserrat"/>
                  <a:sym typeface="Montserrat"/>
                </a:rPr>
                <a:t>magnitude</a:t>
              </a:r>
              <a:endParaRPr sz="1200">
                <a:solidFill>
                  <a:schemeClr val="dk2"/>
                </a:solidFill>
              </a:endParaRPr>
            </a:p>
          </xdr:txBody>
        </xdr:sp>
      </xdr:grpSp>
    </xdr:grp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32</xdr:col>
      <xdr:colOff>533400</xdr:colOff>
      <xdr:row>0</xdr:row>
      <xdr:rowOff>371475</xdr:rowOff>
    </xdr:from>
    <xdr:ext cx="4343400" cy="2695575"/>
    <xdr:graphicFrame>
      <xdr:nvGraphicFramePr>
        <xdr:cNvPr id="812455578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25</xdr:col>
      <xdr:colOff>361950</xdr:colOff>
      <xdr:row>17</xdr:row>
      <xdr:rowOff>123825</xdr:rowOff>
    </xdr:from>
    <xdr:ext cx="4324350" cy="2886075"/>
    <xdr:graphicFrame>
      <xdr:nvGraphicFramePr>
        <xdr:cNvPr id="1727216438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29</xdr:col>
      <xdr:colOff>161925</xdr:colOff>
      <xdr:row>39</xdr:row>
      <xdr:rowOff>85725</xdr:rowOff>
    </xdr:from>
    <xdr:ext cx="7019925" cy="4724400"/>
    <xdr:graphicFrame>
      <xdr:nvGraphicFramePr>
        <xdr:cNvPr id="27918805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P293" displayName="Table_1" id="1">
  <tableColumns count="16">
    <tableColumn name="Download" id="1"/>
    <tableColumn name="_r" id="2"/>
    <tableColumn name="name" id="3"/>
    <tableColumn name="target_id" id="4"/>
    <tableColumn name="ra" id="5"/>
    <tableColumn name="decl" id="6"/>
    <tableColumn name="roll_angle" id="7"/>
    <tableColumn name="start_time" id="8"/>
    <tableColumn name="stop_time" id="9"/>
    <tableColumn name="obs_segment" id="10"/>
    <tableColumn name="obsid" id="11"/>
    <tableColumn name="bat_exposure" id="12"/>
    <tableColumn name="xrt_exposure" id="13"/>
    <tableColumn name="xrt_expo_wt" id="14"/>
    <tableColumn name="xrt_expo_pc" id="15"/>
    <tableColumn name="uvot_exposure" id="16"/>
  </tableColumns>
  <tableStyleInfo name="max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workbookViewId="0"/>
  </sheetViews>
  <sheetFormatPr customHeight="1" defaultColWidth="14.43" defaultRowHeight="15.0"/>
  <cols>
    <col customWidth="1" hidden="1" min="1" max="2" width="8.71"/>
    <col customWidth="1" min="3" max="3" width="8.71"/>
    <col customWidth="1" hidden="1" min="4" max="5" width="8.71"/>
    <col customWidth="1" min="6" max="7" width="18.29"/>
    <col customWidth="1" min="8" max="8" width="12.0"/>
    <col customWidth="1" hidden="1" min="9" max="9" width="8.71"/>
    <col customWidth="1" min="10" max="10" width="8.71"/>
    <col customWidth="1" hidden="1" min="11" max="12" width="8.71"/>
    <col customWidth="1" min="13" max="13" width="8.71"/>
    <col customWidth="1" min="14" max="14" width="13.57"/>
    <col customWidth="1" hidden="1" min="15" max="15" width="8.71"/>
    <col customWidth="1" min="16" max="16" width="30.29"/>
    <col customWidth="1" min="17" max="4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17</v>
      </c>
      <c r="X1" s="3" t="s">
        <v>19</v>
      </c>
      <c r="Y1" s="3" t="s">
        <v>20</v>
      </c>
    </row>
    <row r="2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4">
        <f t="shared" ref="G2:G28" si="1">DATE(LEFT(F2,4),MID(F2,6,2),MID(F2,9,2))</f>
        <v>43173</v>
      </c>
      <c r="H2" s="1">
        <v>9.0401309002E10</v>
      </c>
      <c r="I2" s="1" t="s">
        <v>27</v>
      </c>
      <c r="J2" s="1">
        <v>11768.0</v>
      </c>
      <c r="K2" s="1" t="s">
        <v>28</v>
      </c>
      <c r="L2" s="1" t="s">
        <v>29</v>
      </c>
      <c r="M2" s="1" t="s">
        <v>30</v>
      </c>
      <c r="N2" s="5">
        <v>43179.0</v>
      </c>
      <c r="O2" s="1">
        <v>1.0</v>
      </c>
      <c r="P2" s="1" t="s">
        <v>31</v>
      </c>
      <c r="Q2" s="1">
        <v>2018.0</v>
      </c>
      <c r="R2" s="1">
        <f t="array" ref="R2">SUMPRODUCT(--(YEAR($G$2:$G$28)=$Q2))</f>
        <v>23</v>
      </c>
      <c r="S2" s="6">
        <v>43160.0</v>
      </c>
      <c r="T2" s="1">
        <f t="array" ref="T2">SUMPRODUCT((MONTH($G$2:$G$28)=MONTH($S2))*(YEAR($G$2:$G$28)=YEAR($S2)))</f>
        <v>5</v>
      </c>
      <c r="V2" s="1">
        <v>3000.0</v>
      </c>
      <c r="X2" s="1">
        <v>3000.0</v>
      </c>
      <c r="Y2" s="1">
        <v>5.0</v>
      </c>
      <c r="Z2" s="7"/>
    </row>
    <row r="3">
      <c r="A3" s="1" t="s">
        <v>21</v>
      </c>
      <c r="B3" s="1" t="s">
        <v>22</v>
      </c>
      <c r="C3" s="1" t="s">
        <v>23</v>
      </c>
      <c r="D3" s="1" t="s">
        <v>32</v>
      </c>
      <c r="E3" s="1" t="s">
        <v>33</v>
      </c>
      <c r="F3" s="1" t="s">
        <v>34</v>
      </c>
      <c r="G3" s="4">
        <f t="shared" si="1"/>
        <v>43180</v>
      </c>
      <c r="H3" s="1">
        <v>9.0401309006E10</v>
      </c>
      <c r="I3" s="1" t="s">
        <v>27</v>
      </c>
      <c r="J3" s="1">
        <v>4539.0</v>
      </c>
      <c r="K3" s="1" t="s">
        <v>28</v>
      </c>
      <c r="L3" s="1" t="s">
        <v>29</v>
      </c>
      <c r="M3" s="1" t="s">
        <v>35</v>
      </c>
      <c r="N3" s="5">
        <v>43192.0</v>
      </c>
      <c r="O3" s="1">
        <v>0.0</v>
      </c>
      <c r="P3" s="1" t="s">
        <v>36</v>
      </c>
      <c r="Q3" s="1">
        <v>2019.0</v>
      </c>
      <c r="R3" s="1">
        <f t="array" ref="R3">SUMPRODUCT(--(YEAR($G$2:$G$28)=$Q3))</f>
        <v>4</v>
      </c>
      <c r="S3" s="6">
        <v>43191.0</v>
      </c>
      <c r="T3" s="1">
        <f t="array" ref="T3">SUMPRODUCT((MONTH($G$2:$G$28)=MONTH($S3))*(YEAR($G$2:$G$28)=YEAR($S3)))</f>
        <v>3</v>
      </c>
      <c r="V3" s="1">
        <v>6000.0</v>
      </c>
      <c r="X3" s="1">
        <v>6000.0</v>
      </c>
      <c r="Y3" s="1">
        <v>2.0</v>
      </c>
    </row>
    <row r="4">
      <c r="A4" s="1" t="s">
        <v>21</v>
      </c>
      <c r="B4" s="1" t="s">
        <v>22</v>
      </c>
      <c r="C4" s="1" t="s">
        <v>23</v>
      </c>
      <c r="D4" s="1" t="s">
        <v>37</v>
      </c>
      <c r="E4" s="1" t="s">
        <v>38</v>
      </c>
      <c r="F4" s="1" t="s">
        <v>39</v>
      </c>
      <c r="G4" s="4">
        <f t="shared" si="1"/>
        <v>43180</v>
      </c>
      <c r="H4" s="1">
        <v>9.0401309004E10</v>
      </c>
      <c r="I4" s="1" t="s">
        <v>27</v>
      </c>
      <c r="J4" s="1">
        <v>2761.0</v>
      </c>
      <c r="K4" s="1" t="s">
        <v>28</v>
      </c>
      <c r="L4" s="1" t="s">
        <v>29</v>
      </c>
      <c r="M4" s="1" t="s">
        <v>40</v>
      </c>
      <c r="N4" s="5">
        <v>43192.0</v>
      </c>
      <c r="O4" s="1">
        <v>1.0</v>
      </c>
      <c r="P4" s="1" t="s">
        <v>41</v>
      </c>
      <c r="Q4" s="1" t="s">
        <v>42</v>
      </c>
      <c r="R4" s="1">
        <f>SUM(R2:R3)</f>
        <v>27</v>
      </c>
      <c r="S4" s="6">
        <v>43221.0</v>
      </c>
      <c r="T4" s="1">
        <f t="array" ref="T4">SUMPRODUCT((MONTH($G$2:$G$28)=MONTH($S4))*(YEAR($G$2:$G$28)=YEAR($S4)))</f>
        <v>4</v>
      </c>
      <c r="V4" s="1">
        <v>9000.0</v>
      </c>
      <c r="X4" s="1">
        <v>9000.0</v>
      </c>
      <c r="Y4" s="1">
        <v>4.0</v>
      </c>
    </row>
    <row r="5">
      <c r="A5" s="1" t="s">
        <v>21</v>
      </c>
      <c r="B5" s="1" t="s">
        <v>22</v>
      </c>
      <c r="C5" s="1" t="s">
        <v>23</v>
      </c>
      <c r="D5" s="1" t="s">
        <v>43</v>
      </c>
      <c r="E5" s="1" t="s">
        <v>44</v>
      </c>
      <c r="F5" s="1" t="s">
        <v>45</v>
      </c>
      <c r="G5" s="4">
        <f t="shared" si="1"/>
        <v>43183</v>
      </c>
      <c r="H5" s="1">
        <v>9.0401309008E10</v>
      </c>
      <c r="I5" s="1" t="s">
        <v>27</v>
      </c>
      <c r="J5" s="1">
        <v>3046.0</v>
      </c>
      <c r="K5" s="1" t="s">
        <v>28</v>
      </c>
      <c r="L5" s="1" t="s">
        <v>29</v>
      </c>
      <c r="M5" s="1" t="s">
        <v>46</v>
      </c>
      <c r="N5" s="5">
        <v>43192.0</v>
      </c>
      <c r="O5" s="1">
        <v>0.0</v>
      </c>
      <c r="P5" s="1" t="s">
        <v>47</v>
      </c>
      <c r="Q5" s="1" t="s">
        <v>48</v>
      </c>
      <c r="R5" s="1">
        <f>COUNTA(G2:G28)</f>
        <v>27</v>
      </c>
      <c r="S5" s="6">
        <v>43252.0</v>
      </c>
      <c r="T5" s="1">
        <f t="array" ref="T5">SUMPRODUCT((MONTH($G$2:$G$28)=MONTH($S5))*(YEAR($G$2:$G$28)=YEAR($S5)))</f>
        <v>1</v>
      </c>
      <c r="V5" s="1">
        <v>12000.0</v>
      </c>
      <c r="X5" s="1">
        <v>12000.0</v>
      </c>
      <c r="Y5" s="1">
        <v>3.0</v>
      </c>
    </row>
    <row r="6">
      <c r="A6" s="1" t="s">
        <v>21</v>
      </c>
      <c r="B6" s="1" t="s">
        <v>22</v>
      </c>
      <c r="C6" s="1" t="s">
        <v>23</v>
      </c>
      <c r="D6" s="1" t="s">
        <v>49</v>
      </c>
      <c r="E6" s="1" t="s">
        <v>50</v>
      </c>
      <c r="F6" s="1" t="s">
        <v>51</v>
      </c>
      <c r="G6" s="4">
        <f t="shared" si="1"/>
        <v>43183</v>
      </c>
      <c r="H6" s="1">
        <v>9.040130901E10</v>
      </c>
      <c r="I6" s="1" t="s">
        <v>27</v>
      </c>
      <c r="J6" s="1">
        <v>2660.0</v>
      </c>
      <c r="K6" s="1" t="s">
        <v>28</v>
      </c>
      <c r="L6" s="1" t="s">
        <v>29</v>
      </c>
      <c r="M6" s="1" t="s">
        <v>52</v>
      </c>
      <c r="N6" s="5">
        <v>43192.0</v>
      </c>
      <c r="O6" s="1">
        <v>1.0</v>
      </c>
      <c r="P6" s="1" t="s">
        <v>53</v>
      </c>
      <c r="S6" s="6">
        <v>43282.0</v>
      </c>
      <c r="T6" s="1">
        <f t="array" ref="T6">SUMPRODUCT((MONTH($G$2:$G$28)=MONTH($S6))*(YEAR($G$2:$G$28)=YEAR($S6)))</f>
        <v>4</v>
      </c>
      <c r="V6" s="1">
        <v>15000.0</v>
      </c>
      <c r="X6" s="1">
        <v>15000.0</v>
      </c>
      <c r="Y6" s="1">
        <v>2.0</v>
      </c>
    </row>
    <row r="7">
      <c r="A7" s="1" t="s">
        <v>21</v>
      </c>
      <c r="B7" s="1" t="s">
        <v>22</v>
      </c>
      <c r="C7" s="1" t="s">
        <v>23</v>
      </c>
      <c r="D7" s="1" t="s">
        <v>54</v>
      </c>
      <c r="E7" s="1" t="s">
        <v>55</v>
      </c>
      <c r="F7" s="1" t="s">
        <v>56</v>
      </c>
      <c r="G7" s="4">
        <f t="shared" si="1"/>
        <v>43194</v>
      </c>
      <c r="H7" s="1">
        <v>9.0401309012E10</v>
      </c>
      <c r="I7" s="1" t="s">
        <v>27</v>
      </c>
      <c r="J7" s="1">
        <v>12333.0</v>
      </c>
      <c r="K7" s="1" t="s">
        <v>28</v>
      </c>
      <c r="L7" s="1" t="s">
        <v>29</v>
      </c>
      <c r="M7" s="1" t="s">
        <v>57</v>
      </c>
      <c r="N7" s="5">
        <v>43209.0</v>
      </c>
      <c r="O7" s="1">
        <v>0.0</v>
      </c>
      <c r="P7" s="1" t="s">
        <v>58</v>
      </c>
      <c r="S7" s="6">
        <v>43313.0</v>
      </c>
      <c r="T7" s="1">
        <f t="array" ref="T7">SUMPRODUCT((MONTH($G$2:$G$28)=MONTH($S7))*(YEAR($G$2:$G$28)=YEAR($S7)))</f>
        <v>2</v>
      </c>
      <c r="V7" s="1">
        <v>18000.0</v>
      </c>
      <c r="X7" s="1">
        <v>18000.0</v>
      </c>
      <c r="Y7" s="1">
        <v>0.0</v>
      </c>
    </row>
    <row r="8">
      <c r="A8" s="1" t="s">
        <v>21</v>
      </c>
      <c r="B8" s="1" t="s">
        <v>22</v>
      </c>
      <c r="C8" s="1" t="s">
        <v>23</v>
      </c>
      <c r="D8" s="1" t="s">
        <v>59</v>
      </c>
      <c r="E8" s="1" t="s">
        <v>60</v>
      </c>
      <c r="F8" s="1" t="s">
        <v>61</v>
      </c>
      <c r="G8" s="4">
        <f t="shared" si="1"/>
        <v>43206</v>
      </c>
      <c r="H8" s="1">
        <v>9.0401309013E10</v>
      </c>
      <c r="I8" s="1" t="s">
        <v>27</v>
      </c>
      <c r="J8" s="1">
        <v>1834.0</v>
      </c>
      <c r="K8" s="1" t="s">
        <v>28</v>
      </c>
      <c r="L8" s="1" t="s">
        <v>29</v>
      </c>
      <c r="M8" s="1" t="s">
        <v>62</v>
      </c>
      <c r="N8" s="5">
        <v>43217.0</v>
      </c>
      <c r="O8" s="1">
        <v>0.0</v>
      </c>
      <c r="P8" s="1" t="s">
        <v>63</v>
      </c>
      <c r="S8" s="6">
        <v>43344.0</v>
      </c>
      <c r="T8" s="1">
        <f t="array" ref="T8">SUMPRODUCT((MONTH($G$2:$G$28)=MONTH($S8))*(YEAR($G$2:$G$28)=YEAR($S8)))</f>
        <v>1</v>
      </c>
      <c r="V8" s="1">
        <v>21000.0</v>
      </c>
      <c r="X8" s="1">
        <v>21000.0</v>
      </c>
      <c r="Y8" s="1">
        <v>3.0</v>
      </c>
    </row>
    <row r="9">
      <c r="A9" s="1" t="s">
        <v>21</v>
      </c>
      <c r="B9" s="1" t="s">
        <v>22</v>
      </c>
      <c r="C9" s="1" t="s">
        <v>23</v>
      </c>
      <c r="D9" s="1" t="s">
        <v>64</v>
      </c>
      <c r="E9" s="1" t="s">
        <v>65</v>
      </c>
      <c r="F9" s="1" t="s">
        <v>66</v>
      </c>
      <c r="G9" s="4">
        <f t="shared" si="1"/>
        <v>43207</v>
      </c>
      <c r="H9" s="1">
        <v>9.0401309014E10</v>
      </c>
      <c r="I9" s="1" t="s">
        <v>27</v>
      </c>
      <c r="J9" s="1">
        <v>9208.0</v>
      </c>
      <c r="K9" s="1" t="s">
        <v>28</v>
      </c>
      <c r="L9" s="1" t="s">
        <v>29</v>
      </c>
      <c r="M9" s="1" t="s">
        <v>67</v>
      </c>
      <c r="N9" s="5">
        <v>43217.0</v>
      </c>
      <c r="O9" s="1">
        <v>1.0</v>
      </c>
      <c r="P9" s="1" t="s">
        <v>68</v>
      </c>
      <c r="S9" s="6">
        <v>43374.0</v>
      </c>
      <c r="T9" s="1">
        <f t="array" ref="T9">SUMPRODUCT((MONTH($G$2:$G$28)=MONTH($S9))*(YEAR($G$2:$G$28)=YEAR($S9)))</f>
        <v>3</v>
      </c>
      <c r="V9" s="1">
        <v>24000.0</v>
      </c>
      <c r="X9" s="1">
        <v>24000.0</v>
      </c>
      <c r="Y9" s="1">
        <v>1.0</v>
      </c>
    </row>
    <row r="10">
      <c r="A10" s="1" t="s">
        <v>21</v>
      </c>
      <c r="B10" s="1" t="s">
        <v>22</v>
      </c>
      <c r="C10" s="1" t="s">
        <v>23</v>
      </c>
      <c r="D10" s="1" t="s">
        <v>69</v>
      </c>
      <c r="E10" s="1" t="s">
        <v>70</v>
      </c>
      <c r="F10" s="1" t="s">
        <v>71</v>
      </c>
      <c r="G10" s="4">
        <f t="shared" si="1"/>
        <v>43223</v>
      </c>
      <c r="H10" s="1">
        <v>9.0401309016E10</v>
      </c>
      <c r="I10" s="1" t="s">
        <v>27</v>
      </c>
      <c r="J10" s="1">
        <v>13791.0</v>
      </c>
      <c r="K10" s="1" t="s">
        <v>28</v>
      </c>
      <c r="L10" s="1" t="s">
        <v>29</v>
      </c>
      <c r="M10" s="1" t="s">
        <v>72</v>
      </c>
      <c r="N10" s="5">
        <v>43232.0</v>
      </c>
      <c r="O10" s="1">
        <v>1.0</v>
      </c>
      <c r="P10" s="1" t="s">
        <v>73</v>
      </c>
      <c r="S10" s="6">
        <v>43405.0</v>
      </c>
      <c r="T10" s="1">
        <f t="array" ref="T10">SUMPRODUCT((MONTH($G$2:$G$28)=MONTH($S10))*(YEAR($G$2:$G$28)=YEAR($S10)))</f>
        <v>0</v>
      </c>
      <c r="V10" s="1">
        <v>27000.0</v>
      </c>
      <c r="X10" s="1">
        <v>27000.0</v>
      </c>
      <c r="Y10" s="1">
        <v>1.0</v>
      </c>
    </row>
    <row r="11">
      <c r="A11" s="1" t="s">
        <v>21</v>
      </c>
      <c r="B11" s="1" t="s">
        <v>22</v>
      </c>
      <c r="C11" s="1" t="s">
        <v>23</v>
      </c>
      <c r="D11" s="1" t="s">
        <v>74</v>
      </c>
      <c r="E11" s="1" t="s">
        <v>33</v>
      </c>
      <c r="F11" s="1" t="s">
        <v>75</v>
      </c>
      <c r="G11" s="4">
        <f t="shared" si="1"/>
        <v>43237</v>
      </c>
      <c r="H11" s="1">
        <v>9.0401309019E10</v>
      </c>
      <c r="I11" s="1" t="s">
        <v>27</v>
      </c>
      <c r="J11" s="1">
        <v>9444.0</v>
      </c>
      <c r="K11" s="1" t="s">
        <v>28</v>
      </c>
      <c r="L11" s="1" t="s">
        <v>29</v>
      </c>
      <c r="M11" s="1" t="s">
        <v>76</v>
      </c>
      <c r="N11" s="5">
        <v>43245.0</v>
      </c>
      <c r="O11" s="1">
        <v>1.0</v>
      </c>
      <c r="P11" s="1" t="s">
        <v>77</v>
      </c>
      <c r="S11" s="6">
        <v>43435.0</v>
      </c>
      <c r="T11" s="1">
        <f t="array" ref="T11">SUMPRODUCT((MONTH($G$2:$G$28)=MONTH($S11))*(YEAR($G$2:$G$28)=YEAR($S11)))</f>
        <v>0</v>
      </c>
      <c r="V11" s="1">
        <v>30000.0</v>
      </c>
      <c r="X11" s="1">
        <v>30000.0</v>
      </c>
      <c r="Y11" s="1">
        <v>1.0</v>
      </c>
    </row>
    <row r="12">
      <c r="A12" s="1" t="s">
        <v>21</v>
      </c>
      <c r="B12" s="1" t="s">
        <v>22</v>
      </c>
      <c r="C12" s="1" t="s">
        <v>23</v>
      </c>
      <c r="D12" s="1" t="s">
        <v>78</v>
      </c>
      <c r="E12" s="1" t="s">
        <v>79</v>
      </c>
      <c r="F12" s="1" t="s">
        <v>80</v>
      </c>
      <c r="G12" s="4">
        <f t="shared" si="1"/>
        <v>43237</v>
      </c>
      <c r="H12" s="1">
        <v>9.0401309018E10</v>
      </c>
      <c r="I12" s="1" t="s">
        <v>27</v>
      </c>
      <c r="J12" s="1">
        <v>2733.0</v>
      </c>
      <c r="K12" s="1" t="s">
        <v>28</v>
      </c>
      <c r="L12" s="1" t="s">
        <v>29</v>
      </c>
      <c r="M12" s="1" t="s">
        <v>81</v>
      </c>
      <c r="N12" s="5">
        <v>43245.0</v>
      </c>
      <c r="O12" s="1">
        <v>0.0</v>
      </c>
      <c r="P12" s="1" t="s">
        <v>82</v>
      </c>
      <c r="S12" s="6">
        <v>43466.0</v>
      </c>
      <c r="T12" s="1">
        <f t="array" ref="T12">SUMPRODUCT((MONTH($G$2:$G$28)=MONTH($S12))*(YEAR($G$2:$G$28)=YEAR($S12)))</f>
        <v>0</v>
      </c>
      <c r="X12" s="8" t="s">
        <v>83</v>
      </c>
      <c r="Y12" s="8">
        <v>5.0</v>
      </c>
    </row>
    <row r="13">
      <c r="A13" s="1" t="s">
        <v>21</v>
      </c>
      <c r="B13" s="1" t="s">
        <v>22</v>
      </c>
      <c r="C13" s="1" t="s">
        <v>23</v>
      </c>
      <c r="D13" s="1" t="s">
        <v>84</v>
      </c>
      <c r="E13" s="1" t="s">
        <v>85</v>
      </c>
      <c r="F13" s="1" t="s">
        <v>86</v>
      </c>
      <c r="G13" s="4">
        <f t="shared" si="1"/>
        <v>43241</v>
      </c>
      <c r="H13" s="1">
        <v>9.0401324002E10</v>
      </c>
      <c r="I13" s="1" t="s">
        <v>27</v>
      </c>
      <c r="J13" s="1">
        <v>6570.0</v>
      </c>
      <c r="K13" s="1" t="s">
        <v>28</v>
      </c>
      <c r="L13" s="1" t="s">
        <v>29</v>
      </c>
      <c r="M13" s="1" t="s">
        <v>87</v>
      </c>
      <c r="N13" s="5">
        <v>43245.0</v>
      </c>
      <c r="O13" s="1">
        <v>0.0</v>
      </c>
      <c r="P13" s="1" t="s">
        <v>88</v>
      </c>
      <c r="S13" s="6">
        <v>43497.0</v>
      </c>
      <c r="T13" s="1">
        <f t="array" ref="T13">SUMPRODUCT((MONTH($G$2:$G$28)=MONTH($S13))*(YEAR($G$2:$G$28)=YEAR($S13)))</f>
        <v>0</v>
      </c>
    </row>
    <row r="14">
      <c r="A14" s="1" t="s">
        <v>21</v>
      </c>
      <c r="B14" s="1" t="s">
        <v>22</v>
      </c>
      <c r="C14" s="1" t="s">
        <v>23</v>
      </c>
      <c r="D14" s="1" t="s">
        <v>89</v>
      </c>
      <c r="E14" s="1" t="s">
        <v>90</v>
      </c>
      <c r="F14" s="1" t="s">
        <v>91</v>
      </c>
      <c r="G14" s="4">
        <f t="shared" si="1"/>
        <v>43279</v>
      </c>
      <c r="H14" s="1">
        <v>9.0401309021E10</v>
      </c>
      <c r="I14" s="1" t="s">
        <v>27</v>
      </c>
      <c r="J14" s="1">
        <v>21868.0</v>
      </c>
      <c r="K14" s="1" t="s">
        <v>28</v>
      </c>
      <c r="L14" s="1" t="s">
        <v>29</v>
      </c>
      <c r="M14" s="1" t="s">
        <v>92</v>
      </c>
      <c r="N14" s="5">
        <v>43288.0</v>
      </c>
      <c r="O14" s="1">
        <v>0.0</v>
      </c>
      <c r="P14" s="1" t="s">
        <v>93</v>
      </c>
      <c r="S14" s="6">
        <v>43525.0</v>
      </c>
      <c r="T14" s="1">
        <f t="array" ref="T14">SUMPRODUCT((MONTH($G$2:$G$28)=MONTH($S14))*(YEAR($G$2:$G$28)=YEAR($S14)))</f>
        <v>1</v>
      </c>
    </row>
    <row r="15">
      <c r="A15" s="1" t="s">
        <v>21</v>
      </c>
      <c r="B15" s="1" t="s">
        <v>22</v>
      </c>
      <c r="C15" s="1" t="s">
        <v>23</v>
      </c>
      <c r="D15" s="1" t="s">
        <v>94</v>
      </c>
      <c r="E15" s="1" t="s">
        <v>95</v>
      </c>
      <c r="F15" s="1" t="s">
        <v>96</v>
      </c>
      <c r="G15" s="4">
        <f t="shared" si="1"/>
        <v>43288</v>
      </c>
      <c r="H15" s="1">
        <v>9.0401309023E10</v>
      </c>
      <c r="I15" s="1" t="s">
        <v>27</v>
      </c>
      <c r="J15" s="1">
        <v>7269.0</v>
      </c>
      <c r="K15" s="1" t="s">
        <v>28</v>
      </c>
      <c r="L15" s="1" t="s">
        <v>29</v>
      </c>
      <c r="M15" s="1" t="s">
        <v>97</v>
      </c>
      <c r="N15" s="5">
        <v>43302.0</v>
      </c>
      <c r="O15" s="1">
        <v>1.0</v>
      </c>
      <c r="P15" s="1" t="s">
        <v>98</v>
      </c>
      <c r="S15" s="6">
        <v>43556.0</v>
      </c>
      <c r="T15" s="1">
        <f t="array" ref="T15">SUMPRODUCT((MONTH($G$2:$G$28)=MONTH($S15))*(YEAR($G$2:$G$28)=YEAR($S15)))</f>
        <v>0</v>
      </c>
    </row>
    <row r="16">
      <c r="A16" s="1" t="s">
        <v>21</v>
      </c>
      <c r="B16" s="1" t="s">
        <v>22</v>
      </c>
      <c r="C16" s="1" t="s">
        <v>23</v>
      </c>
      <c r="D16" s="1" t="s">
        <v>99</v>
      </c>
      <c r="E16" s="1" t="s">
        <v>100</v>
      </c>
      <c r="F16" s="1" t="s">
        <v>101</v>
      </c>
      <c r="G16" s="4">
        <f t="shared" si="1"/>
        <v>43296</v>
      </c>
      <c r="H16" s="1">
        <v>9.0401309025E10</v>
      </c>
      <c r="I16" s="1" t="s">
        <v>27</v>
      </c>
      <c r="J16" s="1">
        <v>8053.0</v>
      </c>
      <c r="K16" s="1" t="s">
        <v>28</v>
      </c>
      <c r="L16" s="1" t="s">
        <v>29</v>
      </c>
      <c r="M16" s="1" t="s">
        <v>102</v>
      </c>
      <c r="N16" s="5">
        <v>43309.0</v>
      </c>
      <c r="O16" s="1">
        <v>0.0</v>
      </c>
      <c r="P16" s="1" t="s">
        <v>103</v>
      </c>
      <c r="S16" s="6">
        <v>43586.0</v>
      </c>
      <c r="T16" s="1">
        <f t="array" ref="T16">SUMPRODUCT((MONTH($G$2:$G$28)=MONTH($S16))*(YEAR($G$2:$G$28)=YEAR($S16)))</f>
        <v>1</v>
      </c>
    </row>
    <row r="17">
      <c r="A17" s="1" t="s">
        <v>21</v>
      </c>
      <c r="B17" s="1" t="s">
        <v>22</v>
      </c>
      <c r="C17" s="1" t="s">
        <v>23</v>
      </c>
      <c r="D17" s="1" t="s">
        <v>104</v>
      </c>
      <c r="E17" s="1" t="s">
        <v>105</v>
      </c>
      <c r="F17" s="1" t="s">
        <v>106</v>
      </c>
      <c r="G17" s="4">
        <f t="shared" si="1"/>
        <v>43309</v>
      </c>
      <c r="H17" s="1">
        <v>9.0401309027E10</v>
      </c>
      <c r="I17" s="1" t="s">
        <v>27</v>
      </c>
      <c r="J17" s="1">
        <v>20634.0</v>
      </c>
      <c r="K17" s="1" t="s">
        <v>28</v>
      </c>
      <c r="L17" s="1" t="s">
        <v>29</v>
      </c>
      <c r="M17" s="1" t="s">
        <v>107</v>
      </c>
      <c r="N17" s="5">
        <v>43330.0</v>
      </c>
      <c r="O17" s="1">
        <v>1.0</v>
      </c>
      <c r="P17" s="1" t="s">
        <v>108</v>
      </c>
      <c r="S17" s="6">
        <v>43617.0</v>
      </c>
      <c r="T17" s="1">
        <f t="array" ref="T17">SUMPRODUCT((MONTH($G$2:$G$28)=MONTH($S17))*(YEAR($G$2:$G$28)=YEAR($S17)))</f>
        <v>0</v>
      </c>
      <c r="X17" s="8"/>
      <c r="Y17" s="8"/>
    </row>
    <row r="18">
      <c r="A18" s="1" t="s">
        <v>21</v>
      </c>
      <c r="B18" s="1" t="s">
        <v>22</v>
      </c>
      <c r="C18" s="1" t="s">
        <v>23</v>
      </c>
      <c r="D18" s="1" t="s">
        <v>109</v>
      </c>
      <c r="E18" s="1" t="s">
        <v>110</v>
      </c>
      <c r="F18" s="1" t="s">
        <v>111</v>
      </c>
      <c r="G18" s="4">
        <f t="shared" si="1"/>
        <v>43309</v>
      </c>
      <c r="H18" s="1">
        <v>9.0401309026E10</v>
      </c>
      <c r="I18" s="1" t="s">
        <v>27</v>
      </c>
      <c r="J18" s="1">
        <v>246.0</v>
      </c>
      <c r="K18" s="1" t="s">
        <v>28</v>
      </c>
      <c r="L18" s="1" t="s">
        <v>29</v>
      </c>
      <c r="M18" s="1" t="s">
        <v>112</v>
      </c>
      <c r="N18" s="5">
        <v>43330.0</v>
      </c>
      <c r="O18" s="1">
        <v>0.0</v>
      </c>
      <c r="P18" s="1" t="s">
        <v>113</v>
      </c>
      <c r="S18" s="6">
        <v>43647.0</v>
      </c>
      <c r="T18" s="1">
        <f t="array" ref="T18">SUMPRODUCT((MONTH($G$2:$G$28)=MONTH($S18))*(YEAR($G$2:$G$28)=YEAR($S18)))</f>
        <v>0</v>
      </c>
    </row>
    <row r="19">
      <c r="A19" s="1" t="s">
        <v>21</v>
      </c>
      <c r="B19" s="1" t="s">
        <v>22</v>
      </c>
      <c r="C19" s="1" t="s">
        <v>23</v>
      </c>
      <c r="D19" s="1" t="s">
        <v>114</v>
      </c>
      <c r="E19" s="1" t="s">
        <v>115</v>
      </c>
      <c r="F19" s="1" t="s">
        <v>116</v>
      </c>
      <c r="G19" s="4">
        <f t="shared" si="1"/>
        <v>43325</v>
      </c>
      <c r="H19" s="1">
        <v>9.0401309029E10</v>
      </c>
      <c r="I19" s="1" t="s">
        <v>27</v>
      </c>
      <c r="J19" s="1">
        <v>8708.0</v>
      </c>
      <c r="K19" s="1" t="s">
        <v>28</v>
      </c>
      <c r="L19" s="1" t="s">
        <v>29</v>
      </c>
      <c r="M19" s="1" t="s">
        <v>117</v>
      </c>
      <c r="N19" s="5">
        <v>43337.0</v>
      </c>
      <c r="O19" s="1">
        <v>0.0</v>
      </c>
      <c r="P19" s="1" t="s">
        <v>118</v>
      </c>
      <c r="S19" s="6">
        <v>43678.0</v>
      </c>
      <c r="T19" s="1">
        <f t="array" ref="T19">SUMPRODUCT((MONTH($G$2:$G$28)=MONTH($S19))*(YEAR($G$2:$G$28)=YEAR($S19)))</f>
        <v>1</v>
      </c>
    </row>
    <row r="20">
      <c r="A20" s="1" t="s">
        <v>21</v>
      </c>
      <c r="B20" s="1" t="s">
        <v>22</v>
      </c>
      <c r="C20" s="1" t="s">
        <v>23</v>
      </c>
      <c r="D20" s="1" t="s">
        <v>119</v>
      </c>
      <c r="E20" s="1" t="s">
        <v>120</v>
      </c>
      <c r="F20" s="1" t="s">
        <v>121</v>
      </c>
      <c r="G20" s="4">
        <f t="shared" si="1"/>
        <v>43331</v>
      </c>
      <c r="H20" s="1">
        <v>9.0401309031E10</v>
      </c>
      <c r="I20" s="1" t="s">
        <v>27</v>
      </c>
      <c r="J20" s="1">
        <v>18502.0</v>
      </c>
      <c r="K20" s="1" t="s">
        <v>28</v>
      </c>
      <c r="L20" s="1" t="s">
        <v>29</v>
      </c>
      <c r="M20" s="1" t="s">
        <v>122</v>
      </c>
      <c r="N20" s="5">
        <v>43351.0</v>
      </c>
      <c r="O20" s="1">
        <v>0.0</v>
      </c>
      <c r="P20" s="1" t="s">
        <v>123</v>
      </c>
      <c r="S20" s="6">
        <v>43709.0</v>
      </c>
      <c r="T20" s="1">
        <f t="array" ref="T20">SUMPRODUCT((MONTH($G$2:$G$28)=MONTH($S20))*(YEAR($G$2:$G$28)=YEAR($S20)))</f>
        <v>1</v>
      </c>
    </row>
    <row r="21" ht="15.75" customHeight="1">
      <c r="A21" s="1" t="s">
        <v>21</v>
      </c>
      <c r="B21" s="1" t="s">
        <v>22</v>
      </c>
      <c r="C21" s="1" t="s">
        <v>23</v>
      </c>
      <c r="D21" s="1" t="s">
        <v>124</v>
      </c>
      <c r="E21" s="1" t="s">
        <v>125</v>
      </c>
      <c r="F21" s="1" t="s">
        <v>126</v>
      </c>
      <c r="G21" s="4">
        <f t="shared" si="1"/>
        <v>43370</v>
      </c>
      <c r="H21" s="1">
        <v>9.0401309033E10</v>
      </c>
      <c r="I21" s="1" t="s">
        <v>27</v>
      </c>
      <c r="J21" s="1">
        <v>24895.0</v>
      </c>
      <c r="K21" s="1" t="s">
        <v>28</v>
      </c>
      <c r="L21" s="1" t="s">
        <v>29</v>
      </c>
      <c r="M21" s="1" t="s">
        <v>127</v>
      </c>
      <c r="N21" s="5">
        <v>43377.0</v>
      </c>
      <c r="O21" s="1">
        <v>0.0</v>
      </c>
      <c r="P21" s="1" t="s">
        <v>128</v>
      </c>
      <c r="S21" s="1" t="s">
        <v>42</v>
      </c>
      <c r="T21" s="1">
        <f>SUM(T2:T20)</f>
        <v>27</v>
      </c>
    </row>
    <row r="22" ht="15.75" customHeight="1">
      <c r="A22" s="1" t="s">
        <v>21</v>
      </c>
      <c r="B22" s="1" t="s">
        <v>22</v>
      </c>
      <c r="C22" s="1" t="s">
        <v>23</v>
      </c>
      <c r="D22" s="1" t="s">
        <v>129</v>
      </c>
      <c r="E22" s="1" t="s">
        <v>130</v>
      </c>
      <c r="F22" s="1" t="s">
        <v>131</v>
      </c>
      <c r="G22" s="4">
        <f t="shared" si="1"/>
        <v>43379</v>
      </c>
      <c r="H22" s="1">
        <v>9.0401309035E10</v>
      </c>
      <c r="I22" s="1" t="s">
        <v>27</v>
      </c>
      <c r="J22" s="1">
        <v>18572.0</v>
      </c>
      <c r="K22" s="1" t="s">
        <v>28</v>
      </c>
      <c r="L22" s="1" t="s">
        <v>29</v>
      </c>
      <c r="M22" s="1" t="s">
        <v>132</v>
      </c>
      <c r="N22" s="5">
        <v>43391.0</v>
      </c>
      <c r="O22" s="1">
        <v>0.0</v>
      </c>
      <c r="P22" s="1" t="s">
        <v>133</v>
      </c>
    </row>
    <row r="23" ht="15.75" customHeight="1">
      <c r="A23" s="1" t="s">
        <v>21</v>
      </c>
      <c r="B23" s="1" t="s">
        <v>22</v>
      </c>
      <c r="C23" s="1" t="s">
        <v>23</v>
      </c>
      <c r="D23" s="1" t="s">
        <v>124</v>
      </c>
      <c r="E23" s="1" t="s">
        <v>134</v>
      </c>
      <c r="F23" s="1" t="s">
        <v>135</v>
      </c>
      <c r="G23" s="4">
        <f t="shared" si="1"/>
        <v>43386</v>
      </c>
      <c r="H23" s="1">
        <v>9.0401309037E10</v>
      </c>
      <c r="I23" s="1" t="s">
        <v>27</v>
      </c>
      <c r="J23" s="1">
        <v>38469.0</v>
      </c>
      <c r="K23" s="1" t="s">
        <v>28</v>
      </c>
      <c r="L23" s="1" t="s">
        <v>29</v>
      </c>
      <c r="M23" s="1" t="s">
        <v>136</v>
      </c>
      <c r="N23" s="5">
        <v>43391.0</v>
      </c>
      <c r="O23" s="1">
        <v>0.0</v>
      </c>
      <c r="P23" s="1" t="s">
        <v>137</v>
      </c>
    </row>
    <row r="24" ht="15.75" customHeight="1">
      <c r="A24" s="1" t="s">
        <v>21</v>
      </c>
      <c r="B24" s="1" t="s">
        <v>22</v>
      </c>
      <c r="C24" s="1" t="s">
        <v>23</v>
      </c>
      <c r="D24" s="1" t="s">
        <v>138</v>
      </c>
      <c r="E24" s="1" t="s">
        <v>139</v>
      </c>
      <c r="F24" s="1" t="s">
        <v>140</v>
      </c>
      <c r="G24" s="4">
        <f t="shared" si="1"/>
        <v>43402</v>
      </c>
      <c r="H24" s="1">
        <v>9.0401309039E10</v>
      </c>
      <c r="I24" s="1" t="s">
        <v>27</v>
      </c>
      <c r="J24" s="1">
        <v>58254.0</v>
      </c>
      <c r="K24" s="1" t="s">
        <v>28</v>
      </c>
      <c r="L24" s="1" t="s">
        <v>29</v>
      </c>
      <c r="M24" s="1" t="s">
        <v>141</v>
      </c>
      <c r="N24" s="5">
        <v>43413.0</v>
      </c>
      <c r="O24" s="1">
        <v>0.0</v>
      </c>
      <c r="P24" s="1" t="s">
        <v>142</v>
      </c>
    </row>
    <row r="25" ht="15.75" customHeight="1">
      <c r="A25" s="1" t="s">
        <v>21</v>
      </c>
      <c r="B25" s="1" t="s">
        <v>22</v>
      </c>
      <c r="C25" s="1" t="s">
        <v>23</v>
      </c>
      <c r="D25" s="1" t="s">
        <v>143</v>
      </c>
      <c r="E25" s="1" t="s">
        <v>144</v>
      </c>
      <c r="F25" s="1" t="s">
        <v>145</v>
      </c>
      <c r="G25" s="4">
        <f t="shared" si="1"/>
        <v>43549</v>
      </c>
      <c r="H25" s="1">
        <v>9.0501311002E10</v>
      </c>
      <c r="I25" s="1" t="s">
        <v>27</v>
      </c>
      <c r="J25" s="1">
        <v>28664.0</v>
      </c>
      <c r="K25" s="1" t="s">
        <v>28</v>
      </c>
      <c r="L25" s="1" t="s">
        <v>29</v>
      </c>
      <c r="M25" s="1" t="s">
        <v>146</v>
      </c>
      <c r="N25" s="5">
        <v>43560.0</v>
      </c>
      <c r="O25" s="1">
        <v>0.0</v>
      </c>
      <c r="P25" s="1" t="s">
        <v>147</v>
      </c>
    </row>
    <row r="26" ht="15.75" customHeight="1">
      <c r="A26" s="1" t="s">
        <v>21</v>
      </c>
      <c r="B26" s="1" t="s">
        <v>22</v>
      </c>
      <c r="C26" s="1" t="s">
        <v>23</v>
      </c>
      <c r="D26" s="1" t="s">
        <v>148</v>
      </c>
      <c r="E26" s="1" t="s">
        <v>149</v>
      </c>
      <c r="F26" s="1" t="s">
        <v>150</v>
      </c>
      <c r="G26" s="4">
        <f t="shared" si="1"/>
        <v>43586</v>
      </c>
      <c r="H26" s="1">
        <v>9.0501320002E10</v>
      </c>
      <c r="I26" s="1" t="s">
        <v>27</v>
      </c>
      <c r="J26" s="1">
        <v>42643.0</v>
      </c>
      <c r="K26" s="1" t="s">
        <v>28</v>
      </c>
      <c r="L26" s="1" t="s">
        <v>29</v>
      </c>
      <c r="M26" s="1" t="s">
        <v>151</v>
      </c>
      <c r="N26" s="5">
        <v>43602.0</v>
      </c>
      <c r="O26" s="1">
        <v>0.0</v>
      </c>
      <c r="P26" s="1" t="s">
        <v>152</v>
      </c>
    </row>
    <row r="27" ht="15.75" customHeight="1">
      <c r="A27" s="1" t="s">
        <v>21</v>
      </c>
      <c r="B27" s="1" t="s">
        <v>22</v>
      </c>
      <c r="C27" s="1" t="s">
        <v>23</v>
      </c>
      <c r="D27" s="1" t="s">
        <v>153</v>
      </c>
      <c r="E27" s="1" t="s">
        <v>154</v>
      </c>
      <c r="F27" s="1" t="s">
        <v>155</v>
      </c>
      <c r="G27" s="4">
        <f t="shared" si="1"/>
        <v>43703</v>
      </c>
      <c r="H27" s="1">
        <v>9.0501337002E10</v>
      </c>
      <c r="I27" s="1" t="s">
        <v>27</v>
      </c>
      <c r="J27" s="1">
        <v>44581.0</v>
      </c>
      <c r="K27" s="1" t="s">
        <v>28</v>
      </c>
      <c r="L27" s="1" t="s">
        <v>29</v>
      </c>
      <c r="M27" s="1" t="s">
        <v>156</v>
      </c>
      <c r="N27" s="5">
        <v>43724.0</v>
      </c>
      <c r="O27" s="1">
        <v>0.0</v>
      </c>
      <c r="P27" s="1" t="s">
        <v>157</v>
      </c>
    </row>
    <row r="28" ht="15.75" customHeight="1">
      <c r="A28" s="1" t="s">
        <v>21</v>
      </c>
      <c r="B28" s="1" t="s">
        <v>158</v>
      </c>
      <c r="C28" s="1" t="s">
        <v>23</v>
      </c>
      <c r="D28" s="1" t="s">
        <v>159</v>
      </c>
      <c r="E28" s="1" t="s">
        <v>110</v>
      </c>
      <c r="F28" s="1" t="s">
        <v>160</v>
      </c>
      <c r="G28" s="4">
        <f t="shared" si="1"/>
        <v>43728</v>
      </c>
      <c r="H28" s="1">
        <v>9.0501337004E10</v>
      </c>
      <c r="I28" s="1" t="s">
        <v>27</v>
      </c>
      <c r="J28" s="1">
        <v>47617.0</v>
      </c>
      <c r="K28" s="1" t="s">
        <v>28</v>
      </c>
      <c r="L28" s="1" t="s">
        <v>29</v>
      </c>
      <c r="M28" s="1" t="s">
        <v>161</v>
      </c>
      <c r="N28" s="5">
        <v>43741.0</v>
      </c>
      <c r="O28" s="1">
        <v>0.0</v>
      </c>
      <c r="P28" s="1" t="s">
        <v>162</v>
      </c>
    </row>
    <row r="29" ht="15.75" customHeight="1"/>
    <row r="30" ht="15.75" customHeight="1">
      <c r="O30" s="3" t="s">
        <v>20</v>
      </c>
    </row>
    <row r="31" ht="15.75" customHeight="1">
      <c r="O31" s="1">
        <v>5.0</v>
      </c>
    </row>
    <row r="32" ht="15.75" customHeight="1">
      <c r="O32" s="1">
        <v>2.0</v>
      </c>
    </row>
    <row r="33" ht="15.75" customHeight="1">
      <c r="O33" s="1">
        <v>1.0</v>
      </c>
    </row>
    <row r="34" ht="15.75" customHeight="1">
      <c r="O34" s="1">
        <v>3.0</v>
      </c>
    </row>
    <row r="35" ht="15.75" customHeight="1">
      <c r="O35" s="1">
        <v>2.0</v>
      </c>
    </row>
    <row r="36" ht="15.75" customHeight="1">
      <c r="O36" s="1">
        <v>2.0</v>
      </c>
    </row>
    <row r="37" ht="15.75" customHeight="1">
      <c r="O37" s="1">
        <v>1.0</v>
      </c>
    </row>
    <row r="38" ht="15.75" customHeight="1">
      <c r="O38" s="1">
        <v>0.0</v>
      </c>
    </row>
    <row r="39" ht="15.75" customHeight="1">
      <c r="O39" s="1">
        <v>2.0</v>
      </c>
    </row>
    <row r="40" ht="15.75" customHeight="1">
      <c r="O40" s="1">
        <v>1.0</v>
      </c>
    </row>
    <row r="41" ht="15.75" customHeight="1">
      <c r="O41" s="1">
        <v>1.0</v>
      </c>
    </row>
    <row r="42" ht="15.75" customHeight="1">
      <c r="O42" s="1">
        <v>1.0</v>
      </c>
    </row>
    <row r="43" ht="15.75" customHeight="1">
      <c r="O43" s="1">
        <v>0.0</v>
      </c>
    </row>
    <row r="44" ht="15.75" customHeight="1">
      <c r="O44" s="1">
        <v>1.0</v>
      </c>
    </row>
    <row r="45" ht="15.75" customHeight="1">
      <c r="O45" s="1">
        <v>0.0</v>
      </c>
    </row>
    <row r="46" ht="15.75" customHeight="1">
      <c r="O46" s="8">
        <v>5.0</v>
      </c>
    </row>
    <row r="47" ht="15.75" customHeight="1">
      <c r="O47" s="1">
        <v>0.0</v>
      </c>
    </row>
    <row r="48" ht="15.75" customHeight="1">
      <c r="O48" s="1">
        <v>2.0</v>
      </c>
    </row>
    <row r="49" ht="15.75" customHeight="1">
      <c r="O49" s="1">
        <v>0.0</v>
      </c>
    </row>
    <row r="50" ht="15.75" customHeight="1">
      <c r="O50" s="1">
        <v>9.0</v>
      </c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P$1">
    <sortState ref="A1:P1">
      <sortCondition ref="G1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workbookViewId="0"/>
  </sheetViews>
  <sheetFormatPr customHeight="1" defaultColWidth="14.43" defaultRowHeight="15.0"/>
  <cols>
    <col customWidth="1" hidden="1" min="1" max="8" width="8.71"/>
    <col customWidth="1" min="9" max="9" width="8.71"/>
    <col customWidth="1" min="10" max="10" width="10.71"/>
    <col customWidth="1" min="11" max="11" width="8.71"/>
    <col customWidth="1" hidden="1" min="12" max="13" width="8.71"/>
    <col customWidth="1" hidden="1" min="14" max="14" width="10.71"/>
    <col customWidth="1" hidden="1" min="15" max="15" width="8.71"/>
    <col customWidth="1" hidden="1" min="16" max="16" width="27.29"/>
    <col customWidth="1" min="17" max="45" width="8.71"/>
  </cols>
  <sheetData>
    <row r="1">
      <c r="A1" s="2" t="s">
        <v>163</v>
      </c>
      <c r="B1" s="2" t="s">
        <v>164</v>
      </c>
      <c r="C1" s="2" t="s">
        <v>1</v>
      </c>
      <c r="D1" s="2" t="s">
        <v>7</v>
      </c>
      <c r="E1" s="2" t="s">
        <v>8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165</v>
      </c>
      <c r="L1" s="2" t="s">
        <v>166</v>
      </c>
      <c r="M1" s="2" t="s">
        <v>167</v>
      </c>
      <c r="N1" s="2" t="s">
        <v>13</v>
      </c>
      <c r="O1" s="2" t="s">
        <v>168</v>
      </c>
      <c r="P1" s="2" t="s">
        <v>169</v>
      </c>
      <c r="Q1" s="2" t="s">
        <v>16</v>
      </c>
      <c r="R1" s="2" t="s">
        <v>17</v>
      </c>
      <c r="S1" s="1" t="s">
        <v>18</v>
      </c>
      <c r="T1" s="1" t="s">
        <v>17</v>
      </c>
      <c r="U1" s="2"/>
      <c r="V1" s="2"/>
      <c r="W1" s="2"/>
      <c r="X1" s="3" t="s">
        <v>19</v>
      </c>
      <c r="Y1" s="3" t="s">
        <v>20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>
      <c r="A2" s="1" t="s">
        <v>21</v>
      </c>
      <c r="B2" s="1" t="s">
        <v>170</v>
      </c>
      <c r="C2" s="1" t="s">
        <v>158</v>
      </c>
      <c r="D2" s="1">
        <v>8.30190201E8</v>
      </c>
      <c r="E2" s="1" t="s">
        <v>27</v>
      </c>
      <c r="F2" s="1" t="s">
        <v>171</v>
      </c>
      <c r="G2" s="1" t="s">
        <v>172</v>
      </c>
      <c r="H2" s="1" t="s">
        <v>173</v>
      </c>
      <c r="I2" s="1" t="s">
        <v>174</v>
      </c>
      <c r="J2" s="4">
        <f t="shared" ref="J2:J12" si="1">DATE(LEFT(I2,4),MID(I2,6,2),MID(I2,9,2))</f>
        <v>43176</v>
      </c>
      <c r="K2" s="1">
        <v>95300.0</v>
      </c>
      <c r="L2" s="1" t="s">
        <v>175</v>
      </c>
      <c r="M2" s="1" t="s">
        <v>176</v>
      </c>
      <c r="N2" s="5">
        <v>43363.0</v>
      </c>
      <c r="O2" s="1" t="s">
        <v>177</v>
      </c>
      <c r="P2" s="1" t="s">
        <v>178</v>
      </c>
      <c r="Q2" s="1">
        <v>2018.0</v>
      </c>
      <c r="R2" s="1">
        <f t="array" ref="R2">SUMPRODUCT(--(YEAR($J$2:$J$12)=$Q2))</f>
        <v>8</v>
      </c>
      <c r="S2" s="6">
        <v>43160.0</v>
      </c>
      <c r="T2" s="1">
        <f t="array" ref="T2">SUMPRODUCT((MONTH($J$2:$J$12)=MONTH($S2))*(YEAR($J$2:$J$12)=YEAR($S2)))</f>
        <v>4</v>
      </c>
      <c r="W2" s="1">
        <v>20000.0</v>
      </c>
      <c r="X2" s="1">
        <v>20000.0</v>
      </c>
      <c r="Y2" s="1">
        <v>4.0</v>
      </c>
    </row>
    <row r="3">
      <c r="A3" s="1" t="s">
        <v>21</v>
      </c>
      <c r="B3" s="1" t="s">
        <v>170</v>
      </c>
      <c r="C3" s="1" t="s">
        <v>22</v>
      </c>
      <c r="D3" s="1">
        <v>8.51181301E8</v>
      </c>
      <c r="E3" s="1" t="s">
        <v>27</v>
      </c>
      <c r="F3" s="1" t="s">
        <v>171</v>
      </c>
      <c r="G3" s="1" t="s">
        <v>179</v>
      </c>
      <c r="H3" s="1" t="s">
        <v>180</v>
      </c>
      <c r="I3" s="1" t="s">
        <v>181</v>
      </c>
      <c r="J3" s="4">
        <f t="shared" si="1"/>
        <v>43728</v>
      </c>
      <c r="K3" s="1">
        <v>60800.0</v>
      </c>
      <c r="L3" s="1" t="s">
        <v>175</v>
      </c>
      <c r="M3" s="1" t="s">
        <v>176</v>
      </c>
      <c r="N3" s="5">
        <v>43927.0</v>
      </c>
      <c r="O3" s="1" t="s">
        <v>177</v>
      </c>
      <c r="P3" s="1" t="s">
        <v>182</v>
      </c>
      <c r="Q3" s="1">
        <v>2019.0</v>
      </c>
      <c r="R3" s="1">
        <f t="array" ref="R3">SUMPRODUCT(--(YEAR($J$2:$J$12)=$Q3))</f>
        <v>3</v>
      </c>
      <c r="S3" s="6">
        <v>43191.0</v>
      </c>
      <c r="T3" s="1">
        <f t="array" ref="T3">SUMPRODUCT((MONTH($J$2:$J$12)=MONTH($S3))*(YEAR($J$2:$J$12)=YEAR($S3)))</f>
        <v>1</v>
      </c>
      <c r="W3" s="1">
        <v>30000.0</v>
      </c>
      <c r="X3" s="1">
        <v>30000.0</v>
      </c>
      <c r="Y3" s="1">
        <v>4.0</v>
      </c>
    </row>
    <row r="4">
      <c r="A4" s="1" t="s">
        <v>21</v>
      </c>
      <c r="B4" s="1" t="s">
        <v>170</v>
      </c>
      <c r="C4" s="1" t="s">
        <v>158</v>
      </c>
      <c r="D4" s="1">
        <v>8.20880401E8</v>
      </c>
      <c r="E4" s="1" t="s">
        <v>27</v>
      </c>
      <c r="F4" s="1" t="s">
        <v>171</v>
      </c>
      <c r="G4" s="1" t="s">
        <v>172</v>
      </c>
      <c r="H4" s="1" t="s">
        <v>173</v>
      </c>
      <c r="I4" s="1" t="s">
        <v>183</v>
      </c>
      <c r="J4" s="4">
        <f t="shared" si="1"/>
        <v>43186</v>
      </c>
      <c r="K4" s="1">
        <v>31078.0</v>
      </c>
      <c r="L4" s="1" t="s">
        <v>184</v>
      </c>
      <c r="M4" s="1" t="s">
        <v>185</v>
      </c>
      <c r="N4" s="5">
        <v>43759.0</v>
      </c>
      <c r="O4" s="1" t="s">
        <v>177</v>
      </c>
      <c r="P4" s="1" t="s">
        <v>178</v>
      </c>
      <c r="Q4" s="1" t="s">
        <v>42</v>
      </c>
      <c r="R4" s="1">
        <f>SUM(R2:R3)</f>
        <v>11</v>
      </c>
      <c r="S4" s="6">
        <v>43221.0</v>
      </c>
      <c r="T4" s="1">
        <f t="array" ref="T4">SUMPRODUCT((MONTH($J$2:$J$12)=MONTH($S4))*(YEAR($J$2:$J$12)=YEAR($S4)))</f>
        <v>0</v>
      </c>
      <c r="W4" s="1">
        <v>40000.0</v>
      </c>
      <c r="X4" s="1">
        <v>40000.0</v>
      </c>
      <c r="Y4" s="1">
        <v>1.0</v>
      </c>
    </row>
    <row r="5">
      <c r="A5" s="1" t="s">
        <v>21</v>
      </c>
      <c r="B5" s="1" t="s">
        <v>170</v>
      </c>
      <c r="C5" s="1" t="s">
        <v>158</v>
      </c>
      <c r="D5" s="1">
        <v>8.20880201E8</v>
      </c>
      <c r="E5" s="1" t="s">
        <v>27</v>
      </c>
      <c r="F5" s="1" t="s">
        <v>171</v>
      </c>
      <c r="G5" s="1" t="s">
        <v>172</v>
      </c>
      <c r="H5" s="1" t="s">
        <v>173</v>
      </c>
      <c r="I5" s="1" t="s">
        <v>186</v>
      </c>
      <c r="J5" s="4">
        <f t="shared" si="1"/>
        <v>43178</v>
      </c>
      <c r="K5" s="1">
        <v>26901.0</v>
      </c>
      <c r="L5" s="1" t="s">
        <v>184</v>
      </c>
      <c r="M5" s="1" t="s">
        <v>185</v>
      </c>
      <c r="N5" s="5">
        <v>43759.0</v>
      </c>
      <c r="O5" s="1" t="s">
        <v>177</v>
      </c>
      <c r="P5" s="1" t="s">
        <v>178</v>
      </c>
      <c r="Q5" s="1" t="s">
        <v>48</v>
      </c>
      <c r="R5" s="1">
        <f>COUNTA(J2:J12)</f>
        <v>11</v>
      </c>
      <c r="S5" s="6">
        <v>43252.0</v>
      </c>
      <c r="T5" s="1">
        <f t="array" ref="T5">SUMPRODUCT((MONTH($J$2:$J$12)=MONTH($S5))*(YEAR($J$2:$J$12)=YEAR($S5)))</f>
        <v>0</v>
      </c>
      <c r="W5" s="1">
        <v>50000.0</v>
      </c>
      <c r="X5" s="1">
        <v>50000.0</v>
      </c>
      <c r="Y5" s="1">
        <v>0.0</v>
      </c>
    </row>
    <row r="6">
      <c r="A6" s="1" t="s">
        <v>21</v>
      </c>
      <c r="B6" s="1" t="s">
        <v>170</v>
      </c>
      <c r="C6" s="1" t="s">
        <v>158</v>
      </c>
      <c r="D6" s="1">
        <v>8.30191901E8</v>
      </c>
      <c r="E6" s="1" t="s">
        <v>27</v>
      </c>
      <c r="F6" s="1" t="s">
        <v>171</v>
      </c>
      <c r="G6" s="1" t="s">
        <v>172</v>
      </c>
      <c r="H6" s="1" t="s">
        <v>187</v>
      </c>
      <c r="I6" s="1" t="s">
        <v>188</v>
      </c>
      <c r="J6" s="4">
        <f t="shared" si="1"/>
        <v>43378</v>
      </c>
      <c r="K6" s="1">
        <v>23861.0</v>
      </c>
      <c r="L6" s="1" t="s">
        <v>175</v>
      </c>
      <c r="M6" s="1" t="s">
        <v>176</v>
      </c>
      <c r="N6" s="5">
        <v>43563.0</v>
      </c>
      <c r="O6" s="1" t="s">
        <v>177</v>
      </c>
      <c r="P6" s="1" t="s">
        <v>178</v>
      </c>
      <c r="S6" s="6">
        <v>43282.0</v>
      </c>
      <c r="T6" s="1">
        <f t="array" ref="T6">SUMPRODUCT((MONTH($J$2:$J$12)=MONTH($S6))*(YEAR($J$2:$J$12)=YEAR($S6)))</f>
        <v>0</v>
      </c>
      <c r="W6" s="1">
        <v>60000.0</v>
      </c>
      <c r="X6" s="1">
        <v>60000.0</v>
      </c>
      <c r="Y6" s="1">
        <v>0.0</v>
      </c>
    </row>
    <row r="7">
      <c r="A7" s="1" t="s">
        <v>21</v>
      </c>
      <c r="B7" s="1" t="s">
        <v>170</v>
      </c>
      <c r="C7" s="1" t="s">
        <v>158</v>
      </c>
      <c r="D7" s="1">
        <v>8.20880301E8</v>
      </c>
      <c r="E7" s="1" t="s">
        <v>27</v>
      </c>
      <c r="F7" s="1" t="s">
        <v>171</v>
      </c>
      <c r="G7" s="1" t="s">
        <v>172</v>
      </c>
      <c r="H7" s="1" t="s">
        <v>173</v>
      </c>
      <c r="I7" s="1" t="s">
        <v>189</v>
      </c>
      <c r="J7" s="4">
        <f t="shared" si="1"/>
        <v>43181</v>
      </c>
      <c r="K7" s="1">
        <v>23000.0</v>
      </c>
      <c r="L7" s="1" t="s">
        <v>184</v>
      </c>
      <c r="M7" s="1" t="s">
        <v>185</v>
      </c>
      <c r="N7" s="5">
        <v>43759.0</v>
      </c>
      <c r="O7" s="1" t="s">
        <v>177</v>
      </c>
      <c r="P7" s="1" t="s">
        <v>178</v>
      </c>
      <c r="S7" s="6">
        <v>43313.0</v>
      </c>
      <c r="T7" s="1">
        <f t="array" ref="T7">SUMPRODUCT((MONTH($J$2:$J$12)=MONTH($S7))*(YEAR($J$2:$J$12)=YEAR($S7)))</f>
        <v>0</v>
      </c>
      <c r="W7" s="1">
        <v>70000.0</v>
      </c>
      <c r="X7" s="1">
        <v>70000.0</v>
      </c>
      <c r="Y7" s="1">
        <v>1.0</v>
      </c>
    </row>
    <row r="8">
      <c r="A8" s="1" t="s">
        <v>21</v>
      </c>
      <c r="B8" s="1" t="s">
        <v>170</v>
      </c>
      <c r="C8" s="1" t="s">
        <v>158</v>
      </c>
      <c r="D8" s="1">
        <v>8.44230301E8</v>
      </c>
      <c r="E8" s="1" t="s">
        <v>27</v>
      </c>
      <c r="F8" s="1" t="s">
        <v>171</v>
      </c>
      <c r="G8" s="1" t="s">
        <v>179</v>
      </c>
      <c r="H8" s="1" t="s">
        <v>173</v>
      </c>
      <c r="I8" s="1" t="s">
        <v>190</v>
      </c>
      <c r="J8" s="4">
        <f t="shared" si="1"/>
        <v>43550</v>
      </c>
      <c r="K8" s="1">
        <v>22900.0</v>
      </c>
      <c r="L8" s="1" t="s">
        <v>191</v>
      </c>
      <c r="M8" s="1" t="s">
        <v>192</v>
      </c>
      <c r="N8" s="5">
        <v>43950.0</v>
      </c>
      <c r="O8" s="1" t="s">
        <v>177</v>
      </c>
      <c r="P8" s="1" t="s">
        <v>193</v>
      </c>
      <c r="S8" s="6">
        <v>43344.0</v>
      </c>
      <c r="T8" s="1">
        <f t="array" ref="T8">SUMPRODUCT((MONTH($J$2:$J$12)=MONTH($S8))*(YEAR($J$2:$J$12)=YEAR($S8)))</f>
        <v>2</v>
      </c>
      <c r="W8" s="1">
        <v>80000.0</v>
      </c>
      <c r="X8" s="1">
        <v>80000.0</v>
      </c>
      <c r="Y8" s="1">
        <v>0.0</v>
      </c>
    </row>
    <row r="9">
      <c r="A9" s="1" t="s">
        <v>21</v>
      </c>
      <c r="B9" s="1" t="s">
        <v>170</v>
      </c>
      <c r="C9" s="1" t="s">
        <v>158</v>
      </c>
      <c r="D9" s="1">
        <v>8.44230201E8</v>
      </c>
      <c r="E9" s="1" t="s">
        <v>27</v>
      </c>
      <c r="F9" s="1" t="s">
        <v>171</v>
      </c>
      <c r="G9" s="1" t="s">
        <v>179</v>
      </c>
      <c r="H9" s="1" t="s">
        <v>173</v>
      </c>
      <c r="I9" s="1" t="s">
        <v>194</v>
      </c>
      <c r="J9" s="4">
        <f t="shared" si="1"/>
        <v>43546</v>
      </c>
      <c r="K9" s="1">
        <v>20000.0</v>
      </c>
      <c r="L9" s="1" t="s">
        <v>191</v>
      </c>
      <c r="M9" s="1" t="s">
        <v>192</v>
      </c>
      <c r="N9" s="5">
        <v>43950.0</v>
      </c>
      <c r="O9" s="1" t="s">
        <v>177</v>
      </c>
      <c r="P9" s="1" t="s">
        <v>193</v>
      </c>
      <c r="S9" s="6">
        <v>43374.0</v>
      </c>
      <c r="T9" s="1">
        <f t="array" ref="T9">SUMPRODUCT((MONTH($J$2:$J$12)=MONTH($S9))*(YEAR($J$2:$J$12)=YEAR($S9)))</f>
        <v>1</v>
      </c>
      <c r="W9" s="1">
        <v>90000.0</v>
      </c>
      <c r="X9" s="1">
        <v>90000.0</v>
      </c>
      <c r="Y9" s="1">
        <v>0.0</v>
      </c>
    </row>
    <row r="10">
      <c r="A10" s="1" t="s">
        <v>21</v>
      </c>
      <c r="B10" s="1" t="s">
        <v>170</v>
      </c>
      <c r="C10" s="1" t="s">
        <v>158</v>
      </c>
      <c r="D10" s="1">
        <v>8.20880601E8</v>
      </c>
      <c r="E10" s="1" t="s">
        <v>27</v>
      </c>
      <c r="F10" s="1" t="s">
        <v>171</v>
      </c>
      <c r="G10" s="1" t="s">
        <v>172</v>
      </c>
      <c r="H10" s="1" t="s">
        <v>187</v>
      </c>
      <c r="I10" s="1" t="s">
        <v>195</v>
      </c>
      <c r="J10" s="4">
        <f t="shared" si="1"/>
        <v>43371</v>
      </c>
      <c r="K10" s="1">
        <v>13061.0</v>
      </c>
      <c r="L10" s="1" t="s">
        <v>184</v>
      </c>
      <c r="M10" s="1" t="s">
        <v>185</v>
      </c>
      <c r="N10" s="5">
        <v>43759.0</v>
      </c>
      <c r="O10" s="1" t="s">
        <v>177</v>
      </c>
      <c r="P10" s="1" t="s">
        <v>178</v>
      </c>
      <c r="S10" s="6">
        <v>43405.0</v>
      </c>
      <c r="T10" s="1">
        <f t="array" ref="T10">SUMPRODUCT((MONTH($J$2:$J$12)=MONTH($S10))*(YEAR($J$2:$J$12)=YEAR($S10)))</f>
        <v>0</v>
      </c>
      <c r="X10" s="8" t="s">
        <v>83</v>
      </c>
      <c r="Y10" s="8">
        <v>1.0</v>
      </c>
    </row>
    <row r="11">
      <c r="A11" s="1" t="s">
        <v>21</v>
      </c>
      <c r="B11" s="1" t="s">
        <v>170</v>
      </c>
      <c r="C11" s="1" t="s">
        <v>158</v>
      </c>
      <c r="D11" s="1">
        <v>8.20881101E8</v>
      </c>
      <c r="E11" s="1" t="s">
        <v>27</v>
      </c>
      <c r="F11" s="1" t="s">
        <v>171</v>
      </c>
      <c r="G11" s="1" t="s">
        <v>172</v>
      </c>
      <c r="H11" s="1" t="s">
        <v>187</v>
      </c>
      <c r="I11" s="1" t="s">
        <v>196</v>
      </c>
      <c r="J11" s="4">
        <f t="shared" si="1"/>
        <v>43373</v>
      </c>
      <c r="K11" s="1">
        <v>11061.0</v>
      </c>
      <c r="L11" s="1" t="s">
        <v>184</v>
      </c>
      <c r="M11" s="1" t="s">
        <v>185</v>
      </c>
      <c r="N11" s="5">
        <v>43759.0</v>
      </c>
      <c r="O11" s="1" t="s">
        <v>177</v>
      </c>
      <c r="P11" s="1" t="s">
        <v>178</v>
      </c>
      <c r="S11" s="6">
        <v>43435.0</v>
      </c>
      <c r="T11" s="1">
        <f t="array" ref="T11">SUMPRODUCT((MONTH($J$2:$J$12)=MONTH($S11))*(YEAR($J$2:$J$12)=YEAR($S11)))</f>
        <v>0</v>
      </c>
    </row>
    <row r="12">
      <c r="A12" s="1" t="s">
        <v>21</v>
      </c>
      <c r="B12" s="1" t="s">
        <v>170</v>
      </c>
      <c r="C12" s="1" t="s">
        <v>22</v>
      </c>
      <c r="D12" s="1">
        <v>8.20880501E8</v>
      </c>
      <c r="E12" s="1" t="s">
        <v>27</v>
      </c>
      <c r="F12" s="1" t="s">
        <v>171</v>
      </c>
      <c r="G12" s="1" t="s">
        <v>172</v>
      </c>
      <c r="H12" s="1" t="s">
        <v>173</v>
      </c>
      <c r="I12" s="1" t="s">
        <v>197</v>
      </c>
      <c r="J12" s="4">
        <f t="shared" si="1"/>
        <v>43202</v>
      </c>
      <c r="K12" s="1">
        <v>7890.0</v>
      </c>
      <c r="L12" s="1" t="s">
        <v>184</v>
      </c>
      <c r="M12" s="1" t="s">
        <v>185</v>
      </c>
      <c r="N12" s="5">
        <v>43759.0</v>
      </c>
      <c r="O12" s="1" t="s">
        <v>177</v>
      </c>
      <c r="P12" s="1" t="s">
        <v>178</v>
      </c>
      <c r="S12" s="6">
        <v>43466.0</v>
      </c>
      <c r="T12" s="1">
        <f t="array" ref="T12">SUMPRODUCT((MONTH($J$2:$J$12)=MONTH($S12))*(YEAR($J$2:$J$12)=YEAR($S12)))</f>
        <v>0</v>
      </c>
    </row>
    <row r="13">
      <c r="S13" s="6">
        <v>43497.0</v>
      </c>
      <c r="T13" s="1">
        <f t="array" ref="T13">SUMPRODUCT((MONTH($J$2:$J$12)=MONTH($S13))*(YEAR($J$2:$J$12)=YEAR($S13)))</f>
        <v>0</v>
      </c>
    </row>
    <row r="14">
      <c r="S14" s="6">
        <v>43525.0</v>
      </c>
      <c r="T14" s="1">
        <f t="array" ref="T14">SUMPRODUCT((MONTH($J$2:$J$12)=MONTH($S14))*(YEAR($J$2:$J$12)=YEAR($S14)))</f>
        <v>2</v>
      </c>
    </row>
    <row r="15">
      <c r="S15" s="6">
        <v>43556.0</v>
      </c>
      <c r="T15" s="1">
        <f t="array" ref="T15">SUMPRODUCT((MONTH($J$2:$J$12)=MONTH($S15))*(YEAR($J$2:$J$12)=YEAR($S15)))</f>
        <v>0</v>
      </c>
    </row>
    <row r="16">
      <c r="S16" s="6">
        <v>43586.0</v>
      </c>
      <c r="T16" s="1">
        <f t="array" ref="T16">SUMPRODUCT((MONTH($J$2:$J$12)=MONTH($S16))*(YEAR($J$2:$J$12)=YEAR($S16)))</f>
        <v>0</v>
      </c>
    </row>
    <row r="17">
      <c r="S17" s="6">
        <v>43617.0</v>
      </c>
      <c r="T17" s="1">
        <f t="array" ref="T17">SUMPRODUCT((MONTH($J$2:$J$12)=MONTH($S17))*(YEAR($J$2:$J$12)=YEAR($S17)))</f>
        <v>0</v>
      </c>
    </row>
    <row r="18">
      <c r="S18" s="6">
        <v>43647.0</v>
      </c>
      <c r="T18" s="1">
        <f t="array" ref="T18">SUMPRODUCT((MONTH($J$2:$J$12)=MONTH($S18))*(YEAR($J$2:$J$12)=YEAR($S18)))</f>
        <v>0</v>
      </c>
    </row>
    <row r="19">
      <c r="S19" s="6">
        <v>43678.0</v>
      </c>
      <c r="T19" s="1">
        <f t="array" ref="T19">SUMPRODUCT((MONTH($J$2:$J$12)=MONTH($S19))*(YEAR($J$2:$J$12)=YEAR($S19)))</f>
        <v>0</v>
      </c>
    </row>
    <row r="20">
      <c r="S20" s="6">
        <v>43709.0</v>
      </c>
      <c r="T20" s="1">
        <f t="array" ref="T20">SUMPRODUCT((MONTH($J$2:$J$12)=MONTH($S20))*(YEAR($J$2:$J$12)=YEAR($S20)))</f>
        <v>1</v>
      </c>
    </row>
    <row r="21" ht="15.75" customHeight="1">
      <c r="S21" s="1" t="s">
        <v>42</v>
      </c>
      <c r="T21" s="1">
        <f>SUM(T2:T20)</f>
        <v>11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P$1">
    <sortState ref="A1:P1">
      <sortCondition descending="1" ref="K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workbookViewId="0"/>
  </sheetViews>
  <sheetFormatPr customHeight="1" defaultColWidth="14.43" defaultRowHeight="15.0"/>
  <cols>
    <col customWidth="1" hidden="1" min="1" max="3" width="8.71"/>
    <col customWidth="1" min="4" max="5" width="8.71"/>
    <col customWidth="1" min="6" max="6" width="15.0"/>
    <col customWidth="1" min="7" max="8" width="10.43"/>
    <col customWidth="1" min="9" max="10" width="18.29"/>
    <col customWidth="1" hidden="1" min="11" max="12" width="8.71"/>
    <col customWidth="1" min="13" max="13" width="17.86"/>
    <col customWidth="1" hidden="1" min="14" max="14" width="8.71"/>
    <col customWidth="1" hidden="1" min="15" max="15" width="5.86"/>
    <col customWidth="1" min="16" max="16" width="13.57"/>
    <col customWidth="1" min="17" max="17" width="22.57"/>
    <col customWidth="1" min="18" max="38" width="8.71"/>
  </cols>
  <sheetData>
    <row r="1">
      <c r="A1" s="9" t="s">
        <v>0</v>
      </c>
      <c r="B1" s="9" t="s">
        <v>164</v>
      </c>
      <c r="C1" s="9" t="s">
        <v>1</v>
      </c>
      <c r="D1" s="9" t="s">
        <v>7</v>
      </c>
      <c r="E1" s="9" t="s">
        <v>8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198</v>
      </c>
      <c r="L1" s="9" t="s">
        <v>199</v>
      </c>
      <c r="M1" s="2" t="s">
        <v>200</v>
      </c>
      <c r="N1" s="9" t="s">
        <v>201</v>
      </c>
      <c r="O1" s="9" t="s">
        <v>202</v>
      </c>
      <c r="P1" s="9" t="s">
        <v>13</v>
      </c>
      <c r="Q1" s="9" t="s">
        <v>15</v>
      </c>
      <c r="R1" s="2"/>
      <c r="S1" s="2" t="s">
        <v>17</v>
      </c>
      <c r="T1" s="1" t="s">
        <v>18</v>
      </c>
      <c r="U1" s="1" t="s">
        <v>17</v>
      </c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>
      <c r="A2" s="1" t="s">
        <v>21</v>
      </c>
      <c r="B2" s="1" t="s">
        <v>203</v>
      </c>
      <c r="C2" s="1" t="s">
        <v>22</v>
      </c>
      <c r="D2" s="1">
        <v>20207.0</v>
      </c>
      <c r="E2" s="1" t="s">
        <v>27</v>
      </c>
      <c r="F2" s="1" t="s">
        <v>171</v>
      </c>
      <c r="G2" s="1" t="s">
        <v>204</v>
      </c>
      <c r="H2" s="1" t="s">
        <v>205</v>
      </c>
      <c r="I2" s="1" t="s">
        <v>206</v>
      </c>
      <c r="J2" s="4">
        <f t="shared" ref="J2:J12" si="1">DATE(LEFT(I2,4),MID(I2,6,2),MID(I2,9,2))</f>
        <v>43417</v>
      </c>
      <c r="K2" s="1" t="s">
        <v>207</v>
      </c>
      <c r="L2" s="1" t="s">
        <v>208</v>
      </c>
      <c r="M2" s="1">
        <v>30060.0</v>
      </c>
      <c r="N2" s="1" t="s">
        <v>29</v>
      </c>
      <c r="O2" s="1" t="s">
        <v>209</v>
      </c>
      <c r="P2" s="5">
        <v>43785.0</v>
      </c>
      <c r="Q2" s="1" t="s">
        <v>210</v>
      </c>
      <c r="R2" s="1">
        <v>2018.0</v>
      </c>
      <c r="S2" s="1">
        <f t="array" ref="S2">SUMPRODUCT(--(YEAR($J$2:$J$11)=$R2))</f>
        <v>2</v>
      </c>
      <c r="T2" s="6">
        <v>43405.0</v>
      </c>
      <c r="U2" s="1">
        <f t="array" ref="U2">SUMPRODUCT((MONTH($J$2:$J$11)=MONTH($T2))*(YEAR($J$2:$J$11)=YEAR($T2)))</f>
        <v>2</v>
      </c>
    </row>
    <row r="3">
      <c r="A3" s="1" t="s">
        <v>21</v>
      </c>
      <c r="B3" s="1" t="s">
        <v>203</v>
      </c>
      <c r="C3" s="1" t="s">
        <v>22</v>
      </c>
      <c r="D3" s="1">
        <v>20186.0</v>
      </c>
      <c r="E3" s="1" t="s">
        <v>27</v>
      </c>
      <c r="F3" s="1" t="s">
        <v>171</v>
      </c>
      <c r="G3" s="1" t="s">
        <v>179</v>
      </c>
      <c r="H3" s="1" t="s">
        <v>180</v>
      </c>
      <c r="I3" s="1" t="s">
        <v>211</v>
      </c>
      <c r="J3" s="4">
        <f t="shared" si="1"/>
        <v>43423</v>
      </c>
      <c r="K3" s="1" t="s">
        <v>207</v>
      </c>
      <c r="L3" s="1" t="s">
        <v>212</v>
      </c>
      <c r="M3" s="1">
        <v>9070.0</v>
      </c>
      <c r="N3" s="1" t="s">
        <v>29</v>
      </c>
      <c r="O3" s="1" t="s">
        <v>213</v>
      </c>
      <c r="P3" s="5">
        <v>43788.0</v>
      </c>
      <c r="Q3" s="1" t="s">
        <v>214</v>
      </c>
      <c r="R3" s="1">
        <v>2019.0</v>
      </c>
      <c r="S3" s="1">
        <f t="array" ref="S3">SUMPRODUCT(--(YEAR($J$2:$J$11)=$R3))</f>
        <v>8</v>
      </c>
      <c r="T3" s="6">
        <v>43435.0</v>
      </c>
      <c r="U3" s="1">
        <f t="array" ref="U3">SUMPRODUCT((MONTH($J$2:$J$11)=MONTH($T3))*(YEAR($J$2:$J$11)=YEAR($T3)))</f>
        <v>0</v>
      </c>
    </row>
    <row r="4">
      <c r="A4" s="1" t="s">
        <v>21</v>
      </c>
      <c r="B4" s="1" t="s">
        <v>203</v>
      </c>
      <c r="C4" s="1" t="s">
        <v>22</v>
      </c>
      <c r="D4" s="1">
        <v>20208.0</v>
      </c>
      <c r="E4" s="1" t="s">
        <v>27</v>
      </c>
      <c r="F4" s="1" t="s">
        <v>171</v>
      </c>
      <c r="G4" s="1" t="s">
        <v>204</v>
      </c>
      <c r="H4" s="1" t="s">
        <v>205</v>
      </c>
      <c r="I4" s="1" t="s">
        <v>215</v>
      </c>
      <c r="J4" s="4">
        <f t="shared" si="1"/>
        <v>43500</v>
      </c>
      <c r="K4" s="1" t="s">
        <v>207</v>
      </c>
      <c r="L4" s="1" t="s">
        <v>208</v>
      </c>
      <c r="M4" s="1">
        <v>20060.0</v>
      </c>
      <c r="N4" s="1" t="s">
        <v>29</v>
      </c>
      <c r="O4" s="1" t="s">
        <v>209</v>
      </c>
      <c r="P4" s="5">
        <v>43866.0</v>
      </c>
      <c r="Q4" s="1" t="s">
        <v>210</v>
      </c>
      <c r="R4" s="1" t="s">
        <v>42</v>
      </c>
      <c r="S4" s="1">
        <f>SUM(S2:S3)</f>
        <v>10</v>
      </c>
      <c r="T4" s="6">
        <v>43466.0</v>
      </c>
      <c r="U4" s="1">
        <f t="array" ref="U4">SUMPRODUCT((MONTH($J$2:$J$11)=MONTH($T4))*(YEAR($J$2:$J$11)=YEAR($T4)))</f>
        <v>0</v>
      </c>
    </row>
    <row r="5">
      <c r="A5" s="1" t="s">
        <v>21</v>
      </c>
      <c r="B5" s="1" t="s">
        <v>203</v>
      </c>
      <c r="C5" s="1" t="s">
        <v>22</v>
      </c>
      <c r="D5" s="1">
        <v>22080.0</v>
      </c>
      <c r="E5" s="1" t="s">
        <v>27</v>
      </c>
      <c r="F5" s="1" t="s">
        <v>171</v>
      </c>
      <c r="G5" s="1" t="s">
        <v>204</v>
      </c>
      <c r="H5" s="1" t="s">
        <v>205</v>
      </c>
      <c r="I5" s="1" t="s">
        <v>216</v>
      </c>
      <c r="J5" s="4">
        <f t="shared" si="1"/>
        <v>43501</v>
      </c>
      <c r="K5" s="1" t="s">
        <v>207</v>
      </c>
      <c r="L5" s="1" t="s">
        <v>208</v>
      </c>
      <c r="M5" s="1">
        <v>20060.0</v>
      </c>
      <c r="N5" s="1" t="s">
        <v>29</v>
      </c>
      <c r="O5" s="1" t="s">
        <v>209</v>
      </c>
      <c r="P5" s="5">
        <v>43866.0</v>
      </c>
      <c r="Q5" s="1" t="s">
        <v>210</v>
      </c>
      <c r="R5" s="1" t="s">
        <v>48</v>
      </c>
      <c r="S5" s="1">
        <f>COUNTA(J2:J12)</f>
        <v>11</v>
      </c>
      <c r="T5" s="6">
        <v>43497.0</v>
      </c>
      <c r="U5" s="1">
        <f t="array" ref="U5">SUMPRODUCT((MONTH($J$2:$J$11)=MONTH($T5))*(YEAR($J$2:$J$11)=YEAR($T5)))</f>
        <v>2</v>
      </c>
    </row>
    <row r="6">
      <c r="A6" s="1" t="s">
        <v>21</v>
      </c>
      <c r="B6" s="1" t="s">
        <v>203</v>
      </c>
      <c r="C6" s="1" t="s">
        <v>22</v>
      </c>
      <c r="D6" s="1">
        <v>21200.0</v>
      </c>
      <c r="E6" s="1" t="s">
        <v>27</v>
      </c>
      <c r="F6" s="1" t="s">
        <v>171</v>
      </c>
      <c r="G6" s="1" t="s">
        <v>204</v>
      </c>
      <c r="H6" s="1" t="s">
        <v>173</v>
      </c>
      <c r="I6" s="1" t="s">
        <v>217</v>
      </c>
      <c r="J6" s="4">
        <f t="shared" si="1"/>
        <v>43585</v>
      </c>
      <c r="K6" s="1" t="s">
        <v>207</v>
      </c>
      <c r="L6" s="1" t="s">
        <v>212</v>
      </c>
      <c r="M6" s="1">
        <v>4070.0</v>
      </c>
      <c r="N6" s="1" t="s">
        <v>29</v>
      </c>
      <c r="O6" s="1" t="s">
        <v>213</v>
      </c>
      <c r="P6" s="5">
        <v>43952.0</v>
      </c>
      <c r="Q6" s="1" t="s">
        <v>210</v>
      </c>
      <c r="T6" s="6">
        <v>43525.0</v>
      </c>
      <c r="U6" s="1">
        <f t="array" ref="U6">SUMPRODUCT((MONTH($J$2:$J$11)=MONTH($T6))*(YEAR($J$2:$J$11)=YEAR($T6)))</f>
        <v>0</v>
      </c>
    </row>
    <row r="7">
      <c r="A7" s="1" t="s">
        <v>21</v>
      </c>
      <c r="B7" s="1" t="s">
        <v>203</v>
      </c>
      <c r="C7" s="1" t="s">
        <v>22</v>
      </c>
      <c r="D7" s="1">
        <v>21201.0</v>
      </c>
      <c r="E7" s="1" t="s">
        <v>27</v>
      </c>
      <c r="F7" s="1" t="s">
        <v>171</v>
      </c>
      <c r="G7" s="1" t="s">
        <v>204</v>
      </c>
      <c r="H7" s="1" t="s">
        <v>173</v>
      </c>
      <c r="I7" s="1" t="s">
        <v>218</v>
      </c>
      <c r="J7" s="4">
        <f t="shared" si="1"/>
        <v>43591</v>
      </c>
      <c r="K7" s="1" t="s">
        <v>207</v>
      </c>
      <c r="L7" s="1" t="s">
        <v>212</v>
      </c>
      <c r="M7" s="1">
        <v>9070.0</v>
      </c>
      <c r="N7" s="1" t="s">
        <v>29</v>
      </c>
      <c r="O7" s="1" t="s">
        <v>213</v>
      </c>
      <c r="P7" s="5">
        <v>43958.0</v>
      </c>
      <c r="Q7" s="1" t="s">
        <v>210</v>
      </c>
      <c r="T7" s="6">
        <v>43556.0</v>
      </c>
      <c r="U7" s="1">
        <f t="array" ref="U7">SUMPRODUCT((MONTH($J$2:$J$11)=MONTH($T7))*(YEAR($J$2:$J$11)=YEAR($T7)))</f>
        <v>1</v>
      </c>
    </row>
    <row r="8">
      <c r="A8" s="1" t="s">
        <v>21</v>
      </c>
      <c r="B8" s="1" t="s">
        <v>203</v>
      </c>
      <c r="C8" s="1" t="s">
        <v>22</v>
      </c>
      <c r="D8" s="1">
        <v>21202.0</v>
      </c>
      <c r="E8" s="1" t="s">
        <v>27</v>
      </c>
      <c r="F8" s="1" t="s">
        <v>171</v>
      </c>
      <c r="G8" s="1" t="s">
        <v>204</v>
      </c>
      <c r="H8" s="1" t="s">
        <v>173</v>
      </c>
      <c r="I8" s="1" t="s">
        <v>219</v>
      </c>
      <c r="J8" s="4">
        <f t="shared" si="1"/>
        <v>43600</v>
      </c>
      <c r="K8" s="1" t="s">
        <v>207</v>
      </c>
      <c r="L8" s="1" t="s">
        <v>208</v>
      </c>
      <c r="M8" s="1">
        <v>5080.0</v>
      </c>
      <c r="N8" s="1" t="s">
        <v>29</v>
      </c>
      <c r="O8" s="1" t="s">
        <v>213</v>
      </c>
      <c r="P8" s="5">
        <v>43967.0</v>
      </c>
      <c r="Q8" s="1" t="s">
        <v>210</v>
      </c>
      <c r="T8" s="6">
        <v>43586.0</v>
      </c>
      <c r="U8" s="1">
        <f t="array" ref="U8">SUMPRODUCT((MONTH($J$2:$J$11)=MONTH($T8))*(YEAR($J$2:$J$11)=YEAR($T8)))</f>
        <v>3</v>
      </c>
    </row>
    <row r="9">
      <c r="A9" s="1" t="s">
        <v>21</v>
      </c>
      <c r="B9" s="1" t="s">
        <v>203</v>
      </c>
      <c r="C9" s="1" t="s">
        <v>22</v>
      </c>
      <c r="D9" s="1">
        <v>21203.0</v>
      </c>
      <c r="E9" s="1" t="s">
        <v>27</v>
      </c>
      <c r="F9" s="1" t="s">
        <v>171</v>
      </c>
      <c r="G9" s="1" t="s">
        <v>204</v>
      </c>
      <c r="H9" s="1" t="s">
        <v>173</v>
      </c>
      <c r="I9" s="1" t="s">
        <v>220</v>
      </c>
      <c r="J9" s="4">
        <f t="shared" si="1"/>
        <v>43609</v>
      </c>
      <c r="K9" s="1" t="s">
        <v>207</v>
      </c>
      <c r="L9" s="1" t="s">
        <v>208</v>
      </c>
      <c r="M9" s="1">
        <v>12080.0</v>
      </c>
      <c r="N9" s="1" t="s">
        <v>29</v>
      </c>
      <c r="O9" s="1" t="s">
        <v>213</v>
      </c>
      <c r="P9" s="5">
        <v>43979.0</v>
      </c>
      <c r="Q9" s="1" t="s">
        <v>210</v>
      </c>
      <c r="T9" s="6">
        <v>43617.0</v>
      </c>
      <c r="U9" s="1">
        <f t="array" ref="U9">SUMPRODUCT((MONTH($J$2:$J$11)=MONTH($T9))*(YEAR($J$2:$J$11)=YEAR($T9)))</f>
        <v>2</v>
      </c>
    </row>
    <row r="10">
      <c r="A10" s="1" t="s">
        <v>21</v>
      </c>
      <c r="B10" s="1" t="s">
        <v>203</v>
      </c>
      <c r="C10" s="1" t="s">
        <v>22</v>
      </c>
      <c r="D10" s="1">
        <v>21204.0</v>
      </c>
      <c r="E10" s="1" t="s">
        <v>27</v>
      </c>
      <c r="F10" s="1" t="s">
        <v>171</v>
      </c>
      <c r="G10" s="1" t="s">
        <v>204</v>
      </c>
      <c r="H10" s="1" t="s">
        <v>173</v>
      </c>
      <c r="I10" s="1" t="s">
        <v>221</v>
      </c>
      <c r="J10" s="4">
        <f t="shared" si="1"/>
        <v>43618</v>
      </c>
      <c r="K10" s="1" t="s">
        <v>207</v>
      </c>
      <c r="L10" s="1" t="s">
        <v>208</v>
      </c>
      <c r="M10" s="1">
        <v>30090.0</v>
      </c>
      <c r="N10" s="1" t="s">
        <v>29</v>
      </c>
      <c r="O10" s="1" t="s">
        <v>213</v>
      </c>
      <c r="P10" s="5">
        <v>43985.0</v>
      </c>
      <c r="Q10" s="1" t="s">
        <v>210</v>
      </c>
      <c r="T10" s="1" t="s">
        <v>42</v>
      </c>
      <c r="U10" s="1">
        <f>SUM(U2:U9)</f>
        <v>10</v>
      </c>
    </row>
    <row r="11">
      <c r="A11" s="1" t="s">
        <v>21</v>
      </c>
      <c r="B11" s="1" t="s">
        <v>203</v>
      </c>
      <c r="C11" s="1" t="s">
        <v>22</v>
      </c>
      <c r="D11" s="1">
        <v>21205.0</v>
      </c>
      <c r="E11" s="1" t="s">
        <v>27</v>
      </c>
      <c r="F11" s="1" t="s">
        <v>171</v>
      </c>
      <c r="G11" s="1" t="s">
        <v>204</v>
      </c>
      <c r="H11" s="1" t="s">
        <v>173</v>
      </c>
      <c r="I11" s="1" t="s">
        <v>222</v>
      </c>
      <c r="J11" s="4">
        <f t="shared" si="1"/>
        <v>43627</v>
      </c>
      <c r="K11" s="1" t="s">
        <v>207</v>
      </c>
      <c r="L11" s="1" t="s">
        <v>208</v>
      </c>
      <c r="M11" s="1">
        <v>70100.0</v>
      </c>
      <c r="N11" s="1" t="s">
        <v>29</v>
      </c>
      <c r="O11" s="1" t="s">
        <v>213</v>
      </c>
      <c r="P11" s="5">
        <v>43994.0</v>
      </c>
      <c r="Q11" s="1" t="s">
        <v>210</v>
      </c>
    </row>
    <row r="12">
      <c r="A12" s="1" t="s">
        <v>21</v>
      </c>
      <c r="B12" s="1" t="s">
        <v>203</v>
      </c>
      <c r="C12" s="1" t="s">
        <v>158</v>
      </c>
      <c r="D12" s="1">
        <v>25168.0</v>
      </c>
      <c r="E12" s="1" t="s">
        <v>223</v>
      </c>
      <c r="F12" s="1" t="s">
        <v>171</v>
      </c>
      <c r="G12" s="1" t="s">
        <v>224</v>
      </c>
      <c r="H12" s="1" t="s">
        <v>173</v>
      </c>
      <c r="J12" s="4" t="str">
        <f t="shared" si="1"/>
        <v>#NUM!</v>
      </c>
      <c r="K12" s="1" t="s">
        <v>207</v>
      </c>
      <c r="L12" s="1" t="s">
        <v>208</v>
      </c>
      <c r="M12" s="1">
        <v>30000.0</v>
      </c>
      <c r="N12" s="1" t="s">
        <v>29</v>
      </c>
      <c r="O12" s="1" t="s">
        <v>225</v>
      </c>
      <c r="Q12" s="1" t="s">
        <v>226</v>
      </c>
    </row>
    <row r="13">
      <c r="J13" s="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Q$1">
    <sortState ref="A1:Q1">
      <sortCondition ref="J1"/>
    </sortState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8.29"/>
    <col customWidth="1" min="2" max="2" width="21.14"/>
    <col customWidth="1" min="3" max="3" width="16.71"/>
    <col customWidth="1" min="4" max="6" width="8.71"/>
    <col customWidth="1" min="7" max="7" width="9.14"/>
    <col customWidth="1" min="8" max="8" width="22.14"/>
    <col customWidth="1" min="9" max="9" width="12.0"/>
    <col customWidth="1" min="10" max="10" width="18.57"/>
    <col customWidth="1" min="11" max="13" width="8.71"/>
    <col customWidth="1" min="14" max="14" width="9.14"/>
    <col customWidth="1" min="15" max="15" width="22.14"/>
    <col customWidth="1" min="16" max="16" width="12.0"/>
    <col customWidth="1" min="17" max="20" width="8.71"/>
    <col customWidth="1" min="21" max="21" width="9.14"/>
    <col customWidth="1" min="22" max="22" width="22.14"/>
    <col customWidth="1" min="23" max="23" width="13.29"/>
    <col customWidth="1" min="24" max="27" width="8.71"/>
    <col customWidth="1" min="28" max="28" width="9.14"/>
    <col customWidth="1" min="29" max="31" width="8.71"/>
    <col customWidth="1" min="32" max="32" width="13.71"/>
    <col customWidth="1" min="33" max="52" width="8.71"/>
  </cols>
  <sheetData>
    <row r="1">
      <c r="A1" s="10" t="s">
        <v>227</v>
      </c>
      <c r="B1" s="11"/>
      <c r="C1" s="11"/>
      <c r="D1" s="11"/>
      <c r="E1" s="11"/>
      <c r="F1" s="11"/>
      <c r="G1" s="12"/>
      <c r="H1" s="10" t="s">
        <v>228</v>
      </c>
      <c r="I1" s="11"/>
      <c r="J1" s="11"/>
      <c r="K1" s="11"/>
      <c r="L1" s="11"/>
      <c r="M1" s="11"/>
      <c r="N1" s="12"/>
      <c r="O1" s="10" t="s">
        <v>229</v>
      </c>
      <c r="P1" s="11"/>
      <c r="Q1" s="11"/>
      <c r="R1" s="11"/>
      <c r="S1" s="11"/>
      <c r="T1" s="11"/>
      <c r="U1" s="12"/>
      <c r="V1" s="10" t="s">
        <v>230</v>
      </c>
      <c r="W1" s="11"/>
      <c r="X1" s="11"/>
      <c r="Y1" s="11"/>
      <c r="Z1" s="11"/>
      <c r="AA1" s="11"/>
      <c r="AB1" s="13"/>
      <c r="AC1" s="14" t="s">
        <v>231</v>
      </c>
      <c r="AD1" s="15"/>
      <c r="AE1" s="15"/>
      <c r="AF1" s="15"/>
      <c r="AG1" s="16"/>
      <c r="AH1" s="17" t="s">
        <v>232</v>
      </c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</row>
    <row r="2">
      <c r="A2" s="18" t="s">
        <v>233</v>
      </c>
      <c r="B2" s="19" t="s">
        <v>234</v>
      </c>
      <c r="C2" s="19" t="s">
        <v>235</v>
      </c>
      <c r="D2" s="19" t="s">
        <v>16</v>
      </c>
      <c r="E2" s="19" t="s">
        <v>17</v>
      </c>
      <c r="F2" s="20" t="s">
        <v>18</v>
      </c>
      <c r="G2" s="21" t="s">
        <v>17</v>
      </c>
      <c r="H2" s="18" t="s">
        <v>5</v>
      </c>
      <c r="I2" s="19" t="s">
        <v>6</v>
      </c>
      <c r="J2" s="19" t="s">
        <v>200</v>
      </c>
      <c r="K2" s="19" t="s">
        <v>16</v>
      </c>
      <c r="L2" s="19" t="s">
        <v>17</v>
      </c>
      <c r="M2" s="20" t="s">
        <v>18</v>
      </c>
      <c r="N2" s="21" t="s">
        <v>17</v>
      </c>
      <c r="O2" s="18" t="s">
        <v>5</v>
      </c>
      <c r="P2" s="19" t="s">
        <v>6</v>
      </c>
      <c r="Q2" s="19" t="s">
        <v>165</v>
      </c>
      <c r="R2" s="19" t="s">
        <v>16</v>
      </c>
      <c r="S2" s="19" t="s">
        <v>17</v>
      </c>
      <c r="T2" s="20" t="s">
        <v>18</v>
      </c>
      <c r="U2" s="21" t="s">
        <v>17</v>
      </c>
      <c r="V2" s="22" t="s">
        <v>5</v>
      </c>
      <c r="W2" s="20" t="s">
        <v>6</v>
      </c>
      <c r="X2" s="20" t="s">
        <v>9</v>
      </c>
      <c r="Y2" s="19" t="s">
        <v>16</v>
      </c>
      <c r="Z2" s="19" t="s">
        <v>17</v>
      </c>
      <c r="AA2" s="20" t="s">
        <v>18</v>
      </c>
      <c r="AB2" s="20" t="s">
        <v>17</v>
      </c>
      <c r="AC2" s="23" t="s">
        <v>18</v>
      </c>
      <c r="AD2" s="23" t="s">
        <v>236</v>
      </c>
      <c r="AE2" s="24" t="s">
        <v>230</v>
      </c>
      <c r="AF2" s="24" t="s">
        <v>229</v>
      </c>
      <c r="AG2" s="25" t="s">
        <v>228</v>
      </c>
      <c r="AH2" s="26" t="s">
        <v>237</v>
      </c>
      <c r="AI2" s="26"/>
      <c r="AJ2" s="24" t="s">
        <v>230</v>
      </c>
      <c r="AK2" s="24" t="s">
        <v>229</v>
      </c>
      <c r="AL2" s="25" t="s">
        <v>228</v>
      </c>
      <c r="AM2" s="26"/>
      <c r="AN2" s="26"/>
      <c r="AO2" s="26"/>
      <c r="AP2" s="26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7" t="s">
        <v>238</v>
      </c>
      <c r="B3" s="28">
        <f t="shared" ref="B3:B286" si="1">DATE(LEFT(A3,4),MID(A3,6,2),MID(A3,9,2))</f>
        <v>43170</v>
      </c>
      <c r="C3" s="29">
        <v>6179.719</v>
      </c>
      <c r="D3" s="29">
        <v>2018.0</v>
      </c>
      <c r="E3" s="29">
        <f t="array" ref="E3">SUMPRODUCT(--(YEAR($B$3:$B$286)=$D3))</f>
        <v>140</v>
      </c>
      <c r="F3" s="30">
        <v>43160.0</v>
      </c>
      <c r="G3" s="31">
        <f t="array" ref="G3">SUMPRODUCT((MONTH($B$3:$B$286)=MONTH($F3))*(YEAR($B$3:$B$286)=YEAR($F3)))</f>
        <v>24</v>
      </c>
      <c r="H3" s="27" t="s">
        <v>222</v>
      </c>
      <c r="I3" s="28">
        <f t="shared" ref="I3:I12" si="2">DATE(LEFT(H3,4),MID(H3,6,2),MID(H3,9,2))</f>
        <v>43627</v>
      </c>
      <c r="J3" s="32">
        <v>70100.0</v>
      </c>
      <c r="K3" s="29">
        <v>2018.0</v>
      </c>
      <c r="L3" s="29">
        <f t="array" ref="L3">SUMPRODUCT(--(YEAR($I$3:$I$12)=$K3))</f>
        <v>2</v>
      </c>
      <c r="M3" s="30">
        <v>43405.0</v>
      </c>
      <c r="N3" s="31">
        <f t="array" ref="N3">SUMPRODUCT((MONTH($I$3:$I$12)=MONTH($M3))*(YEAR($I$3:$I$12)=YEAR($M3)))</f>
        <v>2</v>
      </c>
      <c r="O3" s="27" t="s">
        <v>174</v>
      </c>
      <c r="P3" s="28">
        <f t="shared" ref="P3:P13" si="3">DATE(LEFT(O3,4),MID(O3,6,2),MID(O3,9,2))</f>
        <v>43176</v>
      </c>
      <c r="Q3" s="29">
        <v>95300.0</v>
      </c>
      <c r="R3" s="29">
        <v>2018.0</v>
      </c>
      <c r="S3" s="29">
        <f t="array" ref="S3">SUMPRODUCT(--(YEAR($P$3:$P$13)=$R3))</f>
        <v>8</v>
      </c>
      <c r="T3" s="30">
        <v>43160.0</v>
      </c>
      <c r="U3" s="31">
        <f t="array" ref="U3">SUMPRODUCT((MONTH($P$3:$P$13)=MONTH($T3))*(YEAR($P$3:$P$13)=YEAR($T3)))</f>
        <v>4</v>
      </c>
      <c r="V3" s="27" t="s">
        <v>140</v>
      </c>
      <c r="W3" s="28">
        <f t="shared" ref="W3:W29" si="4">DATE(LEFT(V3,4),MID(V3,6,2),MID(V3,9,2))</f>
        <v>43402</v>
      </c>
      <c r="X3" s="32">
        <v>58254.0</v>
      </c>
      <c r="Y3" s="29">
        <v>2018.0</v>
      </c>
      <c r="Z3" s="29">
        <f t="array" ref="Z3">SUMPRODUCT(--(YEAR($W$3:$W$29)=$Y3))</f>
        <v>23</v>
      </c>
      <c r="AA3" s="30">
        <v>43160.0</v>
      </c>
      <c r="AB3" s="29">
        <f t="array" ref="AB3">SUMPRODUCT((MONTH($W$3:$W$29)=MONTH($AA3))*(YEAR($W$3:$W$29)=YEAR($AA3)))</f>
        <v>5</v>
      </c>
      <c r="AC3" s="33">
        <v>43160.0</v>
      </c>
      <c r="AD3" s="34">
        <f t="array" ref="AD3">SUMPRODUCT((MONTH($B$3:$B$286)=MONTH($F3))*(YEAR($B$3:$B$286)=YEAR($F3)))</f>
        <v>24</v>
      </c>
      <c r="AE3" s="1">
        <f t="array" ref="AE3">SUMPRODUCT((MONTH($W$3:$W$29)=MONTH($AA3))*(YEAR($W$3:$W$29)=YEAR($AA3)))</f>
        <v>5</v>
      </c>
      <c r="AF3" s="1">
        <f t="array" ref="AF3">SUMPRODUCT((MONTH($P$3:$P$13)=MONTH($T3))*(YEAR($P$3:$P$13)=YEAR($T3)))</f>
        <v>4</v>
      </c>
      <c r="AG3" s="35">
        <v>0.0</v>
      </c>
      <c r="AH3" s="1">
        <v>8000.0</v>
      </c>
      <c r="AI3" s="36" t="s">
        <v>239</v>
      </c>
      <c r="AJ3" s="34">
        <f t="array" ref="AJ3">SUMPRODUCT(--($X$3:$X$29&lt;=$AH3))</f>
        <v>9</v>
      </c>
      <c r="AK3" s="34">
        <f t="array" ref="AK3">SUMPRODUCT(--($Q$3:$Q$13&lt;=$AH3))</f>
        <v>1</v>
      </c>
      <c r="AL3" s="34">
        <f t="array" ref="AL3">SUMPRODUCT(--($J$3:$J$12&lt;=$AH3))</f>
        <v>2</v>
      </c>
    </row>
    <row r="4">
      <c r="A4" s="27" t="s">
        <v>240</v>
      </c>
      <c r="B4" s="28">
        <f t="shared" si="1"/>
        <v>43171</v>
      </c>
      <c r="C4" s="29">
        <v>0.0</v>
      </c>
      <c r="D4" s="29">
        <v>2019.0</v>
      </c>
      <c r="E4" s="29">
        <f t="array" ref="E4">SUMPRODUCT(--(YEAR($B$3:$B$286)=$D4))</f>
        <v>63</v>
      </c>
      <c r="F4" s="30">
        <v>43191.0</v>
      </c>
      <c r="G4" s="31">
        <f t="array" ref="G4">SUMPRODUCT((MONTH($B$3:$B$286)=MONTH($F4))*(YEAR($B$3:$B$286)=YEAR($F4)))</f>
        <v>31</v>
      </c>
      <c r="H4" s="27" t="s">
        <v>221</v>
      </c>
      <c r="I4" s="28">
        <f t="shared" si="2"/>
        <v>43618</v>
      </c>
      <c r="J4" s="29">
        <v>30090.0</v>
      </c>
      <c r="K4" s="29">
        <v>2019.0</v>
      </c>
      <c r="L4" s="29">
        <f t="array" ref="L4">SUMPRODUCT(--(YEAR($I$3:$I$12)=$K4))</f>
        <v>8</v>
      </c>
      <c r="M4" s="30">
        <v>43435.0</v>
      </c>
      <c r="N4" s="31">
        <f t="array" ref="N4">SUMPRODUCT((MONTH($I$3:$I$12)=MONTH($M4))*(YEAR($I$3:$I$12)=YEAR($M4)))</f>
        <v>0</v>
      </c>
      <c r="O4" s="27" t="s">
        <v>181</v>
      </c>
      <c r="P4" s="28">
        <f t="shared" si="3"/>
        <v>43728</v>
      </c>
      <c r="Q4" s="32">
        <v>60800.0</v>
      </c>
      <c r="R4" s="29">
        <v>2019.0</v>
      </c>
      <c r="S4" s="29">
        <f t="array" ref="S4">SUMPRODUCT(--(YEAR($P$3:$P$13)=$R4))</f>
        <v>3</v>
      </c>
      <c r="T4" s="30">
        <v>43191.0</v>
      </c>
      <c r="U4" s="31">
        <f t="array" ref="U4">SUMPRODUCT((MONTH($P$3:$P$13)=MONTH($T4))*(YEAR($P$3:$P$13)=YEAR($T4)))</f>
        <v>1</v>
      </c>
      <c r="V4" s="27" t="s">
        <v>160</v>
      </c>
      <c r="W4" s="28">
        <f t="shared" si="4"/>
        <v>43728</v>
      </c>
      <c r="X4" s="29">
        <v>47617.0</v>
      </c>
      <c r="Y4" s="29">
        <v>2019.0</v>
      </c>
      <c r="Z4" s="29">
        <f t="array" ref="Z4">SUMPRODUCT(--(YEAR($W$3:$W$29)=$Y4))</f>
        <v>4</v>
      </c>
      <c r="AA4" s="30">
        <v>43191.0</v>
      </c>
      <c r="AB4" s="29">
        <f t="array" ref="AB4">SUMPRODUCT((MONTH($W$3:$W$29)=MONTH($AA4))*(YEAR($W$3:$W$29)=YEAR($AA4)))</f>
        <v>3</v>
      </c>
      <c r="AC4" s="33">
        <v>43191.0</v>
      </c>
      <c r="AD4" s="34">
        <f t="array" ref="AD4">SUMPRODUCT((MONTH($B$3:$B$286)=MONTH($F4))*(YEAR($B$3:$B$286)=YEAR($F4)))</f>
        <v>31</v>
      </c>
      <c r="AE4" s="1">
        <f t="array" ref="AE4">SUMPRODUCT((MONTH($W$3:$W$29)=MONTH($AA4))*(YEAR($W$3:$W$29)=YEAR($AA4)))</f>
        <v>3</v>
      </c>
      <c r="AF4" s="1">
        <f t="array" ref="AF4">SUMPRODUCT((MONTH($P$3:$P$13)=MONTH($T4))*(YEAR($P$3:$P$13)=YEAR($T4)))</f>
        <v>1</v>
      </c>
      <c r="AG4" s="35">
        <v>0.0</v>
      </c>
      <c r="AH4" s="1">
        <v>12000.0</v>
      </c>
      <c r="AI4" s="36" t="s">
        <v>241</v>
      </c>
      <c r="AJ4" s="34">
        <f t="array" ref="AJ4">SUMPRODUCT(--($X$3:$X$29&lt;=$AH4)*($X$3:$X$29&gt;$AH3))</f>
        <v>5</v>
      </c>
      <c r="AK4" s="34">
        <f t="array" ref="AK4">SUMPRODUCT(--($Q$3:$Q$13&lt;=$AH4)*($Q$3:$Q$13&gt;$AH3))</f>
        <v>1</v>
      </c>
      <c r="AL4" s="34">
        <f t="array" ref="AL4">SUMPRODUCT(--($J$3:$J$12&lt;=$AH4)*($J$3:$J$12&gt;$AH3))</f>
        <v>2</v>
      </c>
    </row>
    <row r="5">
      <c r="A5" s="27" t="s">
        <v>242</v>
      </c>
      <c r="B5" s="28">
        <f t="shared" si="1"/>
        <v>43172</v>
      </c>
      <c r="C5" s="29">
        <v>0.0</v>
      </c>
      <c r="D5" s="29">
        <v>2020.0</v>
      </c>
      <c r="E5" s="29">
        <f t="array" ref="E5">SUMPRODUCT(--(YEAR($B$3:$B$286)=$D5))</f>
        <v>23</v>
      </c>
      <c r="F5" s="30">
        <v>43221.0</v>
      </c>
      <c r="G5" s="31">
        <f t="array" ref="G5">SUMPRODUCT((MONTH($B$3:$B$286)=MONTH($F5))*(YEAR($B$3:$B$286)=YEAR($F5)))</f>
        <v>12</v>
      </c>
      <c r="H5" s="27" t="s">
        <v>206</v>
      </c>
      <c r="I5" s="28">
        <f t="shared" si="2"/>
        <v>43417</v>
      </c>
      <c r="J5" s="29">
        <v>30060.0</v>
      </c>
      <c r="K5" s="29" t="s">
        <v>42</v>
      </c>
      <c r="L5" s="29">
        <f>SUM(L3:L4)</f>
        <v>10</v>
      </c>
      <c r="M5" s="30">
        <v>43466.0</v>
      </c>
      <c r="N5" s="31">
        <f t="array" ref="N5">SUMPRODUCT((MONTH($I$3:$I$12)=MONTH($M5))*(YEAR($I$3:$I$12)=YEAR($M5)))</f>
        <v>0</v>
      </c>
      <c r="O5" s="27" t="s">
        <v>183</v>
      </c>
      <c r="P5" s="28">
        <f t="shared" si="3"/>
        <v>43186</v>
      </c>
      <c r="Q5" s="29">
        <v>31078.0</v>
      </c>
      <c r="R5" s="29" t="s">
        <v>42</v>
      </c>
      <c r="S5" s="29">
        <f>SUM(S3:S4)</f>
        <v>11</v>
      </c>
      <c r="T5" s="30">
        <v>43221.0</v>
      </c>
      <c r="U5" s="31">
        <f t="array" ref="U5">SUMPRODUCT((MONTH($P$3:$P$13)=MONTH($T5))*(YEAR($P$3:$P$13)=YEAR($T5)))</f>
        <v>0</v>
      </c>
      <c r="V5" s="27" t="s">
        <v>155</v>
      </c>
      <c r="W5" s="28">
        <f t="shared" si="4"/>
        <v>43703</v>
      </c>
      <c r="X5" s="29">
        <v>44581.0</v>
      </c>
      <c r="Y5" s="29" t="s">
        <v>42</v>
      </c>
      <c r="Z5" s="29">
        <f>SUM(Z3:Z4)</f>
        <v>27</v>
      </c>
      <c r="AA5" s="30">
        <v>43221.0</v>
      </c>
      <c r="AB5" s="29">
        <f t="array" ref="AB5">SUMPRODUCT((MONTH($W$3:$W$29)=MONTH($AA5))*(YEAR($W$3:$W$29)=YEAR($AA5)))</f>
        <v>4</v>
      </c>
      <c r="AC5" s="33">
        <v>43221.0</v>
      </c>
      <c r="AD5" s="34">
        <f t="array" ref="AD5">SUMPRODUCT((MONTH($B$3:$B$286)=MONTH($F5))*(YEAR($B$3:$B$286)=YEAR($F5)))</f>
        <v>12</v>
      </c>
      <c r="AE5" s="1">
        <f t="array" ref="AE5">SUMPRODUCT((MONTH($W$3:$W$29)=MONTH($AA5))*(YEAR($W$3:$W$29)=YEAR($AA5)))</f>
        <v>4</v>
      </c>
      <c r="AF5" s="1">
        <f t="array" ref="AF5">SUMPRODUCT((MONTH($P$3:$P$13)=MONTH($T5))*(YEAR($P$3:$P$13)=YEAR($T5)))</f>
        <v>0</v>
      </c>
      <c r="AG5" s="35">
        <v>0.0</v>
      </c>
      <c r="AH5" s="1">
        <v>16000.0</v>
      </c>
      <c r="AI5" s="36" t="s">
        <v>243</v>
      </c>
      <c r="AJ5" s="34">
        <f t="array" ref="AJ5">SUMPRODUCT(--($X$3:$X$29&lt;=$AH5)*($X$3:$X$29&gt;$AH4))</f>
        <v>2</v>
      </c>
      <c r="AK5" s="34">
        <f t="array" ref="AK5">SUMPRODUCT(--($Q$3:$Q$13&lt;=$AH5)*($Q$3:$Q$13&gt;$AH4))</f>
        <v>1</v>
      </c>
      <c r="AL5" s="34">
        <f t="array" ref="AL5">SUMPRODUCT(--($J$3:$J$12&lt;=$AH5)*($J$3:$J$12&gt;$AH4))</f>
        <v>1</v>
      </c>
    </row>
    <row r="6">
      <c r="A6" s="27" t="s">
        <v>244</v>
      </c>
      <c r="B6" s="28">
        <f t="shared" si="1"/>
        <v>43172</v>
      </c>
      <c r="C6" s="29">
        <v>999.617</v>
      </c>
      <c r="D6" s="29">
        <v>2021.0</v>
      </c>
      <c r="E6" s="29">
        <f t="array" ref="E6">SUMPRODUCT(--(YEAR($B$3:$B$286)=$D6))</f>
        <v>39</v>
      </c>
      <c r="F6" s="30">
        <v>43252.0</v>
      </c>
      <c r="G6" s="31">
        <f t="array" ref="G6">SUMPRODUCT((MONTH($B$3:$B$286)=MONTH($F6))*(YEAR($B$3:$B$286)=YEAR($F6)))</f>
        <v>8</v>
      </c>
      <c r="H6" s="27" t="s">
        <v>215</v>
      </c>
      <c r="I6" s="28">
        <f t="shared" si="2"/>
        <v>43500</v>
      </c>
      <c r="J6" s="29">
        <v>20060.0</v>
      </c>
      <c r="K6" s="29"/>
      <c r="L6" s="29"/>
      <c r="M6" s="30">
        <v>43497.0</v>
      </c>
      <c r="N6" s="31">
        <f t="array" ref="N6">SUMPRODUCT((MONTH($I$3:$I$12)=MONTH($M6))*(YEAR($I$3:$I$12)=YEAR($M6)))</f>
        <v>2</v>
      </c>
      <c r="O6" s="27" t="s">
        <v>186</v>
      </c>
      <c r="P6" s="28">
        <f t="shared" si="3"/>
        <v>43178</v>
      </c>
      <c r="Q6" s="29">
        <v>26901.0</v>
      </c>
      <c r="R6" s="29" t="s">
        <v>48</v>
      </c>
      <c r="S6" s="29">
        <f>COUNTA(P3:P13)</f>
        <v>11</v>
      </c>
      <c r="T6" s="30">
        <v>43252.0</v>
      </c>
      <c r="U6" s="31">
        <f t="array" ref="U6">SUMPRODUCT((MONTH($P$3:$P$13)=MONTH($T6))*(YEAR($P$3:$P$13)=YEAR($T6)))</f>
        <v>0</v>
      </c>
      <c r="V6" s="27" t="s">
        <v>150</v>
      </c>
      <c r="W6" s="28">
        <f t="shared" si="4"/>
        <v>43586</v>
      </c>
      <c r="X6" s="29">
        <v>42643.0</v>
      </c>
      <c r="Y6" s="29"/>
      <c r="Z6" s="29"/>
      <c r="AA6" s="30">
        <v>43252.0</v>
      </c>
      <c r="AB6" s="29">
        <f t="array" ref="AB6">SUMPRODUCT((MONTH($W$3:$W$29)=MONTH($AA6))*(YEAR($W$3:$W$29)=YEAR($AA6)))</f>
        <v>1</v>
      </c>
      <c r="AC6" s="33">
        <v>43252.0</v>
      </c>
      <c r="AD6" s="34">
        <f t="array" ref="AD6">SUMPRODUCT((MONTH($B$3:$B$286)=MONTH($F6))*(YEAR($B$3:$B$286)=YEAR($F6)))</f>
        <v>8</v>
      </c>
      <c r="AE6" s="1">
        <f t="array" ref="AE6">SUMPRODUCT((MONTH($W$3:$W$29)=MONTH($AA6))*(YEAR($W$3:$W$29)=YEAR($AA6)))</f>
        <v>1</v>
      </c>
      <c r="AF6" s="1">
        <f t="array" ref="AF6">SUMPRODUCT((MONTH($P$3:$P$13)=MONTH($T6))*(YEAR($P$3:$P$13)=YEAR($T6)))</f>
        <v>0</v>
      </c>
      <c r="AG6" s="35">
        <v>0.0</v>
      </c>
      <c r="AH6" s="1">
        <v>20000.0</v>
      </c>
      <c r="AI6" s="36" t="s">
        <v>245</v>
      </c>
      <c r="AJ6" s="34">
        <f t="array" ref="AJ6">SUMPRODUCT(--($X$3:$X$29&lt;=$AH6)*($X$3:$X$29&gt;$AH5))</f>
        <v>2</v>
      </c>
      <c r="AK6" s="34">
        <f t="array" ref="AK6">SUMPRODUCT(--($Q$3:$Q$13&lt;=$AH6)*($Q$3:$Q$13&gt;$AH5))</f>
        <v>1</v>
      </c>
      <c r="AL6" s="34">
        <f t="array" ref="AL6">SUMPRODUCT(--($J$3:$J$12&lt;=$AH6)*($J$3:$J$12&gt;$AH5))</f>
        <v>0</v>
      </c>
    </row>
    <row r="7">
      <c r="A7" s="27" t="s">
        <v>246</v>
      </c>
      <c r="B7" s="28">
        <f t="shared" si="1"/>
        <v>43173</v>
      </c>
      <c r="C7" s="29">
        <v>2864.965</v>
      </c>
      <c r="D7" s="29">
        <v>2022.0</v>
      </c>
      <c r="E7" s="29">
        <f t="array" ref="E7">SUMPRODUCT(--(YEAR($B$3:$B$286)=$D7))</f>
        <v>19</v>
      </c>
      <c r="F7" s="30">
        <v>43282.0</v>
      </c>
      <c r="G7" s="31">
        <f t="array" ref="G7">SUMPRODUCT((MONTH($B$3:$B$286)=MONTH($F7))*(YEAR($B$3:$B$286)=YEAR($F7)))</f>
        <v>23</v>
      </c>
      <c r="H7" s="27" t="s">
        <v>216</v>
      </c>
      <c r="I7" s="28">
        <f t="shared" si="2"/>
        <v>43501</v>
      </c>
      <c r="J7" s="29">
        <v>20060.0</v>
      </c>
      <c r="K7" s="29"/>
      <c r="L7" s="29"/>
      <c r="M7" s="30">
        <v>43525.0</v>
      </c>
      <c r="N7" s="31">
        <f t="array" ref="N7">SUMPRODUCT((MONTH($I$3:$I$12)=MONTH($M7))*(YEAR($I$3:$I$12)=YEAR($M7)))</f>
        <v>0</v>
      </c>
      <c r="O7" s="27" t="s">
        <v>188</v>
      </c>
      <c r="P7" s="28">
        <f t="shared" si="3"/>
        <v>43378</v>
      </c>
      <c r="Q7" s="29">
        <v>23861.0</v>
      </c>
      <c r="R7" s="29"/>
      <c r="S7" s="29"/>
      <c r="T7" s="30">
        <v>43282.0</v>
      </c>
      <c r="U7" s="31">
        <f t="array" ref="U7">SUMPRODUCT((MONTH($P$3:$P$13)=MONTH($T7))*(YEAR($P$3:$P$13)=YEAR($T7)))</f>
        <v>0</v>
      </c>
      <c r="V7" s="27" t="s">
        <v>135</v>
      </c>
      <c r="W7" s="28">
        <f t="shared" si="4"/>
        <v>43386</v>
      </c>
      <c r="X7" s="29">
        <v>38469.0</v>
      </c>
      <c r="Y7" s="29"/>
      <c r="Z7" s="29"/>
      <c r="AA7" s="30">
        <v>43282.0</v>
      </c>
      <c r="AB7" s="29">
        <f t="array" ref="AB7">SUMPRODUCT((MONTH($W$3:$W$29)=MONTH($AA7))*(YEAR($W$3:$W$29)=YEAR($AA7)))</f>
        <v>4</v>
      </c>
      <c r="AC7" s="33">
        <v>43282.0</v>
      </c>
      <c r="AD7" s="34">
        <f t="array" ref="AD7">SUMPRODUCT((MONTH($B$3:$B$286)=MONTH($F7))*(YEAR($B$3:$B$286)=YEAR($F7)))</f>
        <v>23</v>
      </c>
      <c r="AE7" s="1">
        <f t="array" ref="AE7">SUMPRODUCT((MONTH($W$3:$W$29)=MONTH($AA7))*(YEAR($W$3:$W$29)=YEAR($AA7)))</f>
        <v>4</v>
      </c>
      <c r="AF7" s="1">
        <f t="array" ref="AF7">SUMPRODUCT((MONTH($P$3:$P$13)=MONTH($T7))*(YEAR($P$3:$P$13)=YEAR($T7)))</f>
        <v>0</v>
      </c>
      <c r="AG7" s="35">
        <v>0.0</v>
      </c>
      <c r="AH7" s="1">
        <v>24000.0</v>
      </c>
      <c r="AI7" s="36" t="s">
        <v>247</v>
      </c>
      <c r="AJ7" s="34">
        <f t="array" ref="AJ7">SUMPRODUCT(--($X$3:$X$29&lt;=$AH7)*($X$3:$X$29&gt;$AH6))</f>
        <v>2</v>
      </c>
      <c r="AK7" s="34">
        <f t="array" ref="AK7">SUMPRODUCT(--($Q$3:$Q$13&lt;=$AH7)*($Q$3:$Q$13&gt;$AH6))</f>
        <v>3</v>
      </c>
      <c r="AL7" s="34">
        <f t="array" ref="AL7">SUMPRODUCT(--($J$3:$J$12&lt;=$AH7)*($J$3:$J$12&gt;$AH6))</f>
        <v>2</v>
      </c>
    </row>
    <row r="8">
      <c r="A8" s="27" t="s">
        <v>248</v>
      </c>
      <c r="B8" s="28">
        <f t="shared" si="1"/>
        <v>43173</v>
      </c>
      <c r="C8" s="29">
        <v>1039.603</v>
      </c>
      <c r="D8" s="29" t="s">
        <v>42</v>
      </c>
      <c r="E8" s="29">
        <f>SUM(E3:E7)</f>
        <v>284</v>
      </c>
      <c r="F8" s="30">
        <v>43313.0</v>
      </c>
      <c r="G8" s="31">
        <f t="array" ref="G8">SUMPRODUCT((MONTH($B$3:$B$286)=MONTH($F8))*(YEAR($B$3:$B$286)=YEAR($F8)))</f>
        <v>7</v>
      </c>
      <c r="H8" s="27" t="s">
        <v>220</v>
      </c>
      <c r="I8" s="28">
        <f t="shared" si="2"/>
        <v>43609</v>
      </c>
      <c r="J8" s="29">
        <v>12080.0</v>
      </c>
      <c r="K8" s="29"/>
      <c r="L8" s="29"/>
      <c r="M8" s="30">
        <v>43556.0</v>
      </c>
      <c r="N8" s="31">
        <f t="array" ref="N8">SUMPRODUCT((MONTH($I$3:$I$12)=MONTH($M8))*(YEAR($I$3:$I$12)=YEAR($M8)))</f>
        <v>1</v>
      </c>
      <c r="O8" s="27" t="s">
        <v>189</v>
      </c>
      <c r="P8" s="28">
        <f t="shared" si="3"/>
        <v>43181</v>
      </c>
      <c r="Q8" s="29">
        <v>23000.0</v>
      </c>
      <c r="R8" s="29"/>
      <c r="S8" s="29"/>
      <c r="T8" s="30">
        <v>43313.0</v>
      </c>
      <c r="U8" s="31">
        <f t="array" ref="U8">SUMPRODUCT((MONTH($P$3:$P$13)=MONTH($T8))*(YEAR($P$3:$P$13)=YEAR($T8)))</f>
        <v>0</v>
      </c>
      <c r="V8" s="27" t="s">
        <v>145</v>
      </c>
      <c r="W8" s="28">
        <f t="shared" si="4"/>
        <v>43549</v>
      </c>
      <c r="X8" s="29">
        <v>28664.0</v>
      </c>
      <c r="Y8" s="29"/>
      <c r="Z8" s="29"/>
      <c r="AA8" s="30">
        <v>43313.0</v>
      </c>
      <c r="AB8" s="29">
        <f t="array" ref="AB8">SUMPRODUCT((MONTH($W$3:$W$29)=MONTH($AA8))*(YEAR($W$3:$W$29)=YEAR($AA8)))</f>
        <v>2</v>
      </c>
      <c r="AC8" s="33">
        <v>43313.0</v>
      </c>
      <c r="AD8" s="34">
        <f t="array" ref="AD8">SUMPRODUCT((MONTH($B$3:$B$286)=MONTH($F8))*(YEAR($B$3:$B$286)=YEAR($F8)))</f>
        <v>7</v>
      </c>
      <c r="AE8" s="1">
        <f t="array" ref="AE8">SUMPRODUCT((MONTH($W$3:$W$29)=MONTH($AA8))*(YEAR($W$3:$W$29)=YEAR($AA8)))</f>
        <v>2</v>
      </c>
      <c r="AF8" s="1">
        <f t="array" ref="AF8">SUMPRODUCT((MONTH($P$3:$P$13)=MONTH($T8))*(YEAR($P$3:$P$13)=YEAR($T8)))</f>
        <v>0</v>
      </c>
      <c r="AG8" s="35">
        <v>0.0</v>
      </c>
      <c r="AH8" s="1">
        <v>28000.0</v>
      </c>
      <c r="AI8" s="36" t="s">
        <v>249</v>
      </c>
      <c r="AJ8" s="34">
        <f t="array" ref="AJ8">SUMPRODUCT(--($X$3:$X$29&lt;=$AH8)*($X$3:$X$29&gt;$AH7))</f>
        <v>1</v>
      </c>
      <c r="AK8" s="34">
        <f t="array" ref="AK8">SUMPRODUCT(--($Q$3:$Q$13&lt;=$AH8)*($Q$3:$Q$13&gt;$AH7))</f>
        <v>1</v>
      </c>
      <c r="AL8" s="34">
        <f t="array" ref="AL8">SUMPRODUCT(--($J$3:$J$12&lt;=$AH8)*($J$3:$J$12&gt;$AH7))</f>
        <v>0</v>
      </c>
    </row>
    <row r="9">
      <c r="A9" s="27" t="s">
        <v>250</v>
      </c>
      <c r="B9" s="28">
        <f t="shared" si="1"/>
        <v>43174</v>
      </c>
      <c r="C9" s="29">
        <v>1799.441</v>
      </c>
      <c r="D9" s="29"/>
      <c r="E9" s="29"/>
      <c r="F9" s="30">
        <v>43344.0</v>
      </c>
      <c r="G9" s="31">
        <f t="array" ref="G9">SUMPRODUCT((MONTH($B$3:$B$286)=MONTH($F9))*(YEAR($B$3:$B$286)=YEAR($F9)))</f>
        <v>9</v>
      </c>
      <c r="H9" s="27" t="s">
        <v>211</v>
      </c>
      <c r="I9" s="28">
        <f t="shared" si="2"/>
        <v>43423</v>
      </c>
      <c r="J9" s="29">
        <v>9070.0</v>
      </c>
      <c r="K9" s="29"/>
      <c r="L9" s="29"/>
      <c r="M9" s="30">
        <v>43586.0</v>
      </c>
      <c r="N9" s="31">
        <f t="array" ref="N9">SUMPRODUCT((MONTH($I$3:$I$12)=MONTH($M9))*(YEAR($I$3:$I$12)=YEAR($M9)))</f>
        <v>3</v>
      </c>
      <c r="O9" s="27" t="s">
        <v>190</v>
      </c>
      <c r="P9" s="28">
        <f t="shared" si="3"/>
        <v>43550</v>
      </c>
      <c r="Q9" s="29">
        <v>22900.0</v>
      </c>
      <c r="R9" s="29"/>
      <c r="S9" s="29"/>
      <c r="T9" s="30">
        <v>43344.0</v>
      </c>
      <c r="U9" s="31">
        <f t="array" ref="U9">SUMPRODUCT((MONTH($P$3:$P$13)=MONTH($T9))*(YEAR($P$3:$P$13)=YEAR($T9)))</f>
        <v>2</v>
      </c>
      <c r="V9" s="27" t="s">
        <v>126</v>
      </c>
      <c r="W9" s="28">
        <f t="shared" si="4"/>
        <v>43370</v>
      </c>
      <c r="X9" s="29">
        <v>24895.0</v>
      </c>
      <c r="Y9" s="29"/>
      <c r="Z9" s="29"/>
      <c r="AA9" s="30">
        <v>43344.0</v>
      </c>
      <c r="AB9" s="29">
        <f t="array" ref="AB9">SUMPRODUCT((MONTH($W$3:$W$29)=MONTH($AA9))*(YEAR($W$3:$W$29)=YEAR($AA9)))</f>
        <v>1</v>
      </c>
      <c r="AC9" s="33">
        <v>43344.0</v>
      </c>
      <c r="AD9" s="34">
        <f t="array" ref="AD9">SUMPRODUCT((MONTH($B$3:$B$286)=MONTH($F9))*(YEAR($B$3:$B$286)=YEAR($F9)))</f>
        <v>9</v>
      </c>
      <c r="AE9" s="1">
        <f t="array" ref="AE9">SUMPRODUCT((MONTH($W$3:$W$29)=MONTH($AA9))*(YEAR($W$3:$W$29)=YEAR($AA9)))</f>
        <v>1</v>
      </c>
      <c r="AF9" s="1">
        <f t="array" ref="AF9">SUMPRODUCT((MONTH($P$3:$P$13)=MONTH($T9))*(YEAR($P$3:$P$13)=YEAR($T9)))</f>
        <v>2</v>
      </c>
      <c r="AG9" s="35">
        <v>0.0</v>
      </c>
      <c r="AH9" s="1">
        <v>32000.0</v>
      </c>
      <c r="AI9" s="36" t="s">
        <v>251</v>
      </c>
      <c r="AJ9" s="34">
        <f t="array" ref="AJ9">SUMPRODUCT(--($X$3:$X$29&lt;=$AH9)*($X$3:$X$29&gt;$AH8))</f>
        <v>1</v>
      </c>
      <c r="AK9" s="34">
        <f t="array" ref="AK9">SUMPRODUCT(--($Q$3:$Q$13&lt;=$AH9)*($Q$3:$Q$13&gt;$AH8))</f>
        <v>1</v>
      </c>
      <c r="AL9" s="34">
        <f t="array" ref="AL9">SUMPRODUCT(--($J$3:$J$12&lt;=$AH9)*($J$3:$J$12&gt;$AH8))</f>
        <v>2</v>
      </c>
    </row>
    <row r="10">
      <c r="A10" s="27" t="s">
        <v>252</v>
      </c>
      <c r="B10" s="28">
        <f t="shared" si="1"/>
        <v>43175</v>
      </c>
      <c r="C10" s="29">
        <v>979.604</v>
      </c>
      <c r="D10" s="29"/>
      <c r="E10" s="29"/>
      <c r="F10" s="30">
        <v>43374.0</v>
      </c>
      <c r="G10" s="31">
        <f t="array" ref="G10">SUMPRODUCT((MONTH($B$3:$B$286)=MONTH($F10))*(YEAR($B$3:$B$286)=YEAR($F10)))</f>
        <v>16</v>
      </c>
      <c r="H10" s="27" t="s">
        <v>218</v>
      </c>
      <c r="I10" s="28">
        <f t="shared" si="2"/>
        <v>43591</v>
      </c>
      <c r="J10" s="29">
        <v>9070.0</v>
      </c>
      <c r="K10" s="29"/>
      <c r="L10" s="29"/>
      <c r="M10" s="30">
        <v>43617.0</v>
      </c>
      <c r="N10" s="31">
        <f t="array" ref="N10">SUMPRODUCT((MONTH($I$3:$I$12)=MONTH($M10))*(YEAR($I$3:$I$12)=YEAR($M10)))</f>
        <v>2</v>
      </c>
      <c r="O10" s="27" t="s">
        <v>194</v>
      </c>
      <c r="P10" s="28">
        <f t="shared" si="3"/>
        <v>43546</v>
      </c>
      <c r="Q10" s="29">
        <v>20000.0</v>
      </c>
      <c r="R10" s="29"/>
      <c r="S10" s="29"/>
      <c r="T10" s="30">
        <v>43374.0</v>
      </c>
      <c r="U10" s="31">
        <f t="array" ref="U10">SUMPRODUCT((MONTH($P$3:$P$13)=MONTH($T10))*(YEAR($P$3:$P$13)=YEAR($T10)))</f>
        <v>1</v>
      </c>
      <c r="V10" s="27" t="s">
        <v>91</v>
      </c>
      <c r="W10" s="28">
        <f t="shared" si="4"/>
        <v>43279</v>
      </c>
      <c r="X10" s="29">
        <v>21868.0</v>
      </c>
      <c r="Y10" s="29"/>
      <c r="Z10" s="29"/>
      <c r="AA10" s="30">
        <v>43374.0</v>
      </c>
      <c r="AB10" s="29">
        <f t="array" ref="AB10">SUMPRODUCT((MONTH($W$3:$W$29)=MONTH($AA10))*(YEAR($W$3:$W$29)=YEAR($AA10)))</f>
        <v>3</v>
      </c>
      <c r="AC10" s="33">
        <v>43374.0</v>
      </c>
      <c r="AD10" s="34">
        <f t="array" ref="AD10">SUMPRODUCT((MONTH($B$3:$B$286)=MONTH($F10))*(YEAR($B$3:$B$286)=YEAR($F10)))</f>
        <v>16</v>
      </c>
      <c r="AE10" s="1">
        <f t="array" ref="AE10">SUMPRODUCT((MONTH($W$3:$W$29)=MONTH($AA10))*(YEAR($W$3:$W$29)=YEAR($AA10)))</f>
        <v>3</v>
      </c>
      <c r="AF10" s="1">
        <f t="array" ref="AF10">SUMPRODUCT((MONTH($P$3:$P$13)=MONTH($T10))*(YEAR($P$3:$P$13)=YEAR($T10)))</f>
        <v>1</v>
      </c>
      <c r="AG10" s="35">
        <v>0.0</v>
      </c>
      <c r="AH10" s="1">
        <v>36000.0</v>
      </c>
      <c r="AI10" s="36" t="s">
        <v>253</v>
      </c>
      <c r="AJ10" s="34">
        <f t="array" ref="AJ10">SUMPRODUCT(--($X$3:$X$29&lt;=$AH10)*($X$3:$X$29&gt;$AH9))</f>
        <v>0</v>
      </c>
      <c r="AK10" s="34">
        <f t="array" ref="AK10">SUMPRODUCT(--($Q$3:$Q$13&lt;=$AH10)*($Q$3:$Q$13&gt;$AH9))</f>
        <v>0</v>
      </c>
      <c r="AL10" s="34">
        <f t="array" ref="AL10">SUMPRODUCT(--($J$3:$J$12&lt;=$AH10)*($J$3:$J$12&gt;$AH9))</f>
        <v>0</v>
      </c>
    </row>
    <row r="11">
      <c r="A11" s="27" t="s">
        <v>254</v>
      </c>
      <c r="B11" s="28">
        <f t="shared" si="1"/>
        <v>43176</v>
      </c>
      <c r="C11" s="29">
        <v>1054.621</v>
      </c>
      <c r="D11" s="29"/>
      <c r="E11" s="29"/>
      <c r="F11" s="30">
        <v>43405.0</v>
      </c>
      <c r="G11" s="31">
        <f t="array" ref="G11">SUMPRODUCT((MONTH($B$3:$B$286)=MONTH($F11))*(YEAR($B$3:$B$286)=YEAR($F11)))</f>
        <v>10</v>
      </c>
      <c r="H11" s="27" t="s">
        <v>219</v>
      </c>
      <c r="I11" s="28">
        <f t="shared" si="2"/>
        <v>43600</v>
      </c>
      <c r="J11" s="29">
        <v>5080.0</v>
      </c>
      <c r="K11" s="29"/>
      <c r="L11" s="29"/>
      <c r="M11" s="29" t="s">
        <v>42</v>
      </c>
      <c r="N11" s="31">
        <f>SUM(N3:N10)</f>
        <v>10</v>
      </c>
      <c r="O11" s="27" t="s">
        <v>195</v>
      </c>
      <c r="P11" s="28">
        <f t="shared" si="3"/>
        <v>43371</v>
      </c>
      <c r="Q11" s="29">
        <v>13061.0</v>
      </c>
      <c r="R11" s="29"/>
      <c r="S11" s="29"/>
      <c r="T11" s="30">
        <v>43405.0</v>
      </c>
      <c r="U11" s="31">
        <f t="array" ref="U11">SUMPRODUCT((MONTH($P$3:$P$13)=MONTH($T11))*(YEAR($P$3:$P$13)=YEAR($T11)))</f>
        <v>0</v>
      </c>
      <c r="V11" s="27" t="s">
        <v>106</v>
      </c>
      <c r="W11" s="28">
        <f t="shared" si="4"/>
        <v>43309</v>
      </c>
      <c r="X11" s="29">
        <v>20634.0</v>
      </c>
      <c r="Y11" s="29"/>
      <c r="Z11" s="29"/>
      <c r="AA11" s="30">
        <v>43405.0</v>
      </c>
      <c r="AB11" s="29">
        <f t="array" ref="AB11">SUMPRODUCT((MONTH($W$3:$W$29)=MONTH($AA11))*(YEAR($W$3:$W$29)=YEAR($AA11)))</f>
        <v>0</v>
      </c>
      <c r="AC11" s="33">
        <v>43405.0</v>
      </c>
      <c r="AD11" s="34">
        <f t="array" ref="AD11">SUMPRODUCT((MONTH($B$3:$B$286)=MONTH($F11))*(YEAR($B$3:$B$286)=YEAR($F11)))</f>
        <v>10</v>
      </c>
      <c r="AE11" s="1">
        <f t="array" ref="AE11">SUMPRODUCT((MONTH($W$3:$W$29)=MONTH($AA11))*(YEAR($W$3:$W$29)=YEAR($AA11)))</f>
        <v>0</v>
      </c>
      <c r="AF11" s="1">
        <f t="array" ref="AF11">SUMPRODUCT((MONTH($P$3:$P$13)=MONTH($T11))*(YEAR($P$3:$P$13)=YEAR($T11)))</f>
        <v>0</v>
      </c>
      <c r="AG11" s="35">
        <f t="array" ref="AG11">SUMPRODUCT((MONTH($I$3:$I$12)=MONTH($M3))*(YEAR($I$3:$I$12)=YEAR($M3)))</f>
        <v>2</v>
      </c>
      <c r="AH11" s="1">
        <v>40000.0</v>
      </c>
      <c r="AI11" s="36" t="s">
        <v>255</v>
      </c>
      <c r="AJ11" s="34">
        <f t="array" ref="AJ11">SUMPRODUCT(--($X$3:$X$29&lt;=$AH11)*($X$3:$X$29&gt;$AH10))</f>
        <v>1</v>
      </c>
      <c r="AK11" s="34">
        <f t="array" ref="AK11">SUMPRODUCT(--($Q$3:$Q$13&lt;=$AH11)*($Q$3:$Q$13&gt;$AH10))</f>
        <v>0</v>
      </c>
      <c r="AL11" s="34">
        <f t="array" ref="AL11">SUMPRODUCT(--($J$3:$J$12&lt;=$AH11)*($J$3:$J$12&gt;$AH10))</f>
        <v>0</v>
      </c>
    </row>
    <row r="12">
      <c r="A12" s="27" t="s">
        <v>256</v>
      </c>
      <c r="B12" s="28">
        <f t="shared" si="1"/>
        <v>43177</v>
      </c>
      <c r="C12" s="29">
        <v>974.452</v>
      </c>
      <c r="D12" s="29"/>
      <c r="E12" s="29"/>
      <c r="F12" s="30">
        <v>43435.0</v>
      </c>
      <c r="G12" s="31">
        <f t="array" ref="G12">SUMPRODUCT((MONTH($B$3:$B$286)=MONTH($F12))*(YEAR($B$3:$B$286)=YEAR($F12)))</f>
        <v>0</v>
      </c>
      <c r="H12" s="27" t="s">
        <v>217</v>
      </c>
      <c r="I12" s="28">
        <f t="shared" si="2"/>
        <v>43585</v>
      </c>
      <c r="J12" s="29">
        <v>4070.0</v>
      </c>
      <c r="K12" s="29"/>
      <c r="L12" s="29"/>
      <c r="M12" s="29"/>
      <c r="N12" s="31"/>
      <c r="O12" s="27" t="s">
        <v>196</v>
      </c>
      <c r="P12" s="28">
        <f t="shared" si="3"/>
        <v>43373</v>
      </c>
      <c r="Q12" s="29">
        <v>11061.0</v>
      </c>
      <c r="R12" s="29"/>
      <c r="S12" s="29"/>
      <c r="T12" s="30">
        <v>43435.0</v>
      </c>
      <c r="U12" s="31">
        <f t="array" ref="U12">SUMPRODUCT((MONTH($P$3:$P$13)=MONTH($T12))*(YEAR($P$3:$P$13)=YEAR($T12)))</f>
        <v>0</v>
      </c>
      <c r="V12" s="27" t="s">
        <v>131</v>
      </c>
      <c r="W12" s="28">
        <f t="shared" si="4"/>
        <v>43379</v>
      </c>
      <c r="X12" s="29">
        <v>18572.0</v>
      </c>
      <c r="Y12" s="29"/>
      <c r="Z12" s="29"/>
      <c r="AA12" s="30">
        <v>43435.0</v>
      </c>
      <c r="AB12" s="29">
        <f t="array" ref="AB12">SUMPRODUCT((MONTH($W$3:$W$29)=MONTH($AA12))*(YEAR($W$3:$W$29)=YEAR($AA12)))</f>
        <v>0</v>
      </c>
      <c r="AC12" s="33">
        <v>43435.0</v>
      </c>
      <c r="AD12" s="34">
        <f t="array" ref="AD12">SUMPRODUCT((MONTH($B$3:$B$286)=MONTH($F12))*(YEAR($B$3:$B$286)=YEAR($F12)))</f>
        <v>0</v>
      </c>
      <c r="AE12" s="1">
        <f t="array" ref="AE12">SUMPRODUCT((MONTH($W$3:$W$29)=MONTH($AA12))*(YEAR($W$3:$W$29)=YEAR($AA12)))</f>
        <v>0</v>
      </c>
      <c r="AF12" s="1">
        <f t="array" ref="AF12">SUMPRODUCT((MONTH($P$3:$P$13)=MONTH($T12))*(YEAR($P$3:$P$13)=YEAR($T12)))</f>
        <v>0</v>
      </c>
      <c r="AG12" s="35">
        <f t="array" ref="AG12">SUMPRODUCT((MONTH($I$3:$I$12)=MONTH($M4))*(YEAR($I$3:$I$12)=YEAR($M4)))</f>
        <v>0</v>
      </c>
      <c r="AI12" s="36" t="s">
        <v>257</v>
      </c>
      <c r="AJ12" s="34">
        <f t="array" ref="AJ12">SUMPRODUCT(--($X$3:$X$29&gt;=$AH11))</f>
        <v>4</v>
      </c>
      <c r="AK12" s="34">
        <f t="array" ref="AK12">SUMPRODUCT(--($Q$3:$Q$13&gt;=$AH11))</f>
        <v>2</v>
      </c>
      <c r="AL12" s="34">
        <f t="array" ref="AL12">SUMPRODUCT(--($J$3:$J$12&gt;=$AH11))</f>
        <v>1</v>
      </c>
    </row>
    <row r="13">
      <c r="A13" s="27" t="s">
        <v>258</v>
      </c>
      <c r="B13" s="28">
        <f t="shared" si="1"/>
        <v>43178</v>
      </c>
      <c r="C13" s="29">
        <v>2250.917</v>
      </c>
      <c r="D13" s="29"/>
      <c r="E13" s="29"/>
      <c r="F13" s="30">
        <v>43466.0</v>
      </c>
      <c r="G13" s="31">
        <f t="array" ref="G13">SUMPRODUCT((MONTH($B$3:$B$286)=MONTH($F13))*(YEAR($B$3:$B$286)=YEAR($F13)))</f>
        <v>0</v>
      </c>
      <c r="H13" s="27"/>
      <c r="I13" s="29"/>
      <c r="J13" s="29"/>
      <c r="K13" s="29"/>
      <c r="L13" s="29"/>
      <c r="M13" s="29"/>
      <c r="N13" s="31"/>
      <c r="O13" s="27" t="s">
        <v>197</v>
      </c>
      <c r="P13" s="28">
        <f t="shared" si="3"/>
        <v>43202</v>
      </c>
      <c r="Q13" s="29">
        <v>7890.0</v>
      </c>
      <c r="R13" s="29"/>
      <c r="S13" s="29"/>
      <c r="T13" s="30">
        <v>43466.0</v>
      </c>
      <c r="U13" s="31">
        <f t="array" ref="U13">SUMPRODUCT((MONTH($P$3:$P$13)=MONTH($T13))*(YEAR($P$3:$P$13)=YEAR($T13)))</f>
        <v>0</v>
      </c>
      <c r="V13" s="27" t="s">
        <v>121</v>
      </c>
      <c r="W13" s="28">
        <f t="shared" si="4"/>
        <v>43331</v>
      </c>
      <c r="X13" s="29">
        <v>18502.0</v>
      </c>
      <c r="Y13" s="29"/>
      <c r="Z13" s="29"/>
      <c r="AA13" s="30">
        <v>43466.0</v>
      </c>
      <c r="AB13" s="29">
        <f t="array" ref="AB13">SUMPRODUCT((MONTH($W$3:$W$29)=MONTH($AA13))*(YEAR($W$3:$W$29)=YEAR($AA13)))</f>
        <v>0</v>
      </c>
      <c r="AC13" s="33">
        <v>43466.0</v>
      </c>
      <c r="AD13" s="34">
        <f t="array" ref="AD13">SUMPRODUCT((MONTH($B$3:$B$286)=MONTH($F13))*(YEAR($B$3:$B$286)=YEAR($F13)))</f>
        <v>0</v>
      </c>
      <c r="AE13" s="1">
        <f t="array" ref="AE13">SUMPRODUCT((MONTH($W$3:$W$29)=MONTH($AA13))*(YEAR($W$3:$W$29)=YEAR($AA13)))</f>
        <v>0</v>
      </c>
      <c r="AF13" s="1">
        <f t="array" ref="AF13">SUMPRODUCT((MONTH($P$3:$P$13)=MONTH($T13))*(YEAR($P$3:$P$13)=YEAR($T13)))</f>
        <v>0</v>
      </c>
      <c r="AG13" s="35">
        <f t="array" ref="AG13">SUMPRODUCT((MONTH($I$3:$I$12)=MONTH($M5))*(YEAR($I$3:$I$12)=YEAR($M5)))</f>
        <v>0</v>
      </c>
      <c r="AI13" s="36"/>
      <c r="AJ13" s="34"/>
      <c r="AK13" s="34"/>
      <c r="AL13" s="34"/>
    </row>
    <row r="14">
      <c r="A14" s="27" t="s">
        <v>259</v>
      </c>
      <c r="B14" s="28">
        <f t="shared" si="1"/>
        <v>43178</v>
      </c>
      <c r="C14" s="29">
        <v>984.795</v>
      </c>
      <c r="D14" s="29"/>
      <c r="E14" s="29"/>
      <c r="F14" s="30">
        <v>43497.0</v>
      </c>
      <c r="G14" s="31">
        <f t="array" ref="G14">SUMPRODUCT((MONTH($B$3:$B$286)=MONTH($F14))*(YEAR($B$3:$B$286)=YEAR($F14)))</f>
        <v>1</v>
      </c>
      <c r="H14" s="27"/>
      <c r="I14" s="29"/>
      <c r="J14" s="29"/>
      <c r="K14" s="29"/>
      <c r="L14" s="29"/>
      <c r="M14" s="29"/>
      <c r="N14" s="31"/>
      <c r="O14" s="27"/>
      <c r="P14" s="29"/>
      <c r="Q14" s="29"/>
      <c r="R14" s="29"/>
      <c r="S14" s="29"/>
      <c r="T14" s="30">
        <v>43497.0</v>
      </c>
      <c r="U14" s="31">
        <f t="array" ref="U14">SUMPRODUCT((MONTH($P$3:$P$13)=MONTH($T14))*(YEAR($P$3:$P$13)=YEAR($T14)))</f>
        <v>0</v>
      </c>
      <c r="V14" s="27" t="s">
        <v>71</v>
      </c>
      <c r="W14" s="28">
        <f t="shared" si="4"/>
        <v>43223</v>
      </c>
      <c r="X14" s="29">
        <v>13791.0</v>
      </c>
      <c r="Y14" s="29"/>
      <c r="Z14" s="29"/>
      <c r="AA14" s="30">
        <v>43497.0</v>
      </c>
      <c r="AB14" s="29">
        <f t="array" ref="AB14">SUMPRODUCT((MONTH($W$3:$W$29)=MONTH($AA14))*(YEAR($W$3:$W$29)=YEAR($AA14)))</f>
        <v>0</v>
      </c>
      <c r="AC14" s="33">
        <v>43497.0</v>
      </c>
      <c r="AD14" s="34">
        <f t="array" ref="AD14">SUMPRODUCT((MONTH($B$3:$B$286)=MONTH($F14))*(YEAR($B$3:$B$286)=YEAR($F14)))</f>
        <v>1</v>
      </c>
      <c r="AE14" s="1">
        <f t="array" ref="AE14">SUMPRODUCT((MONTH($W$3:$W$29)=MONTH($AA14))*(YEAR($W$3:$W$29)=YEAR($AA14)))</f>
        <v>0</v>
      </c>
      <c r="AF14" s="1">
        <f t="array" ref="AF14">SUMPRODUCT((MONTH($P$3:$P$13)=MONTH($T14))*(YEAR($P$3:$P$13)=YEAR($T14)))</f>
        <v>0</v>
      </c>
      <c r="AG14" s="35">
        <f t="array" ref="AG14">SUMPRODUCT((MONTH($I$3:$I$12)=MONTH($M6))*(YEAR($I$3:$I$12)=YEAR($M6)))</f>
        <v>2</v>
      </c>
      <c r="AI14" s="36"/>
      <c r="AJ14" s="34"/>
      <c r="AK14" s="34"/>
      <c r="AL14" s="34"/>
    </row>
    <row r="15">
      <c r="A15" s="27" t="s">
        <v>260</v>
      </c>
      <c r="B15" s="28">
        <f t="shared" si="1"/>
        <v>43179</v>
      </c>
      <c r="C15" s="29">
        <v>992.973</v>
      </c>
      <c r="D15" s="29"/>
      <c r="E15" s="29"/>
      <c r="F15" s="30">
        <v>43525.0</v>
      </c>
      <c r="G15" s="31">
        <f t="array" ref="G15">SUMPRODUCT((MONTH($B$3:$B$286)=MONTH($F15))*(YEAR($B$3:$B$286)=YEAR($F15)))</f>
        <v>17</v>
      </c>
      <c r="H15" s="27"/>
      <c r="I15" s="29"/>
      <c r="J15" s="29"/>
      <c r="K15" s="29"/>
      <c r="L15" s="29"/>
      <c r="M15" s="29"/>
      <c r="N15" s="31"/>
      <c r="O15" s="27"/>
      <c r="P15" s="29"/>
      <c r="Q15" s="29"/>
      <c r="R15" s="29"/>
      <c r="S15" s="29"/>
      <c r="T15" s="30">
        <v>43525.0</v>
      </c>
      <c r="U15" s="31">
        <f t="array" ref="U15">SUMPRODUCT((MONTH($P$3:$P$13)=MONTH($T15))*(YEAR($P$3:$P$13)=YEAR($T15)))</f>
        <v>2</v>
      </c>
      <c r="V15" s="27" t="s">
        <v>56</v>
      </c>
      <c r="W15" s="28">
        <f t="shared" si="4"/>
        <v>43194</v>
      </c>
      <c r="X15" s="29">
        <v>12333.0</v>
      </c>
      <c r="Y15" s="29"/>
      <c r="Z15" s="29"/>
      <c r="AA15" s="30">
        <v>43525.0</v>
      </c>
      <c r="AB15" s="29">
        <f t="array" ref="AB15">SUMPRODUCT((MONTH($W$3:$W$29)=MONTH($AA15))*(YEAR($W$3:$W$29)=YEAR($AA15)))</f>
        <v>1</v>
      </c>
      <c r="AC15" s="33">
        <v>43525.0</v>
      </c>
      <c r="AD15" s="34">
        <f t="array" ref="AD15">SUMPRODUCT((MONTH($B$3:$B$286)=MONTH($F15))*(YEAR($B$3:$B$286)=YEAR($F15)))</f>
        <v>17</v>
      </c>
      <c r="AE15" s="1">
        <f t="array" ref="AE15">SUMPRODUCT((MONTH($W$3:$W$29)=MONTH($AA15))*(YEAR($W$3:$W$29)=YEAR($AA15)))</f>
        <v>1</v>
      </c>
      <c r="AF15" s="1">
        <f t="array" ref="AF15">SUMPRODUCT((MONTH($P$3:$P$13)=MONTH($T15))*(YEAR($P$3:$P$13)=YEAR($T15)))</f>
        <v>2</v>
      </c>
      <c r="AG15" s="35">
        <f t="array" ref="AG15">SUMPRODUCT((MONTH($I$3:$I$12)=MONTH($M7))*(YEAR($I$3:$I$12)=YEAR($M7)))</f>
        <v>0</v>
      </c>
      <c r="AI15" s="36"/>
      <c r="AJ15" s="34"/>
      <c r="AK15" s="34"/>
      <c r="AL15" s="34"/>
    </row>
    <row r="16">
      <c r="A16" s="27" t="s">
        <v>261</v>
      </c>
      <c r="B16" s="28">
        <f t="shared" si="1"/>
        <v>43180</v>
      </c>
      <c r="C16" s="29">
        <v>1094.604</v>
      </c>
      <c r="D16" s="29"/>
      <c r="E16" s="29"/>
      <c r="F16" s="30">
        <v>43556.0</v>
      </c>
      <c r="G16" s="31">
        <f t="array" ref="G16">SUMPRODUCT((MONTH($B$3:$B$286)=MONTH($F16))*(YEAR($B$3:$B$286)=YEAR($F16)))</f>
        <v>13</v>
      </c>
      <c r="H16" s="27"/>
      <c r="I16" s="29"/>
      <c r="J16" s="29"/>
      <c r="K16" s="29"/>
      <c r="L16" s="29"/>
      <c r="M16" s="29"/>
      <c r="N16" s="31"/>
      <c r="O16" s="27"/>
      <c r="P16" s="29"/>
      <c r="Q16" s="29"/>
      <c r="R16" s="29"/>
      <c r="S16" s="29"/>
      <c r="T16" s="30">
        <v>43556.0</v>
      </c>
      <c r="U16" s="31">
        <f t="array" ref="U16">SUMPRODUCT((MONTH($P$3:$P$13)=MONTH($T16))*(YEAR($P$3:$P$13)=YEAR($T16)))</f>
        <v>0</v>
      </c>
      <c r="V16" s="27" t="s">
        <v>26</v>
      </c>
      <c r="W16" s="28">
        <f t="shared" si="4"/>
        <v>43173</v>
      </c>
      <c r="X16" s="29">
        <v>11768.0</v>
      </c>
      <c r="Y16" s="29"/>
      <c r="Z16" s="29"/>
      <c r="AA16" s="30">
        <v>43556.0</v>
      </c>
      <c r="AB16" s="29">
        <f t="array" ref="AB16">SUMPRODUCT((MONTH($W$3:$W$29)=MONTH($AA16))*(YEAR($W$3:$W$29)=YEAR($AA16)))</f>
        <v>0</v>
      </c>
      <c r="AC16" s="33">
        <v>43556.0</v>
      </c>
      <c r="AD16" s="34">
        <f t="array" ref="AD16">SUMPRODUCT((MONTH($B$3:$B$286)=MONTH($F16))*(YEAR($B$3:$B$286)=YEAR($F16)))</f>
        <v>13</v>
      </c>
      <c r="AE16" s="1">
        <f t="array" ref="AE16">SUMPRODUCT((MONTH($W$3:$W$29)=MONTH($AA16))*(YEAR($W$3:$W$29)=YEAR($AA16)))</f>
        <v>0</v>
      </c>
      <c r="AF16" s="1">
        <f t="array" ref="AF16">SUMPRODUCT((MONTH($P$3:$P$13)=MONTH($T16))*(YEAR($P$3:$P$13)=YEAR($T16)))</f>
        <v>0</v>
      </c>
      <c r="AG16" s="35">
        <f t="array" ref="AG16">SUMPRODUCT((MONTH($I$3:$I$12)=MONTH($M8))*(YEAR($I$3:$I$12)=YEAR($M8)))</f>
        <v>1</v>
      </c>
      <c r="AI16" s="36"/>
      <c r="AJ16" s="34"/>
      <c r="AK16" s="34"/>
      <c r="AL16" s="34"/>
    </row>
    <row r="17">
      <c r="A17" s="27" t="s">
        <v>262</v>
      </c>
      <c r="B17" s="28">
        <f t="shared" si="1"/>
        <v>43181</v>
      </c>
      <c r="C17" s="29">
        <v>984.724</v>
      </c>
      <c r="D17" s="29"/>
      <c r="E17" s="29"/>
      <c r="F17" s="30">
        <v>43586.0</v>
      </c>
      <c r="G17" s="31">
        <f t="array" ref="G17">SUMPRODUCT((MONTH($B$3:$B$286)=MONTH($F17))*(YEAR($B$3:$B$286)=YEAR($F17)))</f>
        <v>9</v>
      </c>
      <c r="H17" s="27"/>
      <c r="I17" s="29"/>
      <c r="J17" s="29"/>
      <c r="K17" s="29"/>
      <c r="L17" s="29"/>
      <c r="M17" s="29"/>
      <c r="N17" s="31"/>
      <c r="O17" s="27"/>
      <c r="P17" s="29"/>
      <c r="Q17" s="29"/>
      <c r="R17" s="29"/>
      <c r="S17" s="29"/>
      <c r="T17" s="30">
        <v>43586.0</v>
      </c>
      <c r="U17" s="31">
        <f t="array" ref="U17">SUMPRODUCT((MONTH($P$3:$P$13)=MONTH($T17))*(YEAR($P$3:$P$13)=YEAR($T17)))</f>
        <v>0</v>
      </c>
      <c r="V17" s="27" t="s">
        <v>75</v>
      </c>
      <c r="W17" s="28">
        <f t="shared" si="4"/>
        <v>43237</v>
      </c>
      <c r="X17" s="29">
        <v>9444.0</v>
      </c>
      <c r="Y17" s="29"/>
      <c r="Z17" s="29"/>
      <c r="AA17" s="30">
        <v>43586.0</v>
      </c>
      <c r="AB17" s="29">
        <f t="array" ref="AB17">SUMPRODUCT((MONTH($W$3:$W$29)=MONTH($AA17))*(YEAR($W$3:$W$29)=YEAR($AA17)))</f>
        <v>1</v>
      </c>
      <c r="AC17" s="33">
        <v>43586.0</v>
      </c>
      <c r="AD17" s="34">
        <f t="array" ref="AD17">SUMPRODUCT((MONTH($B$3:$B$286)=MONTH($F17))*(YEAR($B$3:$B$286)=YEAR($F17)))</f>
        <v>9</v>
      </c>
      <c r="AE17" s="1">
        <f t="array" ref="AE17">SUMPRODUCT((MONTH($W$3:$W$29)=MONTH($AA17))*(YEAR($W$3:$W$29)=YEAR($AA17)))</f>
        <v>1</v>
      </c>
      <c r="AF17" s="1">
        <f t="array" ref="AF17">SUMPRODUCT((MONTH($P$3:$P$13)=MONTH($T17))*(YEAR($P$3:$P$13)=YEAR($T17)))</f>
        <v>0</v>
      </c>
      <c r="AG17" s="35">
        <f t="array" ref="AG17">SUMPRODUCT((MONTH($I$3:$I$12)=MONTH($M9))*(YEAR($I$3:$I$12)=YEAR($M9)))</f>
        <v>3</v>
      </c>
      <c r="AI17" s="36"/>
      <c r="AJ17" s="34"/>
      <c r="AK17" s="34"/>
      <c r="AL17" s="34"/>
    </row>
    <row r="18">
      <c r="A18" s="27" t="s">
        <v>263</v>
      </c>
      <c r="B18" s="28">
        <f t="shared" si="1"/>
        <v>43182</v>
      </c>
      <c r="C18" s="29">
        <v>1039.671</v>
      </c>
      <c r="D18" s="29"/>
      <c r="E18" s="29"/>
      <c r="F18" s="30">
        <v>43617.0</v>
      </c>
      <c r="G18" s="31">
        <f t="array" ref="G18">SUMPRODUCT((MONTH($B$3:$B$286)=MONTH($F18))*(YEAR($B$3:$B$286)=YEAR($F18)))</f>
        <v>0</v>
      </c>
      <c r="H18" s="27"/>
      <c r="I18" s="29"/>
      <c r="J18" s="29"/>
      <c r="K18" s="29"/>
      <c r="L18" s="29"/>
      <c r="M18" s="29"/>
      <c r="N18" s="31"/>
      <c r="O18" s="27"/>
      <c r="P18" s="29"/>
      <c r="Q18" s="29"/>
      <c r="R18" s="29"/>
      <c r="S18" s="29"/>
      <c r="T18" s="30">
        <v>43617.0</v>
      </c>
      <c r="U18" s="31">
        <f t="array" ref="U18">SUMPRODUCT((MONTH($P$3:$P$13)=MONTH($T18))*(YEAR($P$3:$P$13)=YEAR($T18)))</f>
        <v>0</v>
      </c>
      <c r="V18" s="27" t="s">
        <v>66</v>
      </c>
      <c r="W18" s="28">
        <f t="shared" si="4"/>
        <v>43207</v>
      </c>
      <c r="X18" s="29">
        <v>9208.0</v>
      </c>
      <c r="Y18" s="29"/>
      <c r="Z18" s="29"/>
      <c r="AA18" s="30">
        <v>43617.0</v>
      </c>
      <c r="AB18" s="29">
        <f t="array" ref="AB18">SUMPRODUCT((MONTH($W$3:$W$29)=MONTH($AA18))*(YEAR($W$3:$W$29)=YEAR($AA18)))</f>
        <v>0</v>
      </c>
      <c r="AC18" s="33">
        <v>43617.0</v>
      </c>
      <c r="AD18" s="34">
        <f t="array" ref="AD18">SUMPRODUCT((MONTH($B$3:$B$286)=MONTH($F18))*(YEAR($B$3:$B$286)=YEAR($F18)))</f>
        <v>0</v>
      </c>
      <c r="AE18" s="1">
        <f t="array" ref="AE18">SUMPRODUCT((MONTH($W$3:$W$29)=MONTH($AA18))*(YEAR($W$3:$W$29)=YEAR($AA18)))</f>
        <v>0</v>
      </c>
      <c r="AF18" s="1">
        <f t="array" ref="AF18">SUMPRODUCT((MONTH($P$3:$P$13)=MONTH($T18))*(YEAR($P$3:$P$13)=YEAR($T18)))</f>
        <v>0</v>
      </c>
      <c r="AG18" s="35">
        <f t="array" ref="AG18">SUMPRODUCT((MONTH($I$3:$I$12)=MONTH($M10))*(YEAR($I$3:$I$12)=YEAR($M10)))</f>
        <v>2</v>
      </c>
      <c r="AI18" s="36"/>
      <c r="AJ18" s="34"/>
      <c r="AK18" s="34"/>
      <c r="AL18" s="34"/>
    </row>
    <row r="19">
      <c r="A19" s="27" t="s">
        <v>264</v>
      </c>
      <c r="B19" s="28">
        <f t="shared" si="1"/>
        <v>43183</v>
      </c>
      <c r="C19" s="29">
        <v>979.445</v>
      </c>
      <c r="D19" s="29"/>
      <c r="E19" s="29"/>
      <c r="F19" s="30">
        <v>43647.0</v>
      </c>
      <c r="G19" s="31">
        <f t="array" ref="G19">SUMPRODUCT((MONTH($B$3:$B$286)=MONTH($F19))*(YEAR($B$3:$B$286)=YEAR($F19)))</f>
        <v>0</v>
      </c>
      <c r="H19" s="27"/>
      <c r="I19" s="29"/>
      <c r="J19" s="29"/>
      <c r="K19" s="29"/>
      <c r="L19" s="29"/>
      <c r="M19" s="29"/>
      <c r="N19" s="31"/>
      <c r="O19" s="27"/>
      <c r="P19" s="29"/>
      <c r="Q19" s="29"/>
      <c r="R19" s="29"/>
      <c r="S19" s="29"/>
      <c r="T19" s="30">
        <v>43647.0</v>
      </c>
      <c r="U19" s="31">
        <f t="array" ref="U19">SUMPRODUCT((MONTH($P$3:$P$13)=MONTH($T19))*(YEAR($P$3:$P$13)=YEAR($T19)))</f>
        <v>0</v>
      </c>
      <c r="V19" s="27" t="s">
        <v>116</v>
      </c>
      <c r="W19" s="28">
        <f t="shared" si="4"/>
        <v>43325</v>
      </c>
      <c r="X19" s="29">
        <v>8708.0</v>
      </c>
      <c r="Y19" s="29"/>
      <c r="Z19" s="29"/>
      <c r="AA19" s="30">
        <v>43647.0</v>
      </c>
      <c r="AB19" s="29">
        <f t="array" ref="AB19">SUMPRODUCT((MONTH($W$3:$W$29)=MONTH($AA19))*(YEAR($W$3:$W$29)=YEAR($AA19)))</f>
        <v>0</v>
      </c>
      <c r="AC19" s="33">
        <v>43647.0</v>
      </c>
      <c r="AD19" s="34">
        <f t="array" ref="AD19">SUMPRODUCT((MONTH($B$3:$B$286)=MONTH($F19))*(YEAR($B$3:$B$286)=YEAR($F19)))</f>
        <v>0</v>
      </c>
      <c r="AE19" s="1">
        <f t="array" ref="AE19">SUMPRODUCT((MONTH($W$3:$W$29)=MONTH($AA19))*(YEAR($W$3:$W$29)=YEAR($AA19)))</f>
        <v>0</v>
      </c>
      <c r="AF19" s="1">
        <f t="array" ref="AF19">SUMPRODUCT((MONTH($P$3:$P$13)=MONTH($T19))*(YEAR($P$3:$P$13)=YEAR($T19)))</f>
        <v>0</v>
      </c>
      <c r="AG19" s="35">
        <v>0.0</v>
      </c>
      <c r="AI19" s="36"/>
      <c r="AJ19" s="34"/>
      <c r="AK19" s="34"/>
      <c r="AL19" s="34"/>
    </row>
    <row r="20">
      <c r="A20" s="27" t="s">
        <v>265</v>
      </c>
      <c r="B20" s="28">
        <f t="shared" si="1"/>
        <v>43184</v>
      </c>
      <c r="C20" s="29">
        <v>984.815</v>
      </c>
      <c r="D20" s="29"/>
      <c r="E20" s="29"/>
      <c r="F20" s="30">
        <v>43678.0</v>
      </c>
      <c r="G20" s="31">
        <f t="array" ref="G20">SUMPRODUCT((MONTH($B$3:$B$286)=MONTH($F20))*(YEAR($B$3:$B$286)=YEAR($F20)))</f>
        <v>8</v>
      </c>
      <c r="H20" s="27"/>
      <c r="I20" s="29"/>
      <c r="J20" s="29"/>
      <c r="K20" s="29"/>
      <c r="L20" s="29"/>
      <c r="M20" s="29"/>
      <c r="N20" s="31"/>
      <c r="O20" s="27"/>
      <c r="P20" s="29"/>
      <c r="Q20" s="29"/>
      <c r="R20" s="29"/>
      <c r="S20" s="29"/>
      <c r="T20" s="30">
        <v>43678.0</v>
      </c>
      <c r="U20" s="31">
        <f t="array" ref="U20">SUMPRODUCT((MONTH($P$3:$P$13)=MONTH($T20))*(YEAR($P$3:$P$13)=YEAR($T20)))</f>
        <v>0</v>
      </c>
      <c r="V20" s="27" t="s">
        <v>101</v>
      </c>
      <c r="W20" s="28">
        <f t="shared" si="4"/>
        <v>43296</v>
      </c>
      <c r="X20" s="29">
        <v>8053.0</v>
      </c>
      <c r="Y20" s="29"/>
      <c r="Z20" s="29"/>
      <c r="AA20" s="30">
        <v>43678.0</v>
      </c>
      <c r="AB20" s="29">
        <f t="array" ref="AB20">SUMPRODUCT((MONTH($W$3:$W$29)=MONTH($AA20))*(YEAR($W$3:$W$29)=YEAR($AA20)))</f>
        <v>1</v>
      </c>
      <c r="AC20" s="33">
        <v>43678.0</v>
      </c>
      <c r="AD20" s="34">
        <f t="array" ref="AD20">SUMPRODUCT((MONTH($B$3:$B$286)=MONTH($F20))*(YEAR($B$3:$B$286)=YEAR($F20)))</f>
        <v>8</v>
      </c>
      <c r="AE20" s="1">
        <f t="array" ref="AE20">SUMPRODUCT((MONTH($W$3:$W$29)=MONTH($AA20))*(YEAR($W$3:$W$29)=YEAR($AA20)))</f>
        <v>1</v>
      </c>
      <c r="AF20" s="1">
        <f t="array" ref="AF20">SUMPRODUCT((MONTH($P$3:$P$13)=MONTH($T20))*(YEAR($P$3:$P$13)=YEAR($T20)))</f>
        <v>0</v>
      </c>
      <c r="AG20" s="35">
        <v>0.0</v>
      </c>
      <c r="AI20" s="36"/>
      <c r="AJ20" s="34"/>
      <c r="AK20" s="34"/>
      <c r="AL20" s="34"/>
    </row>
    <row r="21" ht="15.75" customHeight="1">
      <c r="A21" s="27" t="s">
        <v>266</v>
      </c>
      <c r="B21" s="28">
        <f t="shared" si="1"/>
        <v>43185</v>
      </c>
      <c r="C21" s="29">
        <v>984.814</v>
      </c>
      <c r="D21" s="29"/>
      <c r="E21" s="29"/>
      <c r="F21" s="30">
        <v>43709.0</v>
      </c>
      <c r="G21" s="31">
        <f t="array" ref="G21">SUMPRODUCT((MONTH($B$3:$B$286)=MONTH($F21))*(YEAR($B$3:$B$286)=YEAR($F21)))</f>
        <v>7</v>
      </c>
      <c r="H21" s="27"/>
      <c r="I21" s="29"/>
      <c r="J21" s="29"/>
      <c r="K21" s="29"/>
      <c r="L21" s="29"/>
      <c r="M21" s="29"/>
      <c r="N21" s="31"/>
      <c r="O21" s="27"/>
      <c r="P21" s="29"/>
      <c r="Q21" s="29"/>
      <c r="R21" s="29"/>
      <c r="S21" s="29"/>
      <c r="T21" s="30">
        <v>43709.0</v>
      </c>
      <c r="U21" s="31">
        <f t="array" ref="U21">SUMPRODUCT((MONTH($P$3:$P$13)=MONTH($T21))*(YEAR($P$3:$P$13)=YEAR($T21)))</f>
        <v>1</v>
      </c>
      <c r="V21" s="27" t="s">
        <v>96</v>
      </c>
      <c r="W21" s="28">
        <f t="shared" si="4"/>
        <v>43288</v>
      </c>
      <c r="X21" s="29">
        <v>7269.0</v>
      </c>
      <c r="Y21" s="29"/>
      <c r="Z21" s="29"/>
      <c r="AA21" s="30">
        <v>43709.0</v>
      </c>
      <c r="AB21" s="29">
        <f t="array" ref="AB21">SUMPRODUCT((MONTH($W$3:$W$29)=MONTH($AA21))*(YEAR($W$3:$W$29)=YEAR($AA21)))</f>
        <v>1</v>
      </c>
      <c r="AC21" s="33">
        <v>43709.0</v>
      </c>
      <c r="AD21" s="34">
        <f t="array" ref="AD21">SUMPRODUCT((MONTH($B$3:$B$286)=MONTH($F21))*(YEAR($B$3:$B$286)=YEAR($F21)))</f>
        <v>7</v>
      </c>
      <c r="AE21" s="1">
        <f t="array" ref="AE21">SUMPRODUCT((MONTH($W$3:$W$29)=MONTH($AA21))*(YEAR($W$3:$W$29)=YEAR($AA21)))</f>
        <v>1</v>
      </c>
      <c r="AF21" s="1">
        <f t="array" ref="AF21">SUMPRODUCT((MONTH($P$3:$P$13)=MONTH($T21))*(YEAR($P$3:$P$13)=YEAR($T21)))</f>
        <v>1</v>
      </c>
      <c r="AG21" s="35">
        <v>0.0</v>
      </c>
      <c r="AI21" s="36"/>
      <c r="AJ21" s="34"/>
      <c r="AK21" s="34"/>
      <c r="AL21" s="34"/>
    </row>
    <row r="22" ht="15.75" customHeight="1">
      <c r="A22" s="27" t="s">
        <v>267</v>
      </c>
      <c r="B22" s="28">
        <f t="shared" si="1"/>
        <v>43186</v>
      </c>
      <c r="C22" s="29">
        <v>989.617</v>
      </c>
      <c r="D22" s="29"/>
      <c r="E22" s="29"/>
      <c r="F22" s="30">
        <v>43739.0</v>
      </c>
      <c r="G22" s="31">
        <f t="array" ref="G22">SUMPRODUCT((MONTH($B$3:$B$286)=MONTH($F22))*(YEAR($B$3:$B$286)=YEAR($F22)))</f>
        <v>5</v>
      </c>
      <c r="H22" s="27"/>
      <c r="I22" s="29"/>
      <c r="J22" s="29"/>
      <c r="K22" s="29"/>
      <c r="L22" s="29"/>
      <c r="M22" s="29"/>
      <c r="N22" s="31"/>
      <c r="O22" s="27"/>
      <c r="P22" s="29"/>
      <c r="Q22" s="29"/>
      <c r="R22" s="29"/>
      <c r="S22" s="29"/>
      <c r="T22" s="29" t="s">
        <v>42</v>
      </c>
      <c r="U22" s="31">
        <f>SUM(U3:U21)</f>
        <v>11</v>
      </c>
      <c r="V22" s="27" t="s">
        <v>86</v>
      </c>
      <c r="W22" s="28">
        <f t="shared" si="4"/>
        <v>43241</v>
      </c>
      <c r="X22" s="29">
        <v>6570.0</v>
      </c>
      <c r="Y22" s="29"/>
      <c r="Z22" s="29"/>
      <c r="AA22" s="29" t="s">
        <v>42</v>
      </c>
      <c r="AB22" s="29">
        <f>SUM(AB3:AB21)</f>
        <v>27</v>
      </c>
      <c r="AC22" s="33">
        <v>43739.0</v>
      </c>
      <c r="AD22" s="34">
        <f t="array" ref="AD22">SUMPRODUCT((MONTH($B$3:$B$286)=MONTH($F22))*(YEAR($B$3:$B$286)=YEAR($F22)))</f>
        <v>5</v>
      </c>
      <c r="AE22" s="1">
        <v>0.0</v>
      </c>
      <c r="AF22" s="1">
        <v>0.0</v>
      </c>
      <c r="AG22" s="35">
        <v>0.0</v>
      </c>
      <c r="AI22" s="36"/>
      <c r="AJ22" s="34"/>
      <c r="AK22" s="34"/>
      <c r="AL22" s="34"/>
    </row>
    <row r="23" ht="15.75" customHeight="1">
      <c r="A23" s="27" t="s">
        <v>268</v>
      </c>
      <c r="B23" s="28">
        <f t="shared" si="1"/>
        <v>43187</v>
      </c>
      <c r="C23" s="29">
        <v>999.62</v>
      </c>
      <c r="D23" s="29"/>
      <c r="E23" s="29"/>
      <c r="F23" s="30">
        <v>43770.0</v>
      </c>
      <c r="G23" s="31">
        <f t="array" ref="G23">SUMPRODUCT((MONTH($B$3:$B$286)=MONTH($F23))*(YEAR($B$3:$B$286)=YEAR($F23)))</f>
        <v>3</v>
      </c>
      <c r="H23" s="27"/>
      <c r="I23" s="29"/>
      <c r="J23" s="29"/>
      <c r="K23" s="29"/>
      <c r="L23" s="29"/>
      <c r="M23" s="29"/>
      <c r="N23" s="31"/>
      <c r="O23" s="27"/>
      <c r="P23" s="29"/>
      <c r="Q23" s="29"/>
      <c r="R23" s="29"/>
      <c r="S23" s="29"/>
      <c r="T23" s="29"/>
      <c r="U23" s="31"/>
      <c r="V23" s="27" t="s">
        <v>34</v>
      </c>
      <c r="W23" s="28">
        <f t="shared" si="4"/>
        <v>43180</v>
      </c>
      <c r="X23" s="29">
        <v>4539.0</v>
      </c>
      <c r="Y23" s="29"/>
      <c r="Z23" s="29"/>
      <c r="AA23" s="29"/>
      <c r="AB23" s="29"/>
      <c r="AC23" s="33">
        <v>43770.0</v>
      </c>
      <c r="AD23" s="34">
        <f t="array" ref="AD23">SUMPRODUCT((MONTH($B$3:$B$286)=MONTH($F23))*(YEAR($B$3:$B$286)=YEAR($F23)))</f>
        <v>3</v>
      </c>
      <c r="AE23" s="1">
        <v>0.0</v>
      </c>
      <c r="AF23" s="1">
        <v>0.0</v>
      </c>
      <c r="AG23" s="35">
        <v>0.0</v>
      </c>
      <c r="AI23" s="36"/>
      <c r="AJ23" s="34"/>
      <c r="AK23" s="34"/>
      <c r="AL23" s="34"/>
    </row>
    <row r="24" ht="15.75" customHeight="1">
      <c r="A24" s="27" t="s">
        <v>269</v>
      </c>
      <c r="B24" s="28">
        <f t="shared" si="1"/>
        <v>43188</v>
      </c>
      <c r="C24" s="29">
        <v>969.651</v>
      </c>
      <c r="D24" s="29"/>
      <c r="E24" s="29"/>
      <c r="F24" s="30">
        <v>43800.0</v>
      </c>
      <c r="G24" s="31">
        <f t="array" ref="G24">SUMPRODUCT((MONTH($B$3:$B$286)=MONTH($F24))*(YEAR($B$3:$B$286)=YEAR($F24)))</f>
        <v>0</v>
      </c>
      <c r="H24" s="27"/>
      <c r="I24" s="29"/>
      <c r="J24" s="29"/>
      <c r="K24" s="29"/>
      <c r="L24" s="29"/>
      <c r="M24" s="29"/>
      <c r="N24" s="31"/>
      <c r="O24" s="27"/>
      <c r="P24" s="29"/>
      <c r="Q24" s="29"/>
      <c r="R24" s="29"/>
      <c r="S24" s="29"/>
      <c r="T24" s="29"/>
      <c r="U24" s="31"/>
      <c r="V24" s="27" t="s">
        <v>45</v>
      </c>
      <c r="W24" s="28">
        <f t="shared" si="4"/>
        <v>43183</v>
      </c>
      <c r="X24" s="29">
        <v>3046.0</v>
      </c>
      <c r="Y24" s="29"/>
      <c r="Z24" s="29"/>
      <c r="AA24" s="29"/>
      <c r="AB24" s="29"/>
      <c r="AC24" s="33">
        <v>43800.0</v>
      </c>
      <c r="AD24" s="34">
        <f t="array" ref="AD24">SUMPRODUCT((MONTH($B$3:$B$286)=MONTH($F24))*(YEAR($B$3:$B$286)=YEAR($F24)))</f>
        <v>0</v>
      </c>
      <c r="AE24" s="1">
        <v>0.0</v>
      </c>
      <c r="AF24" s="1">
        <v>0.0</v>
      </c>
      <c r="AG24" s="35">
        <v>0.0</v>
      </c>
      <c r="AI24" s="36"/>
      <c r="AJ24" s="34"/>
      <c r="AK24" s="34"/>
      <c r="AL24" s="34"/>
    </row>
    <row r="25" ht="15.75" customHeight="1">
      <c r="A25" s="27" t="s">
        <v>270</v>
      </c>
      <c r="B25" s="28">
        <f t="shared" si="1"/>
        <v>43189</v>
      </c>
      <c r="C25" s="29">
        <v>944.448</v>
      </c>
      <c r="D25" s="29"/>
      <c r="E25" s="29"/>
      <c r="F25" s="30">
        <v>43831.0</v>
      </c>
      <c r="G25" s="31">
        <f t="array" ref="G25">SUMPRODUCT((MONTH($B$3:$B$286)=MONTH($F25))*(YEAR($B$3:$B$286)=YEAR($F25)))</f>
        <v>0</v>
      </c>
      <c r="H25" s="27"/>
      <c r="I25" s="29"/>
      <c r="J25" s="29"/>
      <c r="K25" s="29"/>
      <c r="L25" s="29"/>
      <c r="M25" s="29"/>
      <c r="N25" s="31"/>
      <c r="O25" s="27"/>
      <c r="P25" s="29"/>
      <c r="Q25" s="29"/>
      <c r="R25" s="29"/>
      <c r="S25" s="29"/>
      <c r="T25" s="29"/>
      <c r="U25" s="31"/>
      <c r="V25" s="27" t="s">
        <v>39</v>
      </c>
      <c r="W25" s="28">
        <f t="shared" si="4"/>
        <v>43180</v>
      </c>
      <c r="X25" s="29">
        <v>2761.0</v>
      </c>
      <c r="Y25" s="29"/>
      <c r="Z25" s="29"/>
      <c r="AA25" s="29"/>
      <c r="AB25" s="29"/>
      <c r="AC25" s="33">
        <v>43831.0</v>
      </c>
      <c r="AD25" s="34">
        <f t="array" ref="AD25">SUMPRODUCT((MONTH($B$3:$B$286)=MONTH($F25))*(YEAR($B$3:$B$286)=YEAR($F25)))</f>
        <v>0</v>
      </c>
      <c r="AE25" s="1">
        <v>0.0</v>
      </c>
      <c r="AF25" s="1">
        <v>0.0</v>
      </c>
      <c r="AG25" s="35">
        <v>0.0</v>
      </c>
      <c r="AI25" s="36"/>
    </row>
    <row r="26" ht="15.75" customHeight="1">
      <c r="A26" s="27" t="s">
        <v>271</v>
      </c>
      <c r="B26" s="28">
        <f t="shared" si="1"/>
        <v>43190</v>
      </c>
      <c r="C26" s="29">
        <v>944.459</v>
      </c>
      <c r="D26" s="29"/>
      <c r="E26" s="29"/>
      <c r="F26" s="30">
        <v>43862.0</v>
      </c>
      <c r="G26" s="31">
        <f t="array" ref="G26">SUMPRODUCT((MONTH($B$3:$B$286)=MONTH($F26))*(YEAR($B$3:$B$286)=YEAR($F26)))</f>
        <v>1</v>
      </c>
      <c r="H26" s="27"/>
      <c r="I26" s="29"/>
      <c r="J26" s="29"/>
      <c r="K26" s="29"/>
      <c r="L26" s="29"/>
      <c r="M26" s="29"/>
      <c r="N26" s="31"/>
      <c r="O26" s="27"/>
      <c r="P26" s="29"/>
      <c r="Q26" s="29"/>
      <c r="R26" s="29"/>
      <c r="S26" s="29"/>
      <c r="T26" s="29"/>
      <c r="U26" s="31"/>
      <c r="V26" s="27" t="s">
        <v>80</v>
      </c>
      <c r="W26" s="28">
        <f t="shared" si="4"/>
        <v>43237</v>
      </c>
      <c r="X26" s="29">
        <v>2733.0</v>
      </c>
      <c r="Y26" s="29"/>
      <c r="Z26" s="29"/>
      <c r="AA26" s="29"/>
      <c r="AB26" s="29"/>
      <c r="AC26" s="33">
        <v>43862.0</v>
      </c>
      <c r="AD26" s="34">
        <f t="array" ref="AD26">SUMPRODUCT((MONTH($B$3:$B$286)=MONTH($F26))*(YEAR($B$3:$B$286)=YEAR($F26)))</f>
        <v>1</v>
      </c>
      <c r="AE26" s="1">
        <v>0.0</v>
      </c>
      <c r="AF26" s="1">
        <v>0.0</v>
      </c>
      <c r="AG26" s="35">
        <v>0.0</v>
      </c>
      <c r="AJ26" s="1">
        <f t="shared" ref="AJ26:AL26" si="5">SUM(AJ3:AJ24)</f>
        <v>27</v>
      </c>
      <c r="AK26" s="1">
        <f t="shared" si="5"/>
        <v>11</v>
      </c>
      <c r="AL26" s="1">
        <f t="shared" si="5"/>
        <v>10</v>
      </c>
    </row>
    <row r="27" ht="15.75" customHeight="1">
      <c r="A27" s="27" t="s">
        <v>272</v>
      </c>
      <c r="B27" s="28">
        <f t="shared" si="1"/>
        <v>43191</v>
      </c>
      <c r="C27" s="29">
        <v>949.454</v>
      </c>
      <c r="D27" s="29"/>
      <c r="E27" s="29"/>
      <c r="F27" s="30">
        <v>43891.0</v>
      </c>
      <c r="G27" s="31">
        <f t="array" ref="G27">SUMPRODUCT((MONTH($B$3:$B$286)=MONTH($F27))*(YEAR($B$3:$B$286)=YEAR($F27)))</f>
        <v>9</v>
      </c>
      <c r="H27" s="27"/>
      <c r="I27" s="29"/>
      <c r="J27" s="29"/>
      <c r="K27" s="29"/>
      <c r="L27" s="29"/>
      <c r="M27" s="29"/>
      <c r="N27" s="31"/>
      <c r="O27" s="27"/>
      <c r="P27" s="29"/>
      <c r="Q27" s="29"/>
      <c r="R27" s="29"/>
      <c r="S27" s="29"/>
      <c r="T27" s="29"/>
      <c r="U27" s="31"/>
      <c r="V27" s="27" t="s">
        <v>51</v>
      </c>
      <c r="W27" s="28">
        <f t="shared" si="4"/>
        <v>43183</v>
      </c>
      <c r="X27" s="29">
        <v>2660.0</v>
      </c>
      <c r="Y27" s="29"/>
      <c r="Z27" s="29"/>
      <c r="AA27" s="29"/>
      <c r="AB27" s="29"/>
      <c r="AC27" s="33">
        <v>43891.0</v>
      </c>
      <c r="AD27" s="34">
        <f t="array" ref="AD27">SUMPRODUCT((MONTH($B$3:$B$286)=MONTH($F27))*(YEAR($B$3:$B$286)=YEAR($F27)))</f>
        <v>9</v>
      </c>
      <c r="AE27" s="1">
        <v>0.0</v>
      </c>
      <c r="AF27" s="1">
        <v>0.0</v>
      </c>
      <c r="AG27" s="35">
        <v>0.0</v>
      </c>
    </row>
    <row r="28" ht="15.75" customHeight="1">
      <c r="A28" s="27" t="s">
        <v>273</v>
      </c>
      <c r="B28" s="28">
        <f t="shared" si="1"/>
        <v>43192</v>
      </c>
      <c r="C28" s="29">
        <v>919.606</v>
      </c>
      <c r="D28" s="29"/>
      <c r="E28" s="29"/>
      <c r="F28" s="30">
        <v>43922.0</v>
      </c>
      <c r="G28" s="31">
        <f t="array" ref="G28">SUMPRODUCT((MONTH($B$3:$B$286)=MONTH($F28))*(YEAR($B$3:$B$286)=YEAR($F28)))</f>
        <v>4</v>
      </c>
      <c r="H28" s="27"/>
      <c r="I28" s="29"/>
      <c r="J28" s="29"/>
      <c r="K28" s="29"/>
      <c r="L28" s="29"/>
      <c r="M28" s="29"/>
      <c r="N28" s="31"/>
      <c r="O28" s="27"/>
      <c r="P28" s="29"/>
      <c r="Q28" s="29"/>
      <c r="R28" s="29"/>
      <c r="S28" s="29"/>
      <c r="T28" s="29"/>
      <c r="U28" s="31"/>
      <c r="V28" s="27" t="s">
        <v>61</v>
      </c>
      <c r="W28" s="28">
        <f t="shared" si="4"/>
        <v>43206</v>
      </c>
      <c r="X28" s="29">
        <v>1834.0</v>
      </c>
      <c r="Y28" s="29"/>
      <c r="Z28" s="29"/>
      <c r="AA28" s="29"/>
      <c r="AB28" s="29"/>
      <c r="AC28" s="33">
        <v>43922.0</v>
      </c>
      <c r="AD28" s="34">
        <f t="array" ref="AD28">SUMPRODUCT((MONTH($B$3:$B$286)=MONTH($F28))*(YEAR($B$3:$B$286)=YEAR($F28)))</f>
        <v>4</v>
      </c>
      <c r="AE28" s="1">
        <v>0.0</v>
      </c>
      <c r="AF28" s="1">
        <v>0.0</v>
      </c>
      <c r="AG28" s="35">
        <v>0.0</v>
      </c>
    </row>
    <row r="29" ht="15.75" customHeight="1">
      <c r="A29" s="27" t="s">
        <v>274</v>
      </c>
      <c r="B29" s="28">
        <f t="shared" si="1"/>
        <v>43193</v>
      </c>
      <c r="C29" s="29">
        <v>1304.495</v>
      </c>
      <c r="D29" s="29"/>
      <c r="E29" s="29"/>
      <c r="F29" s="30">
        <v>43952.0</v>
      </c>
      <c r="G29" s="31">
        <f t="array" ref="G29">SUMPRODUCT((MONTH($B$3:$B$286)=MONTH($F29))*(YEAR($B$3:$B$286)=YEAR($F29)))</f>
        <v>2</v>
      </c>
      <c r="H29" s="27"/>
      <c r="I29" s="29"/>
      <c r="J29" s="29"/>
      <c r="K29" s="29"/>
      <c r="L29" s="29"/>
      <c r="M29" s="29"/>
      <c r="N29" s="31"/>
      <c r="O29" s="27"/>
      <c r="P29" s="29"/>
      <c r="Q29" s="29"/>
      <c r="R29" s="29"/>
      <c r="S29" s="29"/>
      <c r="T29" s="29"/>
      <c r="U29" s="31"/>
      <c r="V29" s="27" t="s">
        <v>111</v>
      </c>
      <c r="W29" s="28">
        <f t="shared" si="4"/>
        <v>43309</v>
      </c>
      <c r="X29" s="29">
        <v>246.0</v>
      </c>
      <c r="Y29" s="29"/>
      <c r="Z29" s="29"/>
      <c r="AA29" s="29"/>
      <c r="AB29" s="29"/>
      <c r="AC29" s="33">
        <v>43952.0</v>
      </c>
      <c r="AD29" s="34">
        <f t="array" ref="AD29">SUMPRODUCT((MONTH($B$3:$B$286)=MONTH($F29))*(YEAR($B$3:$B$286)=YEAR($F29)))</f>
        <v>2</v>
      </c>
      <c r="AE29" s="1">
        <v>0.0</v>
      </c>
      <c r="AF29" s="1">
        <v>0.0</v>
      </c>
      <c r="AG29" s="35">
        <v>0.0</v>
      </c>
    </row>
    <row r="30" ht="15.75" customHeight="1">
      <c r="A30" s="27" t="s">
        <v>275</v>
      </c>
      <c r="B30" s="28">
        <f t="shared" si="1"/>
        <v>43194</v>
      </c>
      <c r="C30" s="29">
        <v>1051.455</v>
      </c>
      <c r="D30" s="29"/>
      <c r="E30" s="29"/>
      <c r="F30" s="30">
        <v>43983.0</v>
      </c>
      <c r="G30" s="31">
        <f t="array" ref="G30">SUMPRODUCT((MONTH($B$3:$B$286)=MONTH($F30))*(YEAR($B$3:$B$286)=YEAR($F30)))</f>
        <v>0</v>
      </c>
      <c r="H30" s="27"/>
      <c r="I30" s="29"/>
      <c r="J30" s="29"/>
      <c r="K30" s="29"/>
      <c r="L30" s="29"/>
      <c r="M30" s="29"/>
      <c r="N30" s="31"/>
      <c r="O30" s="27"/>
      <c r="P30" s="29"/>
      <c r="Q30" s="29"/>
      <c r="R30" s="29"/>
      <c r="S30" s="29"/>
      <c r="T30" s="29"/>
      <c r="U30" s="31"/>
      <c r="V30" s="27"/>
      <c r="W30" s="29"/>
      <c r="X30" s="29"/>
      <c r="Y30" s="29"/>
      <c r="Z30" s="29"/>
      <c r="AA30" s="29"/>
      <c r="AB30" s="29"/>
      <c r="AC30" s="33">
        <v>43983.0</v>
      </c>
      <c r="AD30" s="34">
        <f t="array" ref="AD30">SUMPRODUCT((MONTH($B$3:$B$286)=MONTH($F30))*(YEAR($B$3:$B$286)=YEAR($F30)))</f>
        <v>0</v>
      </c>
      <c r="AE30" s="1">
        <v>0.0</v>
      </c>
      <c r="AF30" s="1">
        <v>0.0</v>
      </c>
      <c r="AG30" s="35">
        <v>0.0</v>
      </c>
    </row>
    <row r="31" ht="15.75" customHeight="1">
      <c r="A31" s="27" t="s">
        <v>276</v>
      </c>
      <c r="B31" s="28">
        <f t="shared" si="1"/>
        <v>43195</v>
      </c>
      <c r="C31" s="29">
        <v>1977.984</v>
      </c>
      <c r="D31" s="29"/>
      <c r="E31" s="29"/>
      <c r="F31" s="30">
        <v>44013.0</v>
      </c>
      <c r="G31" s="31">
        <f t="array" ref="G31">SUMPRODUCT((MONTH($B$3:$B$286)=MONTH($F31))*(YEAR($B$3:$B$286)=YEAR($F31)))</f>
        <v>4</v>
      </c>
      <c r="H31" s="27"/>
      <c r="I31" s="29"/>
      <c r="J31" s="29"/>
      <c r="K31" s="29"/>
      <c r="L31" s="29"/>
      <c r="M31" s="29"/>
      <c r="N31" s="31"/>
      <c r="O31" s="27"/>
      <c r="P31" s="29"/>
      <c r="Q31" s="29"/>
      <c r="R31" s="29"/>
      <c r="S31" s="29"/>
      <c r="T31" s="29"/>
      <c r="U31" s="31"/>
      <c r="V31" s="27"/>
      <c r="W31" s="29"/>
      <c r="X31" s="29"/>
      <c r="Y31" s="29"/>
      <c r="Z31" s="29"/>
      <c r="AA31" s="29"/>
      <c r="AB31" s="29"/>
      <c r="AC31" s="33">
        <v>44013.0</v>
      </c>
      <c r="AD31" s="34">
        <f t="array" ref="AD31">SUMPRODUCT((MONTH($B$3:$B$286)=MONTH($F31))*(YEAR($B$3:$B$286)=YEAR($F31)))</f>
        <v>4</v>
      </c>
      <c r="AE31" s="1">
        <v>0.0</v>
      </c>
      <c r="AF31" s="1">
        <v>0.0</v>
      </c>
      <c r="AG31" s="35">
        <v>0.0</v>
      </c>
    </row>
    <row r="32" ht="15.75" customHeight="1">
      <c r="A32" s="27" t="s">
        <v>277</v>
      </c>
      <c r="B32" s="28">
        <f t="shared" si="1"/>
        <v>43196</v>
      </c>
      <c r="C32" s="29">
        <v>2151.471</v>
      </c>
      <c r="D32" s="29"/>
      <c r="E32" s="29"/>
      <c r="F32" s="30">
        <v>44044.0</v>
      </c>
      <c r="G32" s="31">
        <f t="array" ref="G32">SUMPRODUCT((MONTH($B$3:$B$286)=MONTH($F32))*(YEAR($B$3:$B$286)=YEAR($F32)))</f>
        <v>2</v>
      </c>
      <c r="H32" s="27"/>
      <c r="I32" s="29"/>
      <c r="J32" s="29"/>
      <c r="K32" s="29"/>
      <c r="L32" s="29"/>
      <c r="M32" s="29"/>
      <c r="N32" s="31"/>
      <c r="O32" s="27"/>
      <c r="P32" s="29"/>
      <c r="Q32" s="29"/>
      <c r="R32" s="29"/>
      <c r="S32" s="29"/>
      <c r="T32" s="29"/>
      <c r="U32" s="31"/>
      <c r="V32" s="27"/>
      <c r="W32" s="29"/>
      <c r="X32" s="29"/>
      <c r="Y32" s="29"/>
      <c r="Z32" s="29"/>
      <c r="AA32" s="29"/>
      <c r="AB32" s="29"/>
      <c r="AC32" s="33">
        <v>44044.0</v>
      </c>
      <c r="AD32" s="34">
        <f t="array" ref="AD32">SUMPRODUCT((MONTH($B$3:$B$286)=MONTH($F32))*(YEAR($B$3:$B$286)=YEAR($F32)))</f>
        <v>2</v>
      </c>
      <c r="AE32" s="1">
        <v>0.0</v>
      </c>
      <c r="AF32" s="1">
        <v>0.0</v>
      </c>
      <c r="AG32" s="35">
        <v>0.0</v>
      </c>
    </row>
    <row r="33" ht="15.75" customHeight="1">
      <c r="A33" s="27" t="s">
        <v>278</v>
      </c>
      <c r="B33" s="28">
        <f t="shared" si="1"/>
        <v>43197</v>
      </c>
      <c r="C33" s="29">
        <v>875.157</v>
      </c>
      <c r="D33" s="29"/>
      <c r="E33" s="29"/>
      <c r="F33" s="30">
        <v>44075.0</v>
      </c>
      <c r="G33" s="31">
        <f t="array" ref="G33">SUMPRODUCT((MONTH($B$3:$B$286)=MONTH($F33))*(YEAR($B$3:$B$286)=YEAR($F33)))</f>
        <v>1</v>
      </c>
      <c r="H33" s="27"/>
      <c r="I33" s="29"/>
      <c r="J33" s="29"/>
      <c r="K33" s="29"/>
      <c r="L33" s="29"/>
      <c r="M33" s="29"/>
      <c r="N33" s="31"/>
      <c r="O33" s="27"/>
      <c r="P33" s="29"/>
      <c r="Q33" s="29"/>
      <c r="R33" s="29"/>
      <c r="S33" s="29"/>
      <c r="T33" s="29"/>
      <c r="U33" s="31"/>
      <c r="V33" s="27"/>
      <c r="W33" s="29"/>
      <c r="X33" s="29"/>
      <c r="Y33" s="29"/>
      <c r="Z33" s="29"/>
      <c r="AA33" s="29"/>
      <c r="AB33" s="29"/>
      <c r="AC33" s="33">
        <v>44075.0</v>
      </c>
      <c r="AD33" s="34">
        <f t="array" ref="AD33">SUMPRODUCT((MONTH($B$3:$B$286)=MONTH($F33))*(YEAR($B$3:$B$286)=YEAR($F33)))</f>
        <v>1</v>
      </c>
      <c r="AE33" s="1">
        <v>0.0</v>
      </c>
      <c r="AF33" s="1">
        <v>0.0</v>
      </c>
      <c r="AG33" s="35">
        <v>0.0</v>
      </c>
    </row>
    <row r="34" ht="15.75" customHeight="1">
      <c r="A34" s="27" t="s">
        <v>279</v>
      </c>
      <c r="B34" s="28">
        <f t="shared" si="1"/>
        <v>43198</v>
      </c>
      <c r="C34" s="29">
        <v>994.619</v>
      </c>
      <c r="D34" s="29"/>
      <c r="E34" s="29"/>
      <c r="F34" s="30">
        <v>44105.0</v>
      </c>
      <c r="G34" s="31">
        <f t="array" ref="G34">SUMPRODUCT((MONTH($B$3:$B$286)=MONTH($F34))*(YEAR($B$3:$B$286)=YEAR($F34)))</f>
        <v>0</v>
      </c>
      <c r="H34" s="27"/>
      <c r="I34" s="29"/>
      <c r="J34" s="29"/>
      <c r="K34" s="29"/>
      <c r="L34" s="29"/>
      <c r="M34" s="29"/>
      <c r="N34" s="31"/>
      <c r="O34" s="27"/>
      <c r="P34" s="29"/>
      <c r="Q34" s="29"/>
      <c r="R34" s="29"/>
      <c r="S34" s="29"/>
      <c r="T34" s="29"/>
      <c r="U34" s="31"/>
      <c r="V34" s="27"/>
      <c r="W34" s="29"/>
      <c r="X34" s="29"/>
      <c r="Y34" s="29"/>
      <c r="Z34" s="29"/>
      <c r="AA34" s="29"/>
      <c r="AB34" s="29"/>
      <c r="AC34" s="33">
        <v>44105.0</v>
      </c>
      <c r="AD34" s="34">
        <f t="array" ref="AD34">SUMPRODUCT((MONTH($B$3:$B$286)=MONTH($F34))*(YEAR($B$3:$B$286)=YEAR($F34)))</f>
        <v>0</v>
      </c>
      <c r="AE34" s="1">
        <v>0.0</v>
      </c>
      <c r="AF34" s="1">
        <v>0.0</v>
      </c>
      <c r="AG34" s="35">
        <v>0.0</v>
      </c>
    </row>
    <row r="35" ht="15.75" customHeight="1">
      <c r="A35" s="27" t="s">
        <v>280</v>
      </c>
      <c r="B35" s="28">
        <f t="shared" si="1"/>
        <v>43199</v>
      </c>
      <c r="C35" s="29">
        <v>2054.059</v>
      </c>
      <c r="D35" s="29"/>
      <c r="E35" s="29"/>
      <c r="F35" s="30">
        <v>44136.0</v>
      </c>
      <c r="G35" s="31">
        <f t="array" ref="G35">SUMPRODUCT((MONTH($B$3:$B$286)=MONTH($F35))*(YEAR($B$3:$B$286)=YEAR($F35)))</f>
        <v>0</v>
      </c>
      <c r="H35" s="27"/>
      <c r="I35" s="29"/>
      <c r="J35" s="29"/>
      <c r="K35" s="29"/>
      <c r="L35" s="29"/>
      <c r="M35" s="29"/>
      <c r="N35" s="31"/>
      <c r="O35" s="27"/>
      <c r="P35" s="29"/>
      <c r="Q35" s="29"/>
      <c r="R35" s="29"/>
      <c r="S35" s="29"/>
      <c r="T35" s="29"/>
      <c r="U35" s="31"/>
      <c r="V35" s="27"/>
      <c r="W35" s="29"/>
      <c r="X35" s="29"/>
      <c r="Y35" s="29"/>
      <c r="Z35" s="29"/>
      <c r="AA35" s="29"/>
      <c r="AB35" s="29"/>
      <c r="AC35" s="33">
        <v>44136.0</v>
      </c>
      <c r="AD35" s="34">
        <f t="array" ref="AD35">SUMPRODUCT((MONTH($B$3:$B$286)=MONTH($F35))*(YEAR($B$3:$B$286)=YEAR($F35)))</f>
        <v>0</v>
      </c>
      <c r="AE35" s="1">
        <v>0.0</v>
      </c>
      <c r="AF35" s="1">
        <v>0.0</v>
      </c>
      <c r="AG35" s="35">
        <v>0.0</v>
      </c>
    </row>
    <row r="36" ht="15.75" customHeight="1">
      <c r="A36" s="27" t="s">
        <v>281</v>
      </c>
      <c r="B36" s="28">
        <f t="shared" si="1"/>
        <v>43200</v>
      </c>
      <c r="C36" s="29">
        <v>979.775</v>
      </c>
      <c r="D36" s="29"/>
      <c r="E36" s="29"/>
      <c r="F36" s="30">
        <v>44166.0</v>
      </c>
      <c r="G36" s="31">
        <f t="array" ref="G36">SUMPRODUCT((MONTH($B$3:$B$286)=MONTH($F36))*(YEAR($B$3:$B$286)=YEAR($F36)))</f>
        <v>0</v>
      </c>
      <c r="H36" s="27"/>
      <c r="I36" s="29"/>
      <c r="J36" s="29"/>
      <c r="K36" s="29"/>
      <c r="L36" s="29"/>
      <c r="M36" s="29"/>
      <c r="N36" s="31"/>
      <c r="O36" s="27"/>
      <c r="P36" s="29"/>
      <c r="Q36" s="29"/>
      <c r="R36" s="29"/>
      <c r="S36" s="29"/>
      <c r="T36" s="29"/>
      <c r="U36" s="31"/>
      <c r="V36" s="27"/>
      <c r="W36" s="29"/>
      <c r="X36" s="29"/>
      <c r="Y36" s="29"/>
      <c r="Z36" s="29"/>
      <c r="AA36" s="29"/>
      <c r="AB36" s="29"/>
      <c r="AC36" s="33">
        <v>44166.0</v>
      </c>
      <c r="AD36" s="34">
        <f t="array" ref="AD36">SUMPRODUCT((MONTH($B$3:$B$286)=MONTH($F36))*(YEAR($B$3:$B$286)=YEAR($F36)))</f>
        <v>0</v>
      </c>
      <c r="AE36" s="1">
        <v>0.0</v>
      </c>
      <c r="AF36" s="1">
        <v>0.0</v>
      </c>
      <c r="AG36" s="35">
        <v>0.0</v>
      </c>
    </row>
    <row r="37" ht="15.75" customHeight="1">
      <c r="A37" s="27" t="s">
        <v>282</v>
      </c>
      <c r="B37" s="28">
        <f t="shared" si="1"/>
        <v>43201</v>
      </c>
      <c r="C37" s="29">
        <v>1154.811</v>
      </c>
      <c r="D37" s="29"/>
      <c r="E37" s="29"/>
      <c r="F37" s="30">
        <v>44197.0</v>
      </c>
      <c r="G37" s="31">
        <f t="array" ref="G37">SUMPRODUCT((MONTH($B$3:$B$286)=MONTH($F37))*(YEAR($B$3:$B$286)=YEAR($F37)))</f>
        <v>0</v>
      </c>
      <c r="H37" s="27"/>
      <c r="I37" s="29"/>
      <c r="J37" s="29"/>
      <c r="K37" s="29"/>
      <c r="L37" s="29"/>
      <c r="M37" s="29"/>
      <c r="N37" s="31"/>
      <c r="O37" s="27"/>
      <c r="P37" s="29"/>
      <c r="Q37" s="29"/>
      <c r="R37" s="29"/>
      <c r="S37" s="29"/>
      <c r="T37" s="29"/>
      <c r="U37" s="31"/>
      <c r="V37" s="27"/>
      <c r="W37" s="29"/>
      <c r="X37" s="29"/>
      <c r="Y37" s="29"/>
      <c r="Z37" s="29"/>
      <c r="AA37" s="29"/>
      <c r="AB37" s="29"/>
      <c r="AC37" s="33">
        <v>44197.0</v>
      </c>
      <c r="AD37" s="34">
        <f t="array" ref="AD37">SUMPRODUCT((MONTH($B$3:$B$286)=MONTH($F37))*(YEAR($B$3:$B$286)=YEAR($F37)))</f>
        <v>0</v>
      </c>
      <c r="AE37" s="1">
        <v>0.0</v>
      </c>
      <c r="AF37" s="1">
        <v>0.0</v>
      </c>
      <c r="AG37" s="35">
        <v>0.0</v>
      </c>
    </row>
    <row r="38" ht="15.75" customHeight="1">
      <c r="A38" s="27" t="s">
        <v>283</v>
      </c>
      <c r="B38" s="28">
        <f t="shared" si="1"/>
        <v>43202</v>
      </c>
      <c r="C38" s="29">
        <v>1004.448</v>
      </c>
      <c r="D38" s="29"/>
      <c r="E38" s="29"/>
      <c r="F38" s="30">
        <v>44228.0</v>
      </c>
      <c r="G38" s="31">
        <f t="array" ref="G38">SUMPRODUCT((MONTH($B$3:$B$286)=MONTH($F38))*(YEAR($B$3:$B$286)=YEAR($F38)))</f>
        <v>3</v>
      </c>
      <c r="H38" s="27"/>
      <c r="I38" s="29"/>
      <c r="J38" s="29"/>
      <c r="K38" s="29"/>
      <c r="L38" s="29"/>
      <c r="M38" s="29"/>
      <c r="N38" s="31"/>
      <c r="O38" s="27"/>
      <c r="P38" s="29"/>
      <c r="Q38" s="29"/>
      <c r="R38" s="29"/>
      <c r="S38" s="29"/>
      <c r="T38" s="29"/>
      <c r="U38" s="31"/>
      <c r="V38" s="27"/>
      <c r="W38" s="29"/>
      <c r="X38" s="29"/>
      <c r="Y38" s="29"/>
      <c r="Z38" s="29"/>
      <c r="AA38" s="29"/>
      <c r="AB38" s="29"/>
      <c r="AC38" s="33">
        <v>44228.0</v>
      </c>
      <c r="AD38" s="34">
        <f t="array" ref="AD38">SUMPRODUCT((MONTH($B$3:$B$286)=MONTH($F38))*(YEAR($B$3:$B$286)=YEAR($F38)))</f>
        <v>3</v>
      </c>
      <c r="AE38" s="1">
        <v>0.0</v>
      </c>
      <c r="AF38" s="1">
        <v>0.0</v>
      </c>
      <c r="AG38" s="35">
        <v>0.0</v>
      </c>
    </row>
    <row r="39" ht="15.75" customHeight="1">
      <c r="A39" s="27" t="s">
        <v>284</v>
      </c>
      <c r="B39" s="28">
        <f t="shared" si="1"/>
        <v>43202</v>
      </c>
      <c r="C39" s="29">
        <v>1019.613</v>
      </c>
      <c r="D39" s="29"/>
      <c r="E39" s="29"/>
      <c r="F39" s="30">
        <v>44256.0</v>
      </c>
      <c r="G39" s="31">
        <f t="array" ref="G39">SUMPRODUCT((MONTH($B$3:$B$286)=MONTH($F39))*(YEAR($B$3:$B$286)=YEAR($F39)))</f>
        <v>2</v>
      </c>
      <c r="H39" s="27"/>
      <c r="I39" s="29"/>
      <c r="J39" s="29"/>
      <c r="K39" s="29"/>
      <c r="L39" s="29"/>
      <c r="M39" s="29"/>
      <c r="N39" s="31"/>
      <c r="O39" s="27"/>
      <c r="P39" s="29"/>
      <c r="Q39" s="29"/>
      <c r="R39" s="29"/>
      <c r="S39" s="29"/>
      <c r="T39" s="29"/>
      <c r="U39" s="31"/>
      <c r="V39" s="27"/>
      <c r="W39" s="29"/>
      <c r="X39" s="29"/>
      <c r="Y39" s="29"/>
      <c r="Z39" s="29"/>
      <c r="AA39" s="29"/>
      <c r="AB39" s="29"/>
      <c r="AC39" s="33">
        <v>44256.0</v>
      </c>
      <c r="AD39" s="34">
        <f t="array" ref="AD39">SUMPRODUCT((MONTH($B$3:$B$286)=MONTH($F39))*(YEAR($B$3:$B$286)=YEAR($F39)))</f>
        <v>2</v>
      </c>
      <c r="AE39" s="1">
        <v>0.0</v>
      </c>
      <c r="AF39" s="1">
        <v>0.0</v>
      </c>
      <c r="AG39" s="35">
        <v>0.0</v>
      </c>
    </row>
    <row r="40" ht="15.75" customHeight="1">
      <c r="A40" s="27" t="s">
        <v>285</v>
      </c>
      <c r="B40" s="28">
        <f t="shared" si="1"/>
        <v>43202</v>
      </c>
      <c r="C40" s="29">
        <v>889.607</v>
      </c>
      <c r="D40" s="29"/>
      <c r="E40" s="29"/>
      <c r="F40" s="30">
        <v>44287.0</v>
      </c>
      <c r="G40" s="31">
        <f t="array" ref="G40">SUMPRODUCT((MONTH($B$3:$B$286)=MONTH($F40))*(YEAR($B$3:$B$286)=YEAR($F40)))</f>
        <v>33</v>
      </c>
      <c r="H40" s="27"/>
      <c r="I40" s="29"/>
      <c r="J40" s="29"/>
      <c r="K40" s="29"/>
      <c r="L40" s="29"/>
      <c r="M40" s="29"/>
      <c r="N40" s="31"/>
      <c r="O40" s="27"/>
      <c r="P40" s="29"/>
      <c r="Q40" s="29"/>
      <c r="R40" s="29"/>
      <c r="S40" s="29"/>
      <c r="T40" s="29"/>
      <c r="U40" s="31"/>
      <c r="V40" s="27"/>
      <c r="W40" s="29"/>
      <c r="X40" s="29"/>
      <c r="Y40" s="29"/>
      <c r="Z40" s="29"/>
      <c r="AA40" s="29"/>
      <c r="AB40" s="29"/>
      <c r="AC40" s="33">
        <v>44287.0</v>
      </c>
      <c r="AD40" s="34">
        <f t="array" ref="AD40">SUMPRODUCT((MONTH($B$3:$B$286)=MONTH($F40))*(YEAR($B$3:$B$286)=YEAR($F40)))</f>
        <v>33</v>
      </c>
      <c r="AE40" s="1">
        <v>0.0</v>
      </c>
      <c r="AF40" s="1">
        <v>0.0</v>
      </c>
      <c r="AG40" s="35">
        <v>0.0</v>
      </c>
    </row>
    <row r="41" ht="15.75" customHeight="1">
      <c r="A41" s="27" t="s">
        <v>286</v>
      </c>
      <c r="B41" s="28">
        <f t="shared" si="1"/>
        <v>43203</v>
      </c>
      <c r="C41" s="29">
        <v>939.448</v>
      </c>
      <c r="D41" s="29"/>
      <c r="E41" s="29"/>
      <c r="F41" s="30">
        <v>44317.0</v>
      </c>
      <c r="G41" s="31">
        <f t="array" ref="G41">SUMPRODUCT((MONTH($B$3:$B$286)=MONTH($F41))*(YEAR($B$3:$B$286)=YEAR($F41)))</f>
        <v>1</v>
      </c>
      <c r="H41" s="27"/>
      <c r="I41" s="29"/>
      <c r="J41" s="29"/>
      <c r="K41" s="29"/>
      <c r="L41" s="29"/>
      <c r="M41" s="29"/>
      <c r="N41" s="31"/>
      <c r="O41" s="27"/>
      <c r="P41" s="29"/>
      <c r="Q41" s="29"/>
      <c r="R41" s="29"/>
      <c r="S41" s="29"/>
      <c r="T41" s="29"/>
      <c r="U41" s="31"/>
      <c r="V41" s="27"/>
      <c r="W41" s="29"/>
      <c r="X41" s="29"/>
      <c r="Y41" s="29"/>
      <c r="Z41" s="29"/>
      <c r="AA41" s="29"/>
      <c r="AB41" s="29"/>
      <c r="AC41" s="33">
        <v>44317.0</v>
      </c>
      <c r="AD41" s="34">
        <f t="array" ref="AD41">SUMPRODUCT((MONTH($B$3:$B$286)=MONTH($F41))*(YEAR($B$3:$B$286)=YEAR($F41)))</f>
        <v>1</v>
      </c>
      <c r="AE41" s="1">
        <v>0.0</v>
      </c>
      <c r="AF41" s="1">
        <v>0.0</v>
      </c>
      <c r="AG41" s="35">
        <v>0.0</v>
      </c>
    </row>
    <row r="42" ht="15.75" customHeight="1">
      <c r="A42" s="27" t="s">
        <v>287</v>
      </c>
      <c r="B42" s="28">
        <f t="shared" si="1"/>
        <v>43204</v>
      </c>
      <c r="C42" s="29">
        <v>979.607</v>
      </c>
      <c r="D42" s="29"/>
      <c r="E42" s="29"/>
      <c r="F42" s="30">
        <v>44348.0</v>
      </c>
      <c r="G42" s="31">
        <f t="array" ref="G42">SUMPRODUCT((MONTH($B$3:$B$286)=MONTH($F42))*(YEAR($B$3:$B$286)=YEAR($F42)))</f>
        <v>0</v>
      </c>
      <c r="H42" s="27"/>
      <c r="I42" s="29"/>
      <c r="J42" s="29"/>
      <c r="K42" s="29"/>
      <c r="L42" s="29"/>
      <c r="M42" s="29"/>
      <c r="N42" s="31"/>
      <c r="O42" s="27"/>
      <c r="P42" s="29"/>
      <c r="Q42" s="29"/>
      <c r="R42" s="29"/>
      <c r="S42" s="29"/>
      <c r="T42" s="29"/>
      <c r="U42" s="31"/>
      <c r="V42" s="27"/>
      <c r="W42" s="29"/>
      <c r="X42" s="29"/>
      <c r="Y42" s="29"/>
      <c r="Z42" s="29"/>
      <c r="AA42" s="29"/>
      <c r="AB42" s="29"/>
      <c r="AC42" s="33">
        <v>44348.0</v>
      </c>
      <c r="AD42" s="34">
        <f t="array" ref="AD42">SUMPRODUCT((MONTH($B$3:$B$286)=MONTH($F42))*(YEAR($B$3:$B$286)=YEAR($F42)))</f>
        <v>0</v>
      </c>
      <c r="AE42" s="1">
        <v>0.0</v>
      </c>
      <c r="AF42" s="1">
        <v>0.0</v>
      </c>
      <c r="AG42" s="35">
        <v>0.0</v>
      </c>
    </row>
    <row r="43" ht="15.75" customHeight="1">
      <c r="A43" s="27" t="s">
        <v>288</v>
      </c>
      <c r="B43" s="28">
        <f t="shared" si="1"/>
        <v>43205</v>
      </c>
      <c r="C43" s="29">
        <v>1689.602</v>
      </c>
      <c r="D43" s="29"/>
      <c r="E43" s="29"/>
      <c r="F43" s="30">
        <v>44378.0</v>
      </c>
      <c r="G43" s="31">
        <f t="array" ref="G43">SUMPRODUCT((MONTH($B$3:$B$286)=MONTH($F43))*(YEAR($B$3:$B$286)=YEAR($F43)))</f>
        <v>0</v>
      </c>
      <c r="H43" s="27"/>
      <c r="I43" s="29"/>
      <c r="J43" s="29"/>
      <c r="K43" s="29"/>
      <c r="L43" s="29"/>
      <c r="M43" s="29"/>
      <c r="N43" s="31"/>
      <c r="O43" s="27"/>
      <c r="P43" s="29"/>
      <c r="Q43" s="29"/>
      <c r="R43" s="29"/>
      <c r="S43" s="29"/>
      <c r="T43" s="29"/>
      <c r="U43" s="31"/>
      <c r="V43" s="27"/>
      <c r="W43" s="29"/>
      <c r="X43" s="29"/>
      <c r="Y43" s="29"/>
      <c r="Z43" s="29"/>
      <c r="AA43" s="29"/>
      <c r="AB43" s="29"/>
      <c r="AC43" s="33">
        <v>44378.0</v>
      </c>
      <c r="AD43" s="34">
        <f t="array" ref="AD43">SUMPRODUCT((MONTH($B$3:$B$286)=MONTH($F43))*(YEAR($B$3:$B$286)=YEAR($F43)))</f>
        <v>0</v>
      </c>
      <c r="AE43" s="1">
        <v>0.0</v>
      </c>
      <c r="AF43" s="1">
        <v>0.0</v>
      </c>
      <c r="AG43" s="35">
        <v>0.0</v>
      </c>
    </row>
    <row r="44" ht="15.75" customHeight="1">
      <c r="A44" s="27" t="s">
        <v>289</v>
      </c>
      <c r="B44" s="28">
        <f t="shared" si="1"/>
        <v>43206</v>
      </c>
      <c r="C44" s="29">
        <v>1659.62</v>
      </c>
      <c r="D44" s="29"/>
      <c r="E44" s="29"/>
      <c r="F44" s="30">
        <v>44409.0</v>
      </c>
      <c r="G44" s="31">
        <f t="array" ref="G44">SUMPRODUCT((MONTH($B$3:$B$286)=MONTH($F44))*(YEAR($B$3:$B$286)=YEAR($F44)))</f>
        <v>0</v>
      </c>
      <c r="H44" s="27"/>
      <c r="I44" s="29"/>
      <c r="J44" s="29"/>
      <c r="K44" s="29"/>
      <c r="L44" s="29"/>
      <c r="M44" s="29"/>
      <c r="N44" s="31"/>
      <c r="O44" s="27"/>
      <c r="P44" s="29"/>
      <c r="Q44" s="29"/>
      <c r="R44" s="29"/>
      <c r="S44" s="29"/>
      <c r="T44" s="29"/>
      <c r="U44" s="31"/>
      <c r="V44" s="27"/>
      <c r="W44" s="29"/>
      <c r="X44" s="29"/>
      <c r="Y44" s="29"/>
      <c r="Z44" s="29"/>
      <c r="AA44" s="29"/>
      <c r="AB44" s="29"/>
      <c r="AC44" s="33">
        <v>44409.0</v>
      </c>
      <c r="AD44" s="34">
        <f t="array" ref="AD44">SUMPRODUCT((MONTH($B$3:$B$286)=MONTH($F44))*(YEAR($B$3:$B$286)=YEAR($F44)))</f>
        <v>0</v>
      </c>
      <c r="AE44" s="1">
        <v>0.0</v>
      </c>
      <c r="AF44" s="1">
        <v>0.0</v>
      </c>
      <c r="AG44" s="35">
        <v>0.0</v>
      </c>
    </row>
    <row r="45" ht="15.75" customHeight="1">
      <c r="A45" s="27" t="s">
        <v>290</v>
      </c>
      <c r="B45" s="28">
        <f t="shared" si="1"/>
        <v>43206</v>
      </c>
      <c r="C45" s="29">
        <v>1684.605</v>
      </c>
      <c r="D45" s="29"/>
      <c r="E45" s="29"/>
      <c r="F45" s="30">
        <v>44440.0</v>
      </c>
      <c r="G45" s="31">
        <f t="array" ref="G45">SUMPRODUCT((MONTH($B$3:$B$286)=MONTH($F45))*(YEAR($B$3:$B$286)=YEAR($F45)))</f>
        <v>0</v>
      </c>
      <c r="H45" s="27"/>
      <c r="I45" s="29"/>
      <c r="J45" s="29"/>
      <c r="K45" s="29"/>
      <c r="L45" s="29"/>
      <c r="M45" s="29"/>
      <c r="N45" s="31"/>
      <c r="O45" s="27"/>
      <c r="P45" s="29"/>
      <c r="Q45" s="29"/>
      <c r="R45" s="29"/>
      <c r="S45" s="29"/>
      <c r="T45" s="29"/>
      <c r="U45" s="31"/>
      <c r="V45" s="27"/>
      <c r="W45" s="29"/>
      <c r="X45" s="29"/>
      <c r="Y45" s="29"/>
      <c r="Z45" s="29"/>
      <c r="AA45" s="29"/>
      <c r="AB45" s="29"/>
      <c r="AC45" s="33">
        <v>44440.0</v>
      </c>
      <c r="AD45" s="34">
        <f t="array" ref="AD45">SUMPRODUCT((MONTH($B$3:$B$286)=MONTH($F45))*(YEAR($B$3:$B$286)=YEAR($F45)))</f>
        <v>0</v>
      </c>
      <c r="AE45" s="1">
        <v>0.0</v>
      </c>
      <c r="AF45" s="1">
        <v>0.0</v>
      </c>
      <c r="AG45" s="35">
        <v>0.0</v>
      </c>
    </row>
    <row r="46" ht="15.75" customHeight="1">
      <c r="A46" s="27" t="s">
        <v>291</v>
      </c>
      <c r="B46" s="28">
        <f t="shared" si="1"/>
        <v>43206</v>
      </c>
      <c r="C46" s="29">
        <v>1544.466</v>
      </c>
      <c r="D46" s="29"/>
      <c r="E46" s="29"/>
      <c r="F46" s="30">
        <v>44470.0</v>
      </c>
      <c r="G46" s="31">
        <f t="array" ref="G46">SUMPRODUCT((MONTH($B$3:$B$286)=MONTH($F46))*(YEAR($B$3:$B$286)=YEAR($F46)))</f>
        <v>0</v>
      </c>
      <c r="H46" s="27"/>
      <c r="I46" s="29"/>
      <c r="J46" s="29"/>
      <c r="K46" s="29"/>
      <c r="L46" s="29"/>
      <c r="M46" s="29"/>
      <c r="N46" s="31"/>
      <c r="O46" s="27"/>
      <c r="P46" s="29"/>
      <c r="Q46" s="29"/>
      <c r="R46" s="29"/>
      <c r="S46" s="29"/>
      <c r="T46" s="29"/>
      <c r="U46" s="31"/>
      <c r="V46" s="27"/>
      <c r="W46" s="29"/>
      <c r="X46" s="29"/>
      <c r="Y46" s="29"/>
      <c r="Z46" s="29"/>
      <c r="AA46" s="29"/>
      <c r="AB46" s="29"/>
      <c r="AC46" s="33">
        <v>44470.0</v>
      </c>
      <c r="AD46" s="34">
        <f t="array" ref="AD46">SUMPRODUCT((MONTH($B$3:$B$286)=MONTH($F46))*(YEAR($B$3:$B$286)=YEAR($F46)))</f>
        <v>0</v>
      </c>
      <c r="AE46" s="1">
        <v>0.0</v>
      </c>
      <c r="AF46" s="1">
        <v>0.0</v>
      </c>
      <c r="AG46" s="35">
        <v>0.0</v>
      </c>
    </row>
    <row r="47" ht="15.75" customHeight="1">
      <c r="A47" s="27" t="s">
        <v>292</v>
      </c>
      <c r="B47" s="28">
        <f t="shared" si="1"/>
        <v>43206</v>
      </c>
      <c r="C47" s="29">
        <v>1539.614</v>
      </c>
      <c r="D47" s="29"/>
      <c r="E47" s="29"/>
      <c r="F47" s="30">
        <v>44501.0</v>
      </c>
      <c r="G47" s="31">
        <f t="array" ref="G47">SUMPRODUCT((MONTH($B$3:$B$286)=MONTH($F47))*(YEAR($B$3:$B$286)=YEAR($F47)))</f>
        <v>0</v>
      </c>
      <c r="H47" s="27"/>
      <c r="I47" s="29"/>
      <c r="J47" s="29"/>
      <c r="K47" s="29"/>
      <c r="L47" s="29"/>
      <c r="M47" s="29"/>
      <c r="N47" s="31"/>
      <c r="O47" s="27"/>
      <c r="P47" s="29"/>
      <c r="Q47" s="29"/>
      <c r="R47" s="29"/>
      <c r="S47" s="29"/>
      <c r="T47" s="29"/>
      <c r="U47" s="31"/>
      <c r="V47" s="27"/>
      <c r="W47" s="29"/>
      <c r="X47" s="29"/>
      <c r="Y47" s="29"/>
      <c r="Z47" s="29"/>
      <c r="AA47" s="29"/>
      <c r="AB47" s="29"/>
      <c r="AC47" s="33">
        <v>44501.0</v>
      </c>
      <c r="AD47" s="34">
        <f t="array" ref="AD47">SUMPRODUCT((MONTH($B$3:$B$286)=MONTH($F47))*(YEAR($B$3:$B$286)=YEAR($F47)))</f>
        <v>0</v>
      </c>
      <c r="AE47" s="1">
        <v>0.0</v>
      </c>
      <c r="AF47" s="1">
        <v>0.0</v>
      </c>
      <c r="AG47" s="35">
        <v>0.0</v>
      </c>
    </row>
    <row r="48" ht="15.75" customHeight="1">
      <c r="A48" s="27" t="s">
        <v>293</v>
      </c>
      <c r="B48" s="28">
        <f t="shared" si="1"/>
        <v>43206</v>
      </c>
      <c r="C48" s="29">
        <v>999.605</v>
      </c>
      <c r="D48" s="29"/>
      <c r="E48" s="29"/>
      <c r="F48" s="30">
        <v>44531.0</v>
      </c>
      <c r="G48" s="31">
        <f t="array" ref="G48">SUMPRODUCT((MONTH($B$3:$B$286)=MONTH($F48))*(YEAR($B$3:$B$286)=YEAR($F48)))</f>
        <v>0</v>
      </c>
      <c r="H48" s="27"/>
      <c r="I48" s="29"/>
      <c r="J48" s="29"/>
      <c r="K48" s="29"/>
      <c r="L48" s="29"/>
      <c r="M48" s="29"/>
      <c r="N48" s="31"/>
      <c r="O48" s="27"/>
      <c r="P48" s="29"/>
      <c r="Q48" s="29"/>
      <c r="R48" s="29"/>
      <c r="S48" s="29"/>
      <c r="T48" s="29"/>
      <c r="U48" s="31"/>
      <c r="V48" s="27"/>
      <c r="W48" s="29"/>
      <c r="X48" s="29"/>
      <c r="Y48" s="29"/>
      <c r="Z48" s="29"/>
      <c r="AA48" s="29"/>
      <c r="AB48" s="29"/>
      <c r="AC48" s="33">
        <v>44531.0</v>
      </c>
      <c r="AD48" s="34">
        <f t="array" ref="AD48">SUMPRODUCT((MONTH($B$3:$B$286)=MONTH($F48))*(YEAR($B$3:$B$286)=YEAR($F48)))</f>
        <v>0</v>
      </c>
      <c r="AE48" s="1">
        <v>0.0</v>
      </c>
      <c r="AF48" s="1">
        <v>0.0</v>
      </c>
      <c r="AG48" s="35">
        <v>0.0</v>
      </c>
    </row>
    <row r="49" ht="15.75" customHeight="1">
      <c r="A49" s="27" t="s">
        <v>294</v>
      </c>
      <c r="B49" s="28">
        <f t="shared" si="1"/>
        <v>43207</v>
      </c>
      <c r="C49" s="29">
        <v>1644.605</v>
      </c>
      <c r="D49" s="29"/>
      <c r="E49" s="29"/>
      <c r="F49" s="30">
        <v>44562.0</v>
      </c>
      <c r="G49" s="31">
        <f t="array" ref="G49">SUMPRODUCT((MONTH($B$3:$B$286)=MONTH($F49))*(YEAR($B$3:$B$286)=YEAR($F49)))</f>
        <v>0</v>
      </c>
      <c r="H49" s="27"/>
      <c r="I49" s="29"/>
      <c r="J49" s="29"/>
      <c r="K49" s="29"/>
      <c r="L49" s="29"/>
      <c r="M49" s="29"/>
      <c r="N49" s="31"/>
      <c r="O49" s="27"/>
      <c r="P49" s="29"/>
      <c r="Q49" s="29"/>
      <c r="R49" s="29"/>
      <c r="S49" s="29"/>
      <c r="T49" s="29"/>
      <c r="U49" s="31"/>
      <c r="V49" s="27"/>
      <c r="W49" s="29"/>
      <c r="X49" s="29"/>
      <c r="Y49" s="29"/>
      <c r="Z49" s="29"/>
      <c r="AA49" s="29"/>
      <c r="AB49" s="29"/>
      <c r="AC49" s="33">
        <v>44562.0</v>
      </c>
      <c r="AD49" s="34">
        <f t="array" ref="AD49">SUMPRODUCT((MONTH($B$3:$B$286)=MONTH($F49))*(YEAR($B$3:$B$286)=YEAR($F49)))</f>
        <v>0</v>
      </c>
      <c r="AE49" s="1">
        <v>0.0</v>
      </c>
      <c r="AF49" s="1">
        <v>0.0</v>
      </c>
      <c r="AG49" s="35">
        <v>0.0</v>
      </c>
    </row>
    <row r="50" ht="15.75" customHeight="1">
      <c r="A50" s="27" t="s">
        <v>295</v>
      </c>
      <c r="B50" s="28">
        <f t="shared" si="1"/>
        <v>43207</v>
      </c>
      <c r="C50" s="29">
        <v>1114.613</v>
      </c>
      <c r="D50" s="29"/>
      <c r="E50" s="29"/>
      <c r="F50" s="30">
        <v>44593.0</v>
      </c>
      <c r="G50" s="31">
        <f t="array" ref="G50">SUMPRODUCT((MONTH($B$3:$B$286)=MONTH($F50))*(YEAR($B$3:$B$286)=YEAR($F50)))</f>
        <v>0</v>
      </c>
      <c r="H50" s="27"/>
      <c r="I50" s="29"/>
      <c r="J50" s="29"/>
      <c r="K50" s="29"/>
      <c r="L50" s="29"/>
      <c r="M50" s="29"/>
      <c r="N50" s="31"/>
      <c r="O50" s="27"/>
      <c r="P50" s="29"/>
      <c r="Q50" s="29"/>
      <c r="R50" s="29"/>
      <c r="S50" s="29"/>
      <c r="T50" s="29"/>
      <c r="U50" s="31"/>
      <c r="V50" s="27"/>
      <c r="W50" s="29"/>
      <c r="X50" s="29"/>
      <c r="Y50" s="29"/>
      <c r="Z50" s="29"/>
      <c r="AA50" s="29"/>
      <c r="AB50" s="29"/>
      <c r="AC50" s="33">
        <v>44593.0</v>
      </c>
      <c r="AD50" s="34">
        <f t="array" ref="AD50">SUMPRODUCT((MONTH($B$3:$B$286)=MONTH($F50))*(YEAR($B$3:$B$286)=YEAR($F50)))</f>
        <v>0</v>
      </c>
      <c r="AE50" s="1">
        <v>0.0</v>
      </c>
      <c r="AF50" s="1">
        <v>0.0</v>
      </c>
      <c r="AG50" s="35">
        <v>0.0</v>
      </c>
    </row>
    <row r="51" ht="15.75" customHeight="1">
      <c r="A51" s="27" t="s">
        <v>296</v>
      </c>
      <c r="B51" s="28">
        <f t="shared" si="1"/>
        <v>43208</v>
      </c>
      <c r="C51" s="29">
        <v>1404.602</v>
      </c>
      <c r="D51" s="29"/>
      <c r="E51" s="29"/>
      <c r="F51" s="30">
        <v>44621.0</v>
      </c>
      <c r="G51" s="31">
        <f t="array" ref="G51">SUMPRODUCT((MONTH($B$3:$B$286)=MONTH($F51))*(YEAR($B$3:$B$286)=YEAR($F51)))</f>
        <v>3</v>
      </c>
      <c r="H51" s="27"/>
      <c r="I51" s="29"/>
      <c r="J51" s="29"/>
      <c r="K51" s="29"/>
      <c r="L51" s="29"/>
      <c r="M51" s="29"/>
      <c r="N51" s="31"/>
      <c r="O51" s="27"/>
      <c r="P51" s="29"/>
      <c r="Q51" s="29"/>
      <c r="R51" s="29"/>
      <c r="S51" s="29"/>
      <c r="T51" s="29"/>
      <c r="U51" s="31"/>
      <c r="V51" s="27"/>
      <c r="W51" s="29"/>
      <c r="X51" s="29"/>
      <c r="Y51" s="29"/>
      <c r="Z51" s="29"/>
      <c r="AA51" s="29"/>
      <c r="AB51" s="29"/>
      <c r="AC51" s="33">
        <v>44621.0</v>
      </c>
      <c r="AD51" s="34">
        <f t="array" ref="AD51">SUMPRODUCT((MONTH($B$3:$B$286)=MONTH($F51))*(YEAR($B$3:$B$286)=YEAR($F51)))</f>
        <v>3</v>
      </c>
      <c r="AE51" s="1">
        <v>0.0</v>
      </c>
      <c r="AF51" s="1">
        <v>0.0</v>
      </c>
      <c r="AG51" s="35">
        <v>0.0</v>
      </c>
    </row>
    <row r="52" ht="15.75" customHeight="1">
      <c r="A52" s="27" t="s">
        <v>297</v>
      </c>
      <c r="B52" s="28">
        <f t="shared" si="1"/>
        <v>43209</v>
      </c>
      <c r="C52" s="29">
        <v>1414.448</v>
      </c>
      <c r="D52" s="29"/>
      <c r="E52" s="29"/>
      <c r="F52" s="30">
        <v>44652.0</v>
      </c>
      <c r="G52" s="31">
        <f t="array" ref="G52">SUMPRODUCT((MONTH($B$3:$B$286)=MONTH($F52))*(YEAR($B$3:$B$286)=YEAR($F52)))</f>
        <v>4</v>
      </c>
      <c r="H52" s="27"/>
      <c r="I52" s="29"/>
      <c r="J52" s="29"/>
      <c r="K52" s="29"/>
      <c r="L52" s="29"/>
      <c r="M52" s="29"/>
      <c r="N52" s="31"/>
      <c r="O52" s="27"/>
      <c r="P52" s="29"/>
      <c r="Q52" s="29"/>
      <c r="R52" s="29"/>
      <c r="S52" s="29"/>
      <c r="T52" s="29"/>
      <c r="U52" s="31"/>
      <c r="V52" s="27"/>
      <c r="W52" s="29"/>
      <c r="X52" s="29"/>
      <c r="Y52" s="29"/>
      <c r="Z52" s="29"/>
      <c r="AA52" s="29"/>
      <c r="AB52" s="29"/>
      <c r="AC52" s="33">
        <v>44652.0</v>
      </c>
      <c r="AD52" s="34">
        <f t="array" ref="AD52">SUMPRODUCT((MONTH($B$3:$B$286)=MONTH($F52))*(YEAR($B$3:$B$286)=YEAR($F52)))</f>
        <v>4</v>
      </c>
      <c r="AE52" s="1">
        <v>0.0</v>
      </c>
      <c r="AF52" s="1">
        <v>0.0</v>
      </c>
      <c r="AG52" s="35">
        <v>0.0</v>
      </c>
    </row>
    <row r="53" ht="15.75" customHeight="1">
      <c r="A53" s="27" t="s">
        <v>298</v>
      </c>
      <c r="B53" s="28">
        <f t="shared" si="1"/>
        <v>43210</v>
      </c>
      <c r="C53" s="29">
        <v>2069.051</v>
      </c>
      <c r="D53" s="29"/>
      <c r="E53" s="29"/>
      <c r="F53" s="30">
        <v>44682.0</v>
      </c>
      <c r="G53" s="31">
        <f t="array" ref="G53">SUMPRODUCT((MONTH($B$3:$B$286)=MONTH($F53))*(YEAR($B$3:$B$286)=YEAR($F53)))</f>
        <v>4</v>
      </c>
      <c r="H53" s="27"/>
      <c r="I53" s="29"/>
      <c r="J53" s="29"/>
      <c r="K53" s="29"/>
      <c r="L53" s="29"/>
      <c r="M53" s="29"/>
      <c r="N53" s="31"/>
      <c r="O53" s="27"/>
      <c r="P53" s="29"/>
      <c r="Q53" s="29"/>
      <c r="R53" s="29"/>
      <c r="S53" s="29"/>
      <c r="T53" s="29"/>
      <c r="U53" s="31"/>
      <c r="V53" s="27"/>
      <c r="W53" s="29"/>
      <c r="X53" s="29"/>
      <c r="Y53" s="29"/>
      <c r="Z53" s="29"/>
      <c r="AA53" s="29"/>
      <c r="AB53" s="29"/>
      <c r="AC53" s="33">
        <v>44682.0</v>
      </c>
      <c r="AD53" s="34">
        <f t="array" ref="AD53">SUMPRODUCT((MONTH($B$3:$B$286)=MONTH($F53))*(YEAR($B$3:$B$286)=YEAR($F53)))</f>
        <v>4</v>
      </c>
      <c r="AE53" s="1">
        <v>0.0</v>
      </c>
      <c r="AF53" s="1">
        <v>0.0</v>
      </c>
      <c r="AG53" s="35">
        <v>0.0</v>
      </c>
    </row>
    <row r="54" ht="15.75" customHeight="1">
      <c r="A54" s="27" t="s">
        <v>299</v>
      </c>
      <c r="B54" s="28">
        <f t="shared" si="1"/>
        <v>43211</v>
      </c>
      <c r="C54" s="29">
        <v>2393.82</v>
      </c>
      <c r="D54" s="29"/>
      <c r="E54" s="29"/>
      <c r="F54" s="30">
        <v>44713.0</v>
      </c>
      <c r="G54" s="31">
        <f t="array" ref="G54">SUMPRODUCT((MONTH($B$3:$B$286)=MONTH($F54))*(YEAR($B$3:$B$286)=YEAR($F54)))</f>
        <v>5</v>
      </c>
      <c r="H54" s="27"/>
      <c r="I54" s="29"/>
      <c r="J54" s="29"/>
      <c r="K54" s="29"/>
      <c r="L54" s="29"/>
      <c r="M54" s="29"/>
      <c r="N54" s="31"/>
      <c r="O54" s="27"/>
      <c r="P54" s="29"/>
      <c r="Q54" s="29"/>
      <c r="R54" s="29"/>
      <c r="S54" s="29"/>
      <c r="T54" s="29"/>
      <c r="U54" s="31"/>
      <c r="V54" s="27"/>
      <c r="W54" s="29"/>
      <c r="X54" s="29"/>
      <c r="Y54" s="29"/>
      <c r="Z54" s="29"/>
      <c r="AA54" s="29"/>
      <c r="AB54" s="29"/>
      <c r="AC54" s="33">
        <v>44713.0</v>
      </c>
      <c r="AD54" s="34">
        <f t="array" ref="AD54">SUMPRODUCT((MONTH($B$3:$B$286)=MONTH($F54))*(YEAR($B$3:$B$286)=YEAR($F54)))</f>
        <v>5</v>
      </c>
      <c r="AE54" s="1">
        <v>0.0</v>
      </c>
      <c r="AF54" s="1">
        <v>0.0</v>
      </c>
      <c r="AG54" s="35">
        <v>0.0</v>
      </c>
    </row>
    <row r="55" ht="15.75" customHeight="1">
      <c r="A55" s="27" t="s">
        <v>300</v>
      </c>
      <c r="B55" s="28">
        <f t="shared" si="1"/>
        <v>43211</v>
      </c>
      <c r="C55" s="29">
        <v>1996.029</v>
      </c>
      <c r="D55" s="29"/>
      <c r="E55" s="29"/>
      <c r="F55" s="30">
        <v>44743.0</v>
      </c>
      <c r="G55" s="31">
        <f t="array" ref="G55">SUMPRODUCT((MONTH($B$3:$B$286)=MONTH($F55))*(YEAR($B$3:$B$286)=YEAR($F55)))</f>
        <v>3</v>
      </c>
      <c r="H55" s="27"/>
      <c r="I55" s="29"/>
      <c r="J55" s="29"/>
      <c r="K55" s="29"/>
      <c r="L55" s="29"/>
      <c r="M55" s="29"/>
      <c r="N55" s="31"/>
      <c r="O55" s="27"/>
      <c r="P55" s="29"/>
      <c r="Q55" s="29"/>
      <c r="R55" s="29"/>
      <c r="S55" s="29"/>
      <c r="T55" s="29"/>
      <c r="U55" s="31"/>
      <c r="V55" s="27"/>
      <c r="W55" s="29"/>
      <c r="X55" s="29"/>
      <c r="Y55" s="29"/>
      <c r="Z55" s="29"/>
      <c r="AA55" s="29"/>
      <c r="AB55" s="29"/>
      <c r="AC55" s="37">
        <v>44743.0</v>
      </c>
      <c r="AD55" s="38">
        <f t="array" ref="AD55">SUMPRODUCT((MONTH($B$3:$B$286)=MONTH($F55))*(YEAR($B$3:$B$286)=YEAR($F55)))</f>
        <v>3</v>
      </c>
      <c r="AE55" s="39">
        <v>0.0</v>
      </c>
      <c r="AF55" s="39">
        <v>0.0</v>
      </c>
      <c r="AG55" s="40">
        <v>0.0</v>
      </c>
    </row>
    <row r="56" ht="15.75" customHeight="1">
      <c r="A56" s="27" t="s">
        <v>301</v>
      </c>
      <c r="B56" s="28">
        <f t="shared" si="1"/>
        <v>43212</v>
      </c>
      <c r="C56" s="29">
        <v>1654.379</v>
      </c>
      <c r="D56" s="29"/>
      <c r="E56" s="29"/>
      <c r="F56" s="30" t="s">
        <v>42</v>
      </c>
      <c r="G56" s="31">
        <f>SUM(G3:G55)</f>
        <v>284</v>
      </c>
      <c r="H56" s="27"/>
      <c r="I56" s="29"/>
      <c r="J56" s="29"/>
      <c r="K56" s="29"/>
      <c r="L56" s="29"/>
      <c r="M56" s="29"/>
      <c r="N56" s="31"/>
      <c r="O56" s="27"/>
      <c r="P56" s="29"/>
      <c r="Q56" s="29"/>
      <c r="R56" s="29"/>
      <c r="S56" s="29"/>
      <c r="T56" s="29"/>
      <c r="U56" s="31"/>
      <c r="V56" s="27"/>
      <c r="W56" s="29"/>
      <c r="X56" s="29"/>
      <c r="Y56" s="29"/>
      <c r="Z56" s="29"/>
      <c r="AA56" s="29"/>
      <c r="AB56" s="31"/>
      <c r="AC56" s="6"/>
    </row>
    <row r="57" ht="15.75" customHeight="1">
      <c r="A57" s="27" t="s">
        <v>302</v>
      </c>
      <c r="B57" s="28">
        <f t="shared" si="1"/>
        <v>43219</v>
      </c>
      <c r="C57" s="29">
        <v>2029.224</v>
      </c>
      <c r="D57" s="29"/>
      <c r="E57" s="29"/>
      <c r="F57" s="30"/>
      <c r="G57" s="31"/>
      <c r="H57" s="27"/>
      <c r="I57" s="29"/>
      <c r="J57" s="29"/>
      <c r="K57" s="29"/>
      <c r="L57" s="29"/>
      <c r="M57" s="29"/>
      <c r="N57" s="31"/>
      <c r="O57" s="27"/>
      <c r="P57" s="29"/>
      <c r="Q57" s="29"/>
      <c r="R57" s="29"/>
      <c r="S57" s="29"/>
      <c r="T57" s="29"/>
      <c r="U57" s="31"/>
      <c r="V57" s="27"/>
      <c r="W57" s="29"/>
      <c r="X57" s="29"/>
      <c r="Y57" s="29"/>
      <c r="Z57" s="29"/>
      <c r="AA57" s="29"/>
      <c r="AB57" s="31"/>
    </row>
    <row r="58" ht="15.75" customHeight="1">
      <c r="A58" s="27" t="s">
        <v>303</v>
      </c>
      <c r="B58" s="28">
        <f t="shared" si="1"/>
        <v>43221</v>
      </c>
      <c r="C58" s="29">
        <v>1748.819</v>
      </c>
      <c r="D58" s="29"/>
      <c r="E58" s="29"/>
      <c r="F58" s="30"/>
      <c r="G58" s="31"/>
      <c r="H58" s="27"/>
      <c r="I58" s="29"/>
      <c r="J58" s="29"/>
      <c r="K58" s="29"/>
      <c r="L58" s="29"/>
      <c r="M58" s="29"/>
      <c r="N58" s="31"/>
      <c r="O58" s="27"/>
      <c r="P58" s="29"/>
      <c r="Q58" s="29"/>
      <c r="R58" s="29"/>
      <c r="S58" s="29"/>
      <c r="T58" s="29"/>
      <c r="U58" s="31"/>
      <c r="V58" s="27"/>
      <c r="W58" s="29"/>
      <c r="X58" s="29"/>
      <c r="Y58" s="29"/>
      <c r="Z58" s="29"/>
      <c r="AA58" s="29"/>
      <c r="AB58" s="31"/>
    </row>
    <row r="59" ht="15.75" customHeight="1">
      <c r="A59" s="27" t="s">
        <v>304</v>
      </c>
      <c r="B59" s="28">
        <f t="shared" si="1"/>
        <v>43222</v>
      </c>
      <c r="C59" s="29">
        <v>999.598</v>
      </c>
      <c r="D59" s="29"/>
      <c r="E59" s="29"/>
      <c r="F59" s="30"/>
      <c r="G59" s="31"/>
      <c r="H59" s="27"/>
      <c r="I59" s="29"/>
      <c r="J59" s="29"/>
      <c r="K59" s="29"/>
      <c r="L59" s="29"/>
      <c r="M59" s="29"/>
      <c r="N59" s="31"/>
      <c r="O59" s="27"/>
      <c r="P59" s="29"/>
      <c r="Q59" s="29"/>
      <c r="R59" s="29"/>
      <c r="S59" s="29"/>
      <c r="T59" s="29"/>
      <c r="U59" s="31"/>
      <c r="V59" s="27"/>
      <c r="W59" s="29"/>
      <c r="X59" s="29"/>
      <c r="Y59" s="29"/>
      <c r="Z59" s="29"/>
      <c r="AA59" s="29"/>
      <c r="AB59" s="31"/>
    </row>
    <row r="60" ht="15.75" customHeight="1">
      <c r="A60" s="27" t="s">
        <v>305</v>
      </c>
      <c r="B60" s="28">
        <f t="shared" si="1"/>
        <v>43223</v>
      </c>
      <c r="C60" s="29">
        <v>2224.206</v>
      </c>
      <c r="D60" s="29"/>
      <c r="E60" s="29"/>
      <c r="F60" s="30"/>
      <c r="G60" s="31"/>
      <c r="H60" s="27"/>
      <c r="I60" s="29"/>
      <c r="J60" s="29"/>
      <c r="K60" s="29"/>
      <c r="L60" s="29"/>
      <c r="M60" s="29"/>
      <c r="N60" s="31"/>
      <c r="O60" s="27"/>
      <c r="P60" s="29"/>
      <c r="Q60" s="29"/>
      <c r="R60" s="29"/>
      <c r="S60" s="29"/>
      <c r="T60" s="29"/>
      <c r="U60" s="31"/>
      <c r="V60" s="27"/>
      <c r="W60" s="29"/>
      <c r="X60" s="29"/>
      <c r="Y60" s="29"/>
      <c r="Z60" s="29"/>
      <c r="AA60" s="29"/>
      <c r="AB60" s="31"/>
    </row>
    <row r="61" ht="15.75" customHeight="1">
      <c r="A61" s="27" t="s">
        <v>306</v>
      </c>
      <c r="B61" s="28">
        <f t="shared" si="1"/>
        <v>43223</v>
      </c>
      <c r="C61" s="29">
        <v>1664.616</v>
      </c>
      <c r="D61" s="29"/>
      <c r="E61" s="29"/>
      <c r="F61" s="29"/>
      <c r="G61" s="31"/>
      <c r="H61" s="27"/>
      <c r="I61" s="29"/>
      <c r="J61" s="29"/>
      <c r="K61" s="29"/>
      <c r="L61" s="29"/>
      <c r="M61" s="29"/>
      <c r="N61" s="31"/>
      <c r="O61" s="27"/>
      <c r="P61" s="29"/>
      <c r="Q61" s="29"/>
      <c r="R61" s="29"/>
      <c r="S61" s="29"/>
      <c r="T61" s="29"/>
      <c r="U61" s="31"/>
      <c r="V61" s="27"/>
      <c r="W61" s="29"/>
      <c r="X61" s="29"/>
      <c r="Y61" s="29"/>
      <c r="Z61" s="29"/>
      <c r="AA61" s="29"/>
      <c r="AB61" s="31"/>
    </row>
    <row r="62" ht="15.75" customHeight="1">
      <c r="A62" s="27" t="s">
        <v>307</v>
      </c>
      <c r="B62" s="28">
        <f t="shared" si="1"/>
        <v>43224</v>
      </c>
      <c r="C62" s="29">
        <v>994.605</v>
      </c>
      <c r="D62" s="29"/>
      <c r="E62" s="29"/>
      <c r="F62" s="29"/>
      <c r="G62" s="31"/>
      <c r="H62" s="27"/>
      <c r="I62" s="29"/>
      <c r="J62" s="29"/>
      <c r="K62" s="29"/>
      <c r="L62" s="29"/>
      <c r="M62" s="29"/>
      <c r="N62" s="31"/>
      <c r="O62" s="27"/>
      <c r="P62" s="29"/>
      <c r="Q62" s="29"/>
      <c r="R62" s="29"/>
      <c r="S62" s="29"/>
      <c r="T62" s="29"/>
      <c r="U62" s="31"/>
      <c r="V62" s="27"/>
      <c r="W62" s="29"/>
      <c r="X62" s="29"/>
      <c r="Y62" s="29"/>
      <c r="Z62" s="29"/>
      <c r="AA62" s="29"/>
      <c r="AB62" s="31"/>
    </row>
    <row r="63" ht="15.75" customHeight="1">
      <c r="A63" s="27" t="s">
        <v>308</v>
      </c>
      <c r="B63" s="28">
        <f t="shared" si="1"/>
        <v>43226</v>
      </c>
      <c r="C63" s="29">
        <v>1939.223</v>
      </c>
      <c r="D63" s="29"/>
      <c r="E63" s="29"/>
      <c r="F63" s="29"/>
      <c r="G63" s="31"/>
      <c r="H63" s="27"/>
      <c r="I63" s="29"/>
      <c r="J63" s="29"/>
      <c r="K63" s="29"/>
      <c r="L63" s="29"/>
      <c r="M63" s="29"/>
      <c r="N63" s="31"/>
      <c r="O63" s="27"/>
      <c r="P63" s="29"/>
      <c r="Q63" s="29"/>
      <c r="R63" s="29"/>
      <c r="S63" s="29"/>
      <c r="T63" s="29"/>
      <c r="U63" s="31"/>
      <c r="V63" s="27"/>
      <c r="W63" s="29"/>
      <c r="X63" s="29"/>
      <c r="Y63" s="29"/>
      <c r="Z63" s="29"/>
      <c r="AA63" s="29"/>
      <c r="AB63" s="31"/>
    </row>
    <row r="64" ht="15.75" customHeight="1">
      <c r="A64" s="27" t="s">
        <v>309</v>
      </c>
      <c r="B64" s="28">
        <f t="shared" si="1"/>
        <v>43230</v>
      </c>
      <c r="C64" s="29">
        <v>1106.949</v>
      </c>
      <c r="D64" s="29"/>
      <c r="E64" s="29"/>
      <c r="F64" s="29"/>
      <c r="G64" s="31"/>
      <c r="H64" s="27"/>
      <c r="I64" s="29"/>
      <c r="J64" s="29"/>
      <c r="K64" s="29"/>
      <c r="L64" s="29"/>
      <c r="M64" s="29"/>
      <c r="N64" s="31"/>
      <c r="O64" s="27"/>
      <c r="P64" s="29"/>
      <c r="Q64" s="29"/>
      <c r="R64" s="29"/>
      <c r="S64" s="29"/>
      <c r="T64" s="29"/>
      <c r="U64" s="31"/>
      <c r="V64" s="27"/>
      <c r="W64" s="29"/>
      <c r="X64" s="29"/>
      <c r="Y64" s="29"/>
      <c r="Z64" s="29"/>
      <c r="AA64" s="29"/>
      <c r="AB64" s="31"/>
    </row>
    <row r="65" ht="15.75" customHeight="1">
      <c r="A65" s="27" t="s">
        <v>310</v>
      </c>
      <c r="B65" s="28">
        <f t="shared" si="1"/>
        <v>43237</v>
      </c>
      <c r="C65" s="29">
        <v>1913.226</v>
      </c>
      <c r="D65" s="29"/>
      <c r="E65" s="29"/>
      <c r="F65" s="29"/>
      <c r="G65" s="31"/>
      <c r="H65" s="27"/>
      <c r="I65" s="29"/>
      <c r="J65" s="29"/>
      <c r="K65" s="29"/>
      <c r="L65" s="29"/>
      <c r="M65" s="29"/>
      <c r="N65" s="31"/>
      <c r="O65" s="27"/>
      <c r="P65" s="29"/>
      <c r="Q65" s="29"/>
      <c r="R65" s="29"/>
      <c r="S65" s="29"/>
      <c r="T65" s="29"/>
      <c r="U65" s="31"/>
      <c r="V65" s="27"/>
      <c r="W65" s="29"/>
      <c r="X65" s="29"/>
      <c r="Y65" s="29"/>
      <c r="Z65" s="29"/>
      <c r="AA65" s="29"/>
      <c r="AB65" s="31"/>
    </row>
    <row r="66" ht="15.75" customHeight="1">
      <c r="A66" s="27" t="s">
        <v>311</v>
      </c>
      <c r="B66" s="28">
        <f t="shared" si="1"/>
        <v>43241</v>
      </c>
      <c r="C66" s="29">
        <v>1709.603</v>
      </c>
      <c r="D66" s="29"/>
      <c r="E66" s="29"/>
      <c r="F66" s="29"/>
      <c r="G66" s="31"/>
      <c r="H66" s="27"/>
      <c r="I66" s="29"/>
      <c r="J66" s="29"/>
      <c r="K66" s="29"/>
      <c r="L66" s="29"/>
      <c r="M66" s="29"/>
      <c r="N66" s="31"/>
      <c r="O66" s="27"/>
      <c r="P66" s="29"/>
      <c r="Q66" s="29"/>
      <c r="R66" s="29"/>
      <c r="S66" s="29"/>
      <c r="T66" s="29"/>
      <c r="U66" s="31"/>
      <c r="V66" s="27"/>
      <c r="W66" s="29"/>
      <c r="X66" s="29"/>
      <c r="Y66" s="29"/>
      <c r="Z66" s="29"/>
      <c r="AA66" s="29"/>
      <c r="AB66" s="31"/>
    </row>
    <row r="67" ht="15.75" customHeight="1">
      <c r="A67" s="27" t="s">
        <v>312</v>
      </c>
      <c r="B67" s="28">
        <f t="shared" si="1"/>
        <v>43241</v>
      </c>
      <c r="C67" s="29">
        <v>1614.603</v>
      </c>
      <c r="D67" s="29"/>
      <c r="E67" s="29"/>
      <c r="F67" s="29"/>
      <c r="G67" s="31"/>
      <c r="H67" s="27"/>
      <c r="I67" s="29"/>
      <c r="J67" s="29"/>
      <c r="K67" s="29"/>
      <c r="L67" s="29"/>
      <c r="M67" s="29"/>
      <c r="N67" s="31"/>
      <c r="O67" s="27"/>
      <c r="P67" s="29"/>
      <c r="Q67" s="29"/>
      <c r="R67" s="29"/>
      <c r="S67" s="29"/>
      <c r="T67" s="29"/>
      <c r="U67" s="31"/>
      <c r="V67" s="27"/>
      <c r="W67" s="29"/>
      <c r="X67" s="29"/>
      <c r="Y67" s="29"/>
      <c r="Z67" s="29"/>
      <c r="AA67" s="29"/>
      <c r="AB67" s="31"/>
    </row>
    <row r="68" ht="15.75" customHeight="1">
      <c r="A68" s="27" t="s">
        <v>313</v>
      </c>
      <c r="B68" s="28">
        <f t="shared" si="1"/>
        <v>43249</v>
      </c>
      <c r="C68" s="29">
        <v>1354.605</v>
      </c>
      <c r="D68" s="29"/>
      <c r="E68" s="29"/>
      <c r="F68" s="29"/>
      <c r="G68" s="31"/>
      <c r="H68" s="27"/>
      <c r="I68" s="29"/>
      <c r="J68" s="29"/>
      <c r="K68" s="29"/>
      <c r="L68" s="29"/>
      <c r="M68" s="29"/>
      <c r="N68" s="31"/>
      <c r="O68" s="27"/>
      <c r="P68" s="29"/>
      <c r="Q68" s="29"/>
      <c r="R68" s="29"/>
      <c r="S68" s="29"/>
      <c r="T68" s="29"/>
      <c r="U68" s="31"/>
      <c r="V68" s="27"/>
      <c r="W68" s="29"/>
      <c r="X68" s="29"/>
      <c r="Y68" s="29"/>
      <c r="Z68" s="29"/>
      <c r="AA68" s="29"/>
      <c r="AB68" s="31"/>
    </row>
    <row r="69" ht="15.75" customHeight="1">
      <c r="A69" s="27" t="s">
        <v>314</v>
      </c>
      <c r="B69" s="28">
        <f t="shared" si="1"/>
        <v>43251</v>
      </c>
      <c r="C69" s="29">
        <v>1389.617</v>
      </c>
      <c r="D69" s="29"/>
      <c r="E69" s="29"/>
      <c r="F69" s="29"/>
      <c r="G69" s="31"/>
      <c r="H69" s="27"/>
      <c r="I69" s="29"/>
      <c r="J69" s="29"/>
      <c r="K69" s="29"/>
      <c r="L69" s="29"/>
      <c r="M69" s="29"/>
      <c r="N69" s="31"/>
      <c r="O69" s="27"/>
      <c r="P69" s="29"/>
      <c r="Q69" s="29"/>
      <c r="R69" s="29"/>
      <c r="S69" s="29"/>
      <c r="T69" s="29"/>
      <c r="U69" s="31"/>
      <c r="V69" s="27"/>
      <c r="W69" s="29"/>
      <c r="X69" s="29"/>
      <c r="Y69" s="29"/>
      <c r="Z69" s="29"/>
      <c r="AA69" s="29"/>
      <c r="AB69" s="31"/>
    </row>
    <row r="70" ht="15.75" customHeight="1">
      <c r="A70" s="41" t="s">
        <v>315</v>
      </c>
      <c r="B70" s="42">
        <f t="shared" si="1"/>
        <v>43253</v>
      </c>
      <c r="C70" s="32">
        <v>1564.615</v>
      </c>
      <c r="D70" s="29"/>
      <c r="E70" s="29"/>
      <c r="F70" s="29"/>
      <c r="G70" s="31"/>
      <c r="H70" s="27"/>
      <c r="I70" s="29"/>
      <c r="J70" s="29"/>
      <c r="K70" s="29"/>
      <c r="L70" s="29"/>
      <c r="M70" s="29"/>
      <c r="N70" s="31"/>
      <c r="O70" s="27"/>
      <c r="P70" s="29"/>
      <c r="Q70" s="29"/>
      <c r="R70" s="29"/>
      <c r="S70" s="29"/>
      <c r="T70" s="29"/>
      <c r="U70" s="31"/>
      <c r="V70" s="27"/>
      <c r="W70" s="29"/>
      <c r="X70" s="29"/>
      <c r="Y70" s="29"/>
      <c r="Z70" s="29"/>
      <c r="AA70" s="29"/>
      <c r="AB70" s="31"/>
    </row>
    <row r="71" ht="15.75" customHeight="1">
      <c r="A71" s="41" t="s">
        <v>316</v>
      </c>
      <c r="B71" s="42">
        <f t="shared" si="1"/>
        <v>43257</v>
      </c>
      <c r="C71" s="32">
        <v>1529.621</v>
      </c>
      <c r="D71" s="29"/>
      <c r="E71" s="29"/>
      <c r="F71" s="29"/>
      <c r="G71" s="31"/>
      <c r="H71" s="27"/>
      <c r="I71" s="29"/>
      <c r="J71" s="29"/>
      <c r="K71" s="29"/>
      <c r="L71" s="29"/>
      <c r="M71" s="29"/>
      <c r="N71" s="31"/>
      <c r="O71" s="27"/>
      <c r="P71" s="29"/>
      <c r="Q71" s="29"/>
      <c r="R71" s="29"/>
      <c r="S71" s="29"/>
      <c r="T71" s="29"/>
      <c r="U71" s="31"/>
      <c r="V71" s="27"/>
      <c r="W71" s="29"/>
      <c r="X71" s="29"/>
      <c r="Y71" s="29"/>
      <c r="Z71" s="29"/>
      <c r="AA71" s="29"/>
      <c r="AB71" s="31"/>
    </row>
    <row r="72" ht="15.75" customHeight="1">
      <c r="A72" s="41" t="s">
        <v>317</v>
      </c>
      <c r="B72" s="42">
        <f t="shared" si="1"/>
        <v>43262</v>
      </c>
      <c r="C72" s="32">
        <v>2003.227</v>
      </c>
      <c r="D72" s="29"/>
      <c r="E72" s="29"/>
      <c r="F72" s="29"/>
      <c r="G72" s="31"/>
      <c r="H72" s="27"/>
      <c r="I72" s="29"/>
      <c r="J72" s="29"/>
      <c r="K72" s="29"/>
      <c r="L72" s="29"/>
      <c r="M72" s="29"/>
      <c r="N72" s="31"/>
      <c r="O72" s="27"/>
      <c r="P72" s="29"/>
      <c r="Q72" s="29"/>
      <c r="R72" s="29"/>
      <c r="S72" s="29"/>
      <c r="T72" s="29"/>
      <c r="U72" s="31"/>
      <c r="V72" s="27"/>
      <c r="W72" s="29"/>
      <c r="X72" s="29"/>
      <c r="Y72" s="29"/>
      <c r="Z72" s="29"/>
      <c r="AA72" s="29"/>
      <c r="AB72" s="31"/>
    </row>
    <row r="73" ht="15.75" customHeight="1">
      <c r="A73" s="41" t="s">
        <v>318</v>
      </c>
      <c r="B73" s="42">
        <f t="shared" si="1"/>
        <v>43262</v>
      </c>
      <c r="C73" s="32">
        <v>2193.232</v>
      </c>
      <c r="D73" s="29"/>
      <c r="E73" s="29"/>
      <c r="F73" s="29"/>
      <c r="G73" s="31"/>
      <c r="H73" s="27"/>
      <c r="I73" s="29"/>
      <c r="J73" s="29"/>
      <c r="K73" s="29"/>
      <c r="L73" s="29"/>
      <c r="M73" s="29"/>
      <c r="N73" s="31"/>
      <c r="O73" s="27"/>
      <c r="P73" s="29"/>
      <c r="Q73" s="29"/>
      <c r="R73" s="29"/>
      <c r="S73" s="29"/>
      <c r="T73" s="29"/>
      <c r="U73" s="31"/>
      <c r="V73" s="27"/>
      <c r="W73" s="29"/>
      <c r="X73" s="29"/>
      <c r="Y73" s="29"/>
      <c r="Z73" s="29"/>
      <c r="AA73" s="29"/>
      <c r="AB73" s="31"/>
    </row>
    <row r="74" ht="15.75" customHeight="1">
      <c r="A74" s="41" t="s">
        <v>319</v>
      </c>
      <c r="B74" s="42">
        <f t="shared" si="1"/>
        <v>43276</v>
      </c>
      <c r="C74" s="32">
        <v>999.11</v>
      </c>
      <c r="D74" s="29"/>
      <c r="E74" s="29"/>
      <c r="F74" s="29"/>
      <c r="G74" s="31"/>
      <c r="H74" s="27"/>
      <c r="I74" s="29"/>
      <c r="J74" s="29"/>
      <c r="K74" s="29"/>
      <c r="L74" s="29"/>
      <c r="M74" s="29"/>
      <c r="N74" s="31"/>
      <c r="O74" s="27"/>
      <c r="P74" s="29"/>
      <c r="Q74" s="29"/>
      <c r="R74" s="29"/>
      <c r="S74" s="29"/>
      <c r="T74" s="29"/>
      <c r="U74" s="31"/>
      <c r="V74" s="27"/>
      <c r="W74" s="29"/>
      <c r="X74" s="29"/>
      <c r="Y74" s="29"/>
      <c r="Z74" s="29"/>
      <c r="AA74" s="29"/>
      <c r="AB74" s="31"/>
    </row>
    <row r="75" ht="15.75" customHeight="1">
      <c r="A75" s="41" t="s">
        <v>320</v>
      </c>
      <c r="B75" s="42">
        <f t="shared" si="1"/>
        <v>43277</v>
      </c>
      <c r="C75" s="32">
        <v>939.106</v>
      </c>
      <c r="D75" s="29"/>
      <c r="E75" s="29"/>
      <c r="F75" s="29"/>
      <c r="G75" s="31"/>
      <c r="H75" s="27"/>
      <c r="I75" s="29"/>
      <c r="J75" s="29"/>
      <c r="K75" s="29"/>
      <c r="L75" s="29"/>
      <c r="M75" s="29"/>
      <c r="N75" s="31"/>
      <c r="O75" s="27"/>
      <c r="P75" s="29"/>
      <c r="Q75" s="29"/>
      <c r="R75" s="29"/>
      <c r="S75" s="29"/>
      <c r="T75" s="29"/>
      <c r="U75" s="31"/>
      <c r="V75" s="27"/>
      <c r="W75" s="29"/>
      <c r="X75" s="29"/>
      <c r="Y75" s="29"/>
      <c r="Z75" s="29"/>
      <c r="AA75" s="29"/>
      <c r="AB75" s="31"/>
    </row>
    <row r="76" ht="15.75" customHeight="1">
      <c r="A76" s="41" t="s">
        <v>321</v>
      </c>
      <c r="B76" s="42">
        <f t="shared" si="1"/>
        <v>43278</v>
      </c>
      <c r="C76" s="32">
        <v>904.104</v>
      </c>
      <c r="D76" s="29"/>
      <c r="E76" s="29"/>
      <c r="F76" s="29"/>
      <c r="G76" s="31"/>
      <c r="H76" s="27"/>
      <c r="I76" s="29"/>
      <c r="J76" s="29"/>
      <c r="K76" s="29"/>
      <c r="L76" s="29"/>
      <c r="M76" s="29"/>
      <c r="N76" s="31"/>
      <c r="O76" s="27"/>
      <c r="P76" s="29"/>
      <c r="Q76" s="29"/>
      <c r="R76" s="29"/>
      <c r="S76" s="29"/>
      <c r="T76" s="29"/>
      <c r="U76" s="31"/>
      <c r="V76" s="27"/>
      <c r="W76" s="29"/>
      <c r="X76" s="29"/>
      <c r="Y76" s="29"/>
      <c r="Z76" s="29"/>
      <c r="AA76" s="29"/>
      <c r="AB76" s="31"/>
    </row>
    <row r="77" ht="15.75" customHeight="1">
      <c r="A77" s="41" t="s">
        <v>322</v>
      </c>
      <c r="B77" s="42">
        <f t="shared" si="1"/>
        <v>43279</v>
      </c>
      <c r="C77" s="32">
        <v>1818.339</v>
      </c>
      <c r="D77" s="29"/>
      <c r="E77" s="29"/>
      <c r="F77" s="29"/>
      <c r="G77" s="31"/>
      <c r="H77" s="27"/>
      <c r="I77" s="29"/>
      <c r="J77" s="29"/>
      <c r="K77" s="29"/>
      <c r="L77" s="29"/>
      <c r="M77" s="29"/>
      <c r="N77" s="31"/>
      <c r="O77" s="27"/>
      <c r="P77" s="29"/>
      <c r="Q77" s="29"/>
      <c r="R77" s="29"/>
      <c r="S77" s="29"/>
      <c r="T77" s="29"/>
      <c r="U77" s="31"/>
      <c r="V77" s="27"/>
      <c r="W77" s="29"/>
      <c r="X77" s="29"/>
      <c r="Y77" s="29"/>
      <c r="Z77" s="29"/>
      <c r="AA77" s="29"/>
      <c r="AB77" s="31"/>
    </row>
    <row r="78" ht="15.75" customHeight="1">
      <c r="A78" s="27" t="s">
        <v>323</v>
      </c>
      <c r="B78" s="28">
        <f t="shared" si="1"/>
        <v>43287</v>
      </c>
      <c r="C78" s="29">
        <v>1997.876</v>
      </c>
      <c r="D78" s="29"/>
      <c r="E78" s="29"/>
      <c r="F78" s="29"/>
      <c r="G78" s="31"/>
      <c r="H78" s="27"/>
      <c r="I78" s="29"/>
      <c r="J78" s="29"/>
      <c r="K78" s="29"/>
      <c r="L78" s="29"/>
      <c r="M78" s="29"/>
      <c r="N78" s="31"/>
      <c r="O78" s="27"/>
      <c r="P78" s="29"/>
      <c r="Q78" s="29"/>
      <c r="R78" s="29"/>
      <c r="S78" s="29"/>
      <c r="T78" s="29"/>
      <c r="U78" s="31"/>
      <c r="V78" s="27"/>
      <c r="W78" s="29"/>
      <c r="X78" s="29"/>
      <c r="Y78" s="29"/>
      <c r="Z78" s="29"/>
      <c r="AA78" s="29"/>
      <c r="AB78" s="31"/>
    </row>
    <row r="79" ht="15.75" customHeight="1">
      <c r="A79" s="27" t="s">
        <v>324</v>
      </c>
      <c r="B79" s="28">
        <f t="shared" si="1"/>
        <v>43287</v>
      </c>
      <c r="C79" s="29">
        <v>1499.454</v>
      </c>
      <c r="D79" s="29"/>
      <c r="E79" s="29"/>
      <c r="F79" s="29"/>
      <c r="G79" s="31"/>
      <c r="H79" s="27"/>
      <c r="I79" s="29"/>
      <c r="J79" s="29"/>
      <c r="K79" s="29"/>
      <c r="L79" s="29"/>
      <c r="M79" s="29"/>
      <c r="N79" s="31"/>
      <c r="O79" s="27"/>
      <c r="P79" s="29"/>
      <c r="Q79" s="29"/>
      <c r="R79" s="29"/>
      <c r="S79" s="29"/>
      <c r="T79" s="29"/>
      <c r="U79" s="31"/>
      <c r="V79" s="27"/>
      <c r="W79" s="29"/>
      <c r="X79" s="29"/>
      <c r="Y79" s="29"/>
      <c r="Z79" s="29"/>
      <c r="AA79" s="29"/>
      <c r="AB79" s="31"/>
    </row>
    <row r="80" ht="15.75" customHeight="1">
      <c r="A80" s="27" t="s">
        <v>325</v>
      </c>
      <c r="B80" s="28">
        <f t="shared" si="1"/>
        <v>43289</v>
      </c>
      <c r="C80" s="29">
        <v>2188.512</v>
      </c>
      <c r="D80" s="29"/>
      <c r="E80" s="29"/>
      <c r="F80" s="29"/>
      <c r="G80" s="31"/>
      <c r="H80" s="27"/>
      <c r="I80" s="29"/>
      <c r="J80" s="29"/>
      <c r="K80" s="29"/>
      <c r="L80" s="29"/>
      <c r="M80" s="29"/>
      <c r="N80" s="31"/>
      <c r="O80" s="27"/>
      <c r="P80" s="29"/>
      <c r="Q80" s="29"/>
      <c r="R80" s="29"/>
      <c r="S80" s="29"/>
      <c r="T80" s="29"/>
      <c r="U80" s="31"/>
      <c r="V80" s="27"/>
      <c r="W80" s="29"/>
      <c r="X80" s="29"/>
      <c r="Y80" s="29"/>
      <c r="Z80" s="29"/>
      <c r="AA80" s="29"/>
      <c r="AB80" s="31"/>
    </row>
    <row r="81" ht="15.75" customHeight="1">
      <c r="A81" s="27" t="s">
        <v>326</v>
      </c>
      <c r="B81" s="28">
        <f t="shared" si="1"/>
        <v>43289</v>
      </c>
      <c r="C81" s="29">
        <v>1528.786</v>
      </c>
      <c r="D81" s="29"/>
      <c r="E81" s="29"/>
      <c r="F81" s="29"/>
      <c r="G81" s="31"/>
      <c r="H81" s="27"/>
      <c r="I81" s="29"/>
      <c r="J81" s="29"/>
      <c r="K81" s="29"/>
      <c r="L81" s="29"/>
      <c r="M81" s="29"/>
      <c r="N81" s="31"/>
      <c r="O81" s="27"/>
      <c r="P81" s="29"/>
      <c r="Q81" s="29"/>
      <c r="R81" s="29"/>
      <c r="S81" s="29"/>
      <c r="T81" s="29"/>
      <c r="U81" s="31"/>
      <c r="V81" s="27"/>
      <c r="W81" s="29"/>
      <c r="X81" s="29"/>
      <c r="Y81" s="29"/>
      <c r="Z81" s="29"/>
      <c r="AA81" s="29"/>
      <c r="AB81" s="31"/>
    </row>
    <row r="82" ht="15.75" customHeight="1">
      <c r="A82" s="27" t="s">
        <v>327</v>
      </c>
      <c r="B82" s="28">
        <f t="shared" si="1"/>
        <v>43290</v>
      </c>
      <c r="C82" s="29">
        <v>974.293</v>
      </c>
      <c r="D82" s="29"/>
      <c r="E82" s="29"/>
      <c r="F82" s="29"/>
      <c r="G82" s="31"/>
      <c r="H82" s="27"/>
      <c r="I82" s="29"/>
      <c r="J82" s="29"/>
      <c r="K82" s="29"/>
      <c r="L82" s="29"/>
      <c r="M82" s="29"/>
      <c r="N82" s="31"/>
      <c r="O82" s="27"/>
      <c r="P82" s="29"/>
      <c r="Q82" s="29"/>
      <c r="R82" s="29"/>
      <c r="S82" s="29"/>
      <c r="T82" s="29"/>
      <c r="U82" s="31"/>
      <c r="V82" s="27"/>
      <c r="W82" s="29"/>
      <c r="X82" s="29"/>
      <c r="Y82" s="29"/>
      <c r="Z82" s="29"/>
      <c r="AA82" s="29"/>
      <c r="AB82" s="31"/>
    </row>
    <row r="83" ht="15.75" customHeight="1">
      <c r="A83" s="27" t="s">
        <v>328</v>
      </c>
      <c r="B83" s="28">
        <f t="shared" si="1"/>
        <v>43291</v>
      </c>
      <c r="C83" s="29">
        <v>1014.453</v>
      </c>
      <c r="D83" s="29"/>
      <c r="E83" s="29"/>
      <c r="F83" s="29"/>
      <c r="G83" s="31"/>
      <c r="H83" s="27"/>
      <c r="I83" s="29"/>
      <c r="J83" s="29"/>
      <c r="K83" s="29"/>
      <c r="L83" s="29"/>
      <c r="M83" s="29"/>
      <c r="N83" s="31"/>
      <c r="O83" s="27"/>
      <c r="P83" s="29"/>
      <c r="Q83" s="29"/>
      <c r="R83" s="29"/>
      <c r="S83" s="29"/>
      <c r="T83" s="29"/>
      <c r="U83" s="31"/>
      <c r="V83" s="27"/>
      <c r="W83" s="29"/>
      <c r="X83" s="29"/>
      <c r="Y83" s="29"/>
      <c r="Z83" s="29"/>
      <c r="AA83" s="29"/>
      <c r="AB83" s="31"/>
    </row>
    <row r="84" ht="15.75" customHeight="1">
      <c r="A84" s="27" t="s">
        <v>329</v>
      </c>
      <c r="B84" s="28">
        <f t="shared" si="1"/>
        <v>43291</v>
      </c>
      <c r="C84" s="29">
        <v>1294.063</v>
      </c>
      <c r="D84" s="29"/>
      <c r="E84" s="29"/>
      <c r="F84" s="29"/>
      <c r="G84" s="31"/>
      <c r="H84" s="27"/>
      <c r="I84" s="29"/>
      <c r="J84" s="29"/>
      <c r="K84" s="29"/>
      <c r="L84" s="29"/>
      <c r="M84" s="29"/>
      <c r="N84" s="31"/>
      <c r="O84" s="27"/>
      <c r="P84" s="29"/>
      <c r="Q84" s="29"/>
      <c r="R84" s="29"/>
      <c r="S84" s="29"/>
      <c r="T84" s="29"/>
      <c r="U84" s="31"/>
      <c r="V84" s="27"/>
      <c r="W84" s="29"/>
      <c r="X84" s="29"/>
      <c r="Y84" s="29"/>
      <c r="Z84" s="29"/>
      <c r="AA84" s="29"/>
      <c r="AB84" s="31"/>
    </row>
    <row r="85" ht="15.75" customHeight="1">
      <c r="A85" s="27" t="s">
        <v>330</v>
      </c>
      <c r="B85" s="28">
        <f t="shared" si="1"/>
        <v>43292</v>
      </c>
      <c r="C85" s="29">
        <v>2979.191</v>
      </c>
      <c r="D85" s="29"/>
      <c r="E85" s="29"/>
      <c r="F85" s="29"/>
      <c r="G85" s="31"/>
      <c r="H85" s="27"/>
      <c r="I85" s="29"/>
      <c r="J85" s="29"/>
      <c r="K85" s="29"/>
      <c r="L85" s="29"/>
      <c r="M85" s="29"/>
      <c r="N85" s="31"/>
      <c r="O85" s="27"/>
      <c r="P85" s="29"/>
      <c r="Q85" s="29"/>
      <c r="R85" s="29"/>
      <c r="S85" s="29"/>
      <c r="T85" s="29"/>
      <c r="U85" s="31"/>
      <c r="V85" s="27"/>
      <c r="W85" s="29"/>
      <c r="X85" s="29"/>
      <c r="Y85" s="29"/>
      <c r="Z85" s="29"/>
      <c r="AA85" s="29"/>
      <c r="AB85" s="31"/>
    </row>
    <row r="86" ht="15.75" customHeight="1">
      <c r="A86" s="27" t="s">
        <v>331</v>
      </c>
      <c r="B86" s="28">
        <f t="shared" si="1"/>
        <v>43292</v>
      </c>
      <c r="C86" s="29">
        <v>1034.618</v>
      </c>
      <c r="D86" s="29"/>
      <c r="E86" s="29"/>
      <c r="F86" s="29"/>
      <c r="G86" s="31"/>
      <c r="H86" s="27"/>
      <c r="I86" s="29"/>
      <c r="J86" s="29"/>
      <c r="K86" s="29"/>
      <c r="L86" s="29"/>
      <c r="M86" s="29"/>
      <c r="N86" s="31"/>
      <c r="O86" s="27"/>
      <c r="P86" s="29"/>
      <c r="Q86" s="29"/>
      <c r="R86" s="29"/>
      <c r="S86" s="29"/>
      <c r="T86" s="29"/>
      <c r="U86" s="31"/>
      <c r="V86" s="27"/>
      <c r="W86" s="29"/>
      <c r="X86" s="29"/>
      <c r="Y86" s="29"/>
      <c r="Z86" s="29"/>
      <c r="AA86" s="29"/>
      <c r="AB86" s="31"/>
    </row>
    <row r="87" ht="15.75" customHeight="1">
      <c r="A87" s="27" t="s">
        <v>332</v>
      </c>
      <c r="B87" s="28">
        <f t="shared" si="1"/>
        <v>43292</v>
      </c>
      <c r="C87" s="29">
        <v>1114.21</v>
      </c>
      <c r="D87" s="29"/>
      <c r="E87" s="29"/>
      <c r="F87" s="29"/>
      <c r="G87" s="31"/>
      <c r="H87" s="27"/>
      <c r="I87" s="29"/>
      <c r="J87" s="29"/>
      <c r="K87" s="29"/>
      <c r="L87" s="29"/>
      <c r="M87" s="29"/>
      <c r="N87" s="31"/>
      <c r="O87" s="27"/>
      <c r="P87" s="29"/>
      <c r="Q87" s="29"/>
      <c r="R87" s="29"/>
      <c r="S87" s="29"/>
      <c r="T87" s="29"/>
      <c r="U87" s="31"/>
      <c r="V87" s="27"/>
      <c r="W87" s="29"/>
      <c r="X87" s="29"/>
      <c r="Y87" s="29"/>
      <c r="Z87" s="29"/>
      <c r="AA87" s="29"/>
      <c r="AB87" s="31"/>
    </row>
    <row r="88" ht="15.75" customHeight="1">
      <c r="A88" s="27" t="s">
        <v>333</v>
      </c>
      <c r="B88" s="28">
        <f t="shared" si="1"/>
        <v>43293</v>
      </c>
      <c r="C88" s="29">
        <v>1609.613</v>
      </c>
      <c r="D88" s="29"/>
      <c r="E88" s="29"/>
      <c r="F88" s="29"/>
      <c r="G88" s="31"/>
      <c r="H88" s="27"/>
      <c r="I88" s="29"/>
      <c r="J88" s="29"/>
      <c r="K88" s="29"/>
      <c r="L88" s="29"/>
      <c r="M88" s="29"/>
      <c r="N88" s="31"/>
      <c r="O88" s="27"/>
      <c r="P88" s="29"/>
      <c r="Q88" s="29"/>
      <c r="R88" s="29"/>
      <c r="S88" s="29"/>
      <c r="T88" s="29"/>
      <c r="U88" s="31"/>
      <c r="V88" s="27"/>
      <c r="W88" s="29"/>
      <c r="X88" s="29"/>
      <c r="Y88" s="29"/>
      <c r="Z88" s="29"/>
      <c r="AA88" s="29"/>
      <c r="AB88" s="31"/>
    </row>
    <row r="89" ht="15.75" customHeight="1">
      <c r="A89" s="27" t="s">
        <v>334</v>
      </c>
      <c r="B89" s="28">
        <f t="shared" si="1"/>
        <v>43293</v>
      </c>
      <c r="C89" s="29">
        <v>1324.609</v>
      </c>
      <c r="D89" s="29"/>
      <c r="E89" s="29"/>
      <c r="F89" s="29"/>
      <c r="G89" s="31"/>
      <c r="H89" s="27"/>
      <c r="I89" s="29"/>
      <c r="J89" s="29"/>
      <c r="K89" s="29"/>
      <c r="L89" s="29"/>
      <c r="M89" s="29"/>
      <c r="N89" s="31"/>
      <c r="O89" s="27"/>
      <c r="P89" s="29"/>
      <c r="Q89" s="29"/>
      <c r="R89" s="29"/>
      <c r="S89" s="29"/>
      <c r="T89" s="29"/>
      <c r="U89" s="31"/>
      <c r="V89" s="27"/>
      <c r="W89" s="29"/>
      <c r="X89" s="29"/>
      <c r="Y89" s="29"/>
      <c r="Z89" s="29"/>
      <c r="AA89" s="29"/>
      <c r="AB89" s="31"/>
    </row>
    <row r="90" ht="15.75" customHeight="1">
      <c r="A90" s="27" t="s">
        <v>335</v>
      </c>
      <c r="B90" s="28">
        <f t="shared" si="1"/>
        <v>43294</v>
      </c>
      <c r="C90" s="29">
        <v>1684.617</v>
      </c>
      <c r="D90" s="29"/>
      <c r="E90" s="29"/>
      <c r="F90" s="29"/>
      <c r="G90" s="31"/>
      <c r="H90" s="27"/>
      <c r="I90" s="29"/>
      <c r="J90" s="29"/>
      <c r="K90" s="29"/>
      <c r="L90" s="29"/>
      <c r="M90" s="29"/>
      <c r="N90" s="31"/>
      <c r="O90" s="27"/>
      <c r="P90" s="29"/>
      <c r="Q90" s="29"/>
      <c r="R90" s="29"/>
      <c r="S90" s="29"/>
      <c r="T90" s="29"/>
      <c r="U90" s="31"/>
      <c r="V90" s="27"/>
      <c r="W90" s="29"/>
      <c r="X90" s="29"/>
      <c r="Y90" s="29"/>
      <c r="Z90" s="29"/>
      <c r="AA90" s="29"/>
      <c r="AB90" s="31"/>
    </row>
    <row r="91" ht="15.75" customHeight="1">
      <c r="A91" s="27" t="s">
        <v>336</v>
      </c>
      <c r="B91" s="28">
        <f t="shared" si="1"/>
        <v>43294</v>
      </c>
      <c r="C91" s="29">
        <v>1609.618</v>
      </c>
      <c r="D91" s="29"/>
      <c r="E91" s="29"/>
      <c r="F91" s="29"/>
      <c r="G91" s="31"/>
      <c r="H91" s="27"/>
      <c r="I91" s="29"/>
      <c r="J91" s="29"/>
      <c r="K91" s="29"/>
      <c r="L91" s="29"/>
      <c r="M91" s="29"/>
      <c r="N91" s="31"/>
      <c r="O91" s="27"/>
      <c r="P91" s="29"/>
      <c r="Q91" s="29"/>
      <c r="R91" s="29"/>
      <c r="S91" s="29"/>
      <c r="T91" s="29"/>
      <c r="U91" s="31"/>
      <c r="V91" s="27"/>
      <c r="W91" s="29"/>
      <c r="X91" s="29"/>
      <c r="Y91" s="29"/>
      <c r="Z91" s="29"/>
      <c r="AA91" s="29"/>
      <c r="AB91" s="31"/>
    </row>
    <row r="92" ht="15.75" customHeight="1">
      <c r="A92" s="27" t="s">
        <v>337</v>
      </c>
      <c r="B92" s="28">
        <f t="shared" si="1"/>
        <v>43296</v>
      </c>
      <c r="C92" s="29">
        <v>224.657</v>
      </c>
      <c r="D92" s="29"/>
      <c r="E92" s="29"/>
      <c r="F92" s="29"/>
      <c r="G92" s="31"/>
      <c r="H92" s="27"/>
      <c r="I92" s="29"/>
      <c r="J92" s="29"/>
      <c r="K92" s="29"/>
      <c r="L92" s="29"/>
      <c r="M92" s="29"/>
      <c r="N92" s="31"/>
      <c r="O92" s="27"/>
      <c r="P92" s="29"/>
      <c r="Q92" s="29"/>
      <c r="R92" s="29"/>
      <c r="S92" s="29"/>
      <c r="T92" s="29"/>
      <c r="U92" s="31"/>
      <c r="V92" s="27"/>
      <c r="W92" s="29"/>
      <c r="X92" s="29"/>
      <c r="Y92" s="29"/>
      <c r="Z92" s="29"/>
      <c r="AA92" s="29"/>
      <c r="AB92" s="31"/>
    </row>
    <row r="93" ht="15.75" customHeight="1">
      <c r="A93" s="27" t="s">
        <v>338</v>
      </c>
      <c r="B93" s="28">
        <f t="shared" si="1"/>
        <v>43299</v>
      </c>
      <c r="C93" s="29">
        <v>1494.408</v>
      </c>
      <c r="D93" s="29"/>
      <c r="E93" s="29"/>
      <c r="F93" s="29"/>
      <c r="G93" s="31"/>
      <c r="H93" s="27"/>
      <c r="I93" s="29"/>
      <c r="J93" s="29"/>
      <c r="K93" s="29"/>
      <c r="L93" s="29"/>
      <c r="M93" s="29"/>
      <c r="N93" s="31"/>
      <c r="O93" s="27"/>
      <c r="P93" s="29"/>
      <c r="Q93" s="29"/>
      <c r="R93" s="29"/>
      <c r="S93" s="29"/>
      <c r="T93" s="29"/>
      <c r="U93" s="31"/>
      <c r="V93" s="27"/>
      <c r="W93" s="29"/>
      <c r="X93" s="29"/>
      <c r="Y93" s="29"/>
      <c r="Z93" s="29"/>
      <c r="AA93" s="29"/>
      <c r="AB93" s="31"/>
    </row>
    <row r="94" ht="15.75" customHeight="1">
      <c r="A94" s="27" t="s">
        <v>339</v>
      </c>
      <c r="B94" s="28">
        <f t="shared" si="1"/>
        <v>43300</v>
      </c>
      <c r="C94" s="29">
        <v>1329.062</v>
      </c>
      <c r="D94" s="29"/>
      <c r="E94" s="29"/>
      <c r="F94" s="29"/>
      <c r="G94" s="31"/>
      <c r="H94" s="27"/>
      <c r="I94" s="29"/>
      <c r="J94" s="29"/>
      <c r="K94" s="29"/>
      <c r="L94" s="29"/>
      <c r="M94" s="29"/>
      <c r="N94" s="31"/>
      <c r="O94" s="27"/>
      <c r="P94" s="29"/>
      <c r="Q94" s="29"/>
      <c r="R94" s="29"/>
      <c r="S94" s="29"/>
      <c r="T94" s="29"/>
      <c r="U94" s="31"/>
      <c r="V94" s="27"/>
      <c r="W94" s="29"/>
      <c r="X94" s="29"/>
      <c r="Y94" s="29"/>
      <c r="Z94" s="29"/>
      <c r="AA94" s="29"/>
      <c r="AB94" s="31"/>
    </row>
    <row r="95" ht="15.75" customHeight="1">
      <c r="A95" s="27" t="s">
        <v>340</v>
      </c>
      <c r="B95" s="28">
        <f t="shared" si="1"/>
        <v>43305</v>
      </c>
      <c r="C95" s="29">
        <v>704.605</v>
      </c>
      <c r="D95" s="29"/>
      <c r="E95" s="29"/>
      <c r="F95" s="29"/>
      <c r="G95" s="31"/>
      <c r="H95" s="27"/>
      <c r="I95" s="29"/>
      <c r="J95" s="29"/>
      <c r="K95" s="29"/>
      <c r="L95" s="29"/>
      <c r="M95" s="29"/>
      <c r="N95" s="31"/>
      <c r="O95" s="27"/>
      <c r="P95" s="29"/>
      <c r="Q95" s="29"/>
      <c r="R95" s="29"/>
      <c r="S95" s="29"/>
      <c r="T95" s="29"/>
      <c r="U95" s="31"/>
      <c r="V95" s="27"/>
      <c r="W95" s="29"/>
      <c r="X95" s="29"/>
      <c r="Y95" s="29"/>
      <c r="Z95" s="29"/>
      <c r="AA95" s="29"/>
      <c r="AB95" s="31"/>
    </row>
    <row r="96" ht="15.75" customHeight="1">
      <c r="A96" s="27" t="s">
        <v>341</v>
      </c>
      <c r="B96" s="28">
        <f t="shared" si="1"/>
        <v>43307</v>
      </c>
      <c r="C96" s="29">
        <v>124.619</v>
      </c>
      <c r="D96" s="29"/>
      <c r="E96" s="29"/>
      <c r="F96" s="29"/>
      <c r="G96" s="31"/>
      <c r="H96" s="27"/>
      <c r="I96" s="29"/>
      <c r="J96" s="29"/>
      <c r="K96" s="29"/>
      <c r="L96" s="29"/>
      <c r="M96" s="29"/>
      <c r="N96" s="31"/>
      <c r="O96" s="27"/>
      <c r="P96" s="29"/>
      <c r="Q96" s="29"/>
      <c r="R96" s="29"/>
      <c r="S96" s="29"/>
      <c r="T96" s="29"/>
      <c r="U96" s="31"/>
      <c r="V96" s="27"/>
      <c r="W96" s="29"/>
      <c r="X96" s="29"/>
      <c r="Y96" s="29"/>
      <c r="Z96" s="29"/>
      <c r="AA96" s="29"/>
      <c r="AB96" s="31"/>
    </row>
    <row r="97" ht="15.75" customHeight="1">
      <c r="A97" s="27" t="s">
        <v>342</v>
      </c>
      <c r="B97" s="28">
        <f t="shared" si="1"/>
        <v>43307</v>
      </c>
      <c r="C97" s="29">
        <v>999.476</v>
      </c>
      <c r="D97" s="29"/>
      <c r="E97" s="29"/>
      <c r="F97" s="29"/>
      <c r="G97" s="31"/>
      <c r="H97" s="27"/>
      <c r="I97" s="29"/>
      <c r="J97" s="29"/>
      <c r="K97" s="29"/>
      <c r="L97" s="29"/>
      <c r="M97" s="29"/>
      <c r="N97" s="31"/>
      <c r="O97" s="27"/>
      <c r="P97" s="29"/>
      <c r="Q97" s="29"/>
      <c r="R97" s="29"/>
      <c r="S97" s="29"/>
      <c r="T97" s="29"/>
      <c r="U97" s="31"/>
      <c r="V97" s="27"/>
      <c r="W97" s="29"/>
      <c r="X97" s="29"/>
      <c r="Y97" s="29"/>
      <c r="Z97" s="29"/>
      <c r="AA97" s="29"/>
      <c r="AB97" s="31"/>
    </row>
    <row r="98" ht="15.75" customHeight="1">
      <c r="A98" s="27" t="s">
        <v>343</v>
      </c>
      <c r="B98" s="28">
        <f t="shared" si="1"/>
        <v>43307</v>
      </c>
      <c r="C98" s="29">
        <v>144.617</v>
      </c>
      <c r="D98" s="29"/>
      <c r="E98" s="29"/>
      <c r="F98" s="29"/>
      <c r="G98" s="31"/>
      <c r="H98" s="27"/>
      <c r="I98" s="29"/>
      <c r="J98" s="29"/>
      <c r="K98" s="29"/>
      <c r="L98" s="29"/>
      <c r="M98" s="29"/>
      <c r="N98" s="31"/>
      <c r="O98" s="27"/>
      <c r="P98" s="29"/>
      <c r="Q98" s="29"/>
      <c r="R98" s="29"/>
      <c r="S98" s="29"/>
      <c r="T98" s="29"/>
      <c r="U98" s="31"/>
      <c r="V98" s="27"/>
      <c r="W98" s="29"/>
      <c r="X98" s="29"/>
      <c r="Y98" s="29"/>
      <c r="Z98" s="29"/>
      <c r="AA98" s="29"/>
      <c r="AB98" s="31"/>
    </row>
    <row r="99" ht="15.75" customHeight="1">
      <c r="A99" s="27" t="s">
        <v>344</v>
      </c>
      <c r="B99" s="28">
        <f t="shared" si="1"/>
        <v>43307</v>
      </c>
      <c r="C99" s="29">
        <v>999.641</v>
      </c>
      <c r="D99" s="29"/>
      <c r="E99" s="29"/>
      <c r="F99" s="29"/>
      <c r="G99" s="31"/>
      <c r="H99" s="27"/>
      <c r="I99" s="29"/>
      <c r="J99" s="29"/>
      <c r="K99" s="29"/>
      <c r="L99" s="29"/>
      <c r="M99" s="29"/>
      <c r="N99" s="31"/>
      <c r="O99" s="27"/>
      <c r="P99" s="29"/>
      <c r="Q99" s="29"/>
      <c r="R99" s="29"/>
      <c r="S99" s="29"/>
      <c r="T99" s="29"/>
      <c r="U99" s="31"/>
      <c r="V99" s="27"/>
      <c r="W99" s="29"/>
      <c r="X99" s="29"/>
      <c r="Y99" s="29"/>
      <c r="Z99" s="29"/>
      <c r="AA99" s="29"/>
      <c r="AB99" s="31"/>
    </row>
    <row r="100" ht="15.75" customHeight="1">
      <c r="A100" s="27" t="s">
        <v>345</v>
      </c>
      <c r="B100" s="28">
        <f t="shared" si="1"/>
        <v>43311</v>
      </c>
      <c r="C100" s="29">
        <v>619.609</v>
      </c>
      <c r="D100" s="29"/>
      <c r="E100" s="29"/>
      <c r="F100" s="29"/>
      <c r="G100" s="31"/>
      <c r="H100" s="27"/>
      <c r="I100" s="29"/>
      <c r="J100" s="29"/>
      <c r="K100" s="29"/>
      <c r="L100" s="29"/>
      <c r="M100" s="29"/>
      <c r="N100" s="31"/>
      <c r="O100" s="27"/>
      <c r="P100" s="29"/>
      <c r="Q100" s="29"/>
      <c r="R100" s="29"/>
      <c r="S100" s="29"/>
      <c r="T100" s="29"/>
      <c r="U100" s="31"/>
      <c r="V100" s="27"/>
      <c r="W100" s="29"/>
      <c r="X100" s="29"/>
      <c r="Y100" s="29"/>
      <c r="Z100" s="29"/>
      <c r="AA100" s="29"/>
      <c r="AB100" s="31"/>
    </row>
    <row r="101" ht="15.75" customHeight="1">
      <c r="A101" s="27" t="s">
        <v>346</v>
      </c>
      <c r="B101" s="28">
        <f t="shared" si="1"/>
        <v>43313</v>
      </c>
      <c r="C101" s="29">
        <v>149.743</v>
      </c>
      <c r="D101" s="29"/>
      <c r="E101" s="29"/>
      <c r="F101" s="29"/>
      <c r="G101" s="31"/>
      <c r="H101" s="27"/>
      <c r="I101" s="29"/>
      <c r="J101" s="29"/>
      <c r="K101" s="29"/>
      <c r="L101" s="29"/>
      <c r="M101" s="29"/>
      <c r="N101" s="31"/>
      <c r="O101" s="27"/>
      <c r="P101" s="29"/>
      <c r="Q101" s="29"/>
      <c r="R101" s="29"/>
      <c r="S101" s="29"/>
      <c r="T101" s="29"/>
      <c r="U101" s="31"/>
      <c r="V101" s="27"/>
      <c r="W101" s="29"/>
      <c r="X101" s="29"/>
      <c r="Y101" s="29"/>
      <c r="Z101" s="29"/>
      <c r="AA101" s="29"/>
      <c r="AB101" s="31"/>
    </row>
    <row r="102" ht="15.75" customHeight="1">
      <c r="A102" s="27" t="s">
        <v>347</v>
      </c>
      <c r="B102" s="28">
        <f t="shared" si="1"/>
        <v>43313</v>
      </c>
      <c r="C102" s="29">
        <v>1179.468</v>
      </c>
      <c r="D102" s="29"/>
      <c r="E102" s="29"/>
      <c r="F102" s="29"/>
      <c r="G102" s="31"/>
      <c r="H102" s="27"/>
      <c r="I102" s="29"/>
      <c r="J102" s="29"/>
      <c r="K102" s="29"/>
      <c r="L102" s="29"/>
      <c r="M102" s="29"/>
      <c r="N102" s="31"/>
      <c r="O102" s="27"/>
      <c r="P102" s="29"/>
      <c r="Q102" s="29"/>
      <c r="R102" s="29"/>
      <c r="S102" s="29"/>
      <c r="T102" s="29"/>
      <c r="U102" s="31"/>
      <c r="V102" s="27"/>
      <c r="W102" s="29"/>
      <c r="X102" s="29"/>
      <c r="Y102" s="29"/>
      <c r="Z102" s="29"/>
      <c r="AA102" s="29"/>
      <c r="AB102" s="31"/>
    </row>
    <row r="103" ht="15.75" customHeight="1">
      <c r="A103" s="27" t="s">
        <v>348</v>
      </c>
      <c r="B103" s="28">
        <f t="shared" si="1"/>
        <v>43315</v>
      </c>
      <c r="C103" s="29">
        <v>704.705</v>
      </c>
      <c r="D103" s="29"/>
      <c r="E103" s="29"/>
      <c r="F103" s="29"/>
      <c r="G103" s="31"/>
      <c r="H103" s="27"/>
      <c r="I103" s="29"/>
      <c r="J103" s="29"/>
      <c r="K103" s="29"/>
      <c r="L103" s="29"/>
      <c r="M103" s="29"/>
      <c r="N103" s="31"/>
      <c r="O103" s="27"/>
      <c r="P103" s="29"/>
      <c r="Q103" s="29"/>
      <c r="R103" s="29"/>
      <c r="S103" s="29"/>
      <c r="T103" s="29"/>
      <c r="U103" s="31"/>
      <c r="V103" s="27"/>
      <c r="W103" s="29"/>
      <c r="X103" s="29"/>
      <c r="Y103" s="29"/>
      <c r="Z103" s="29"/>
      <c r="AA103" s="29"/>
      <c r="AB103" s="31"/>
    </row>
    <row r="104" ht="15.75" customHeight="1">
      <c r="A104" s="27" t="s">
        <v>349</v>
      </c>
      <c r="B104" s="28">
        <f t="shared" si="1"/>
        <v>43317</v>
      </c>
      <c r="C104" s="29">
        <v>649.454</v>
      </c>
      <c r="D104" s="29"/>
      <c r="E104" s="29"/>
      <c r="F104" s="29"/>
      <c r="G104" s="31"/>
      <c r="H104" s="27"/>
      <c r="I104" s="29"/>
      <c r="J104" s="29"/>
      <c r="K104" s="29"/>
      <c r="L104" s="29"/>
      <c r="M104" s="29"/>
      <c r="N104" s="31"/>
      <c r="O104" s="27"/>
      <c r="P104" s="29"/>
      <c r="Q104" s="29"/>
      <c r="R104" s="29"/>
      <c r="S104" s="29"/>
      <c r="T104" s="29"/>
      <c r="U104" s="31"/>
      <c r="V104" s="27"/>
      <c r="W104" s="29"/>
      <c r="X104" s="29"/>
      <c r="Y104" s="29"/>
      <c r="Z104" s="29"/>
      <c r="AA104" s="29"/>
      <c r="AB104" s="31"/>
    </row>
    <row r="105" ht="15.75" customHeight="1">
      <c r="A105" s="27" t="s">
        <v>350</v>
      </c>
      <c r="B105" s="28">
        <f t="shared" si="1"/>
        <v>43319</v>
      </c>
      <c r="C105" s="29">
        <v>569.605</v>
      </c>
      <c r="D105" s="29"/>
      <c r="E105" s="29"/>
      <c r="F105" s="29"/>
      <c r="G105" s="31"/>
      <c r="H105" s="27"/>
      <c r="I105" s="29"/>
      <c r="J105" s="29"/>
      <c r="K105" s="29"/>
      <c r="L105" s="29"/>
      <c r="M105" s="29"/>
      <c r="N105" s="31"/>
      <c r="O105" s="27"/>
      <c r="P105" s="29"/>
      <c r="Q105" s="29"/>
      <c r="R105" s="29"/>
      <c r="S105" s="29"/>
      <c r="T105" s="29"/>
      <c r="U105" s="31"/>
      <c r="V105" s="27"/>
      <c r="W105" s="29"/>
      <c r="X105" s="29"/>
      <c r="Y105" s="29"/>
      <c r="Z105" s="29"/>
      <c r="AA105" s="29"/>
      <c r="AB105" s="31"/>
    </row>
    <row r="106" ht="15.75" customHeight="1">
      <c r="A106" s="27" t="s">
        <v>351</v>
      </c>
      <c r="B106" s="28">
        <f t="shared" si="1"/>
        <v>43320</v>
      </c>
      <c r="C106" s="29">
        <v>724.455</v>
      </c>
      <c r="D106" s="29"/>
      <c r="E106" s="29"/>
      <c r="F106" s="29"/>
      <c r="G106" s="31"/>
      <c r="H106" s="27"/>
      <c r="I106" s="29"/>
      <c r="J106" s="29"/>
      <c r="K106" s="29"/>
      <c r="L106" s="29"/>
      <c r="M106" s="29"/>
      <c r="N106" s="31"/>
      <c r="O106" s="27"/>
      <c r="P106" s="29"/>
      <c r="Q106" s="29"/>
      <c r="R106" s="29"/>
      <c r="S106" s="29"/>
      <c r="T106" s="29"/>
      <c r="U106" s="31"/>
      <c r="V106" s="27"/>
      <c r="W106" s="29"/>
      <c r="X106" s="29"/>
      <c r="Y106" s="29"/>
      <c r="Z106" s="29"/>
      <c r="AA106" s="29"/>
      <c r="AB106" s="31"/>
    </row>
    <row r="107" ht="15.75" customHeight="1">
      <c r="A107" s="27" t="s">
        <v>352</v>
      </c>
      <c r="B107" s="28">
        <f t="shared" si="1"/>
        <v>43331</v>
      </c>
      <c r="C107" s="29">
        <v>1238.055</v>
      </c>
      <c r="D107" s="29"/>
      <c r="E107" s="29"/>
      <c r="F107" s="29"/>
      <c r="G107" s="31"/>
      <c r="H107" s="27"/>
      <c r="I107" s="29"/>
      <c r="J107" s="29"/>
      <c r="K107" s="29"/>
      <c r="L107" s="29"/>
      <c r="M107" s="29"/>
      <c r="N107" s="31"/>
      <c r="O107" s="27"/>
      <c r="P107" s="29"/>
      <c r="Q107" s="29"/>
      <c r="R107" s="29"/>
      <c r="S107" s="29"/>
      <c r="T107" s="29"/>
      <c r="U107" s="31"/>
      <c r="V107" s="27"/>
      <c r="W107" s="29"/>
      <c r="X107" s="29"/>
      <c r="Y107" s="29"/>
      <c r="Z107" s="29"/>
      <c r="AA107" s="29"/>
      <c r="AB107" s="31"/>
    </row>
    <row r="108" ht="15.75" customHeight="1">
      <c r="A108" s="27" t="s">
        <v>353</v>
      </c>
      <c r="B108" s="28">
        <f t="shared" si="1"/>
        <v>43344</v>
      </c>
      <c r="C108" s="29">
        <v>964.604</v>
      </c>
      <c r="D108" s="29"/>
      <c r="E108" s="29"/>
      <c r="F108" s="29"/>
      <c r="G108" s="31"/>
      <c r="H108" s="27"/>
      <c r="I108" s="29"/>
      <c r="J108" s="29"/>
      <c r="K108" s="29"/>
      <c r="L108" s="29"/>
      <c r="M108" s="29"/>
      <c r="N108" s="31"/>
      <c r="O108" s="27"/>
      <c r="P108" s="29"/>
      <c r="Q108" s="29"/>
      <c r="R108" s="29"/>
      <c r="S108" s="29"/>
      <c r="T108" s="29"/>
      <c r="U108" s="31"/>
      <c r="V108" s="27"/>
      <c r="W108" s="29"/>
      <c r="X108" s="29"/>
      <c r="Y108" s="29"/>
      <c r="Z108" s="29"/>
      <c r="AA108" s="29"/>
      <c r="AB108" s="31"/>
    </row>
    <row r="109" ht="15.75" customHeight="1">
      <c r="A109" s="27" t="s">
        <v>354</v>
      </c>
      <c r="B109" s="28">
        <f t="shared" si="1"/>
        <v>43351</v>
      </c>
      <c r="C109" s="29">
        <v>1069.454</v>
      </c>
      <c r="D109" s="29"/>
      <c r="E109" s="29"/>
      <c r="F109" s="29"/>
      <c r="G109" s="31"/>
      <c r="H109" s="27"/>
      <c r="I109" s="29"/>
      <c r="J109" s="29"/>
      <c r="K109" s="29"/>
      <c r="L109" s="29"/>
      <c r="M109" s="29"/>
      <c r="N109" s="31"/>
      <c r="O109" s="27"/>
      <c r="P109" s="29"/>
      <c r="Q109" s="29"/>
      <c r="R109" s="29"/>
      <c r="S109" s="29"/>
      <c r="T109" s="29"/>
      <c r="U109" s="31"/>
      <c r="V109" s="27"/>
      <c r="W109" s="29"/>
      <c r="X109" s="29"/>
      <c r="Y109" s="29"/>
      <c r="Z109" s="29"/>
      <c r="AA109" s="29"/>
      <c r="AB109" s="31"/>
    </row>
    <row r="110" ht="15.75" customHeight="1">
      <c r="A110" s="27" t="s">
        <v>355</v>
      </c>
      <c r="B110" s="28">
        <f t="shared" si="1"/>
        <v>43360</v>
      </c>
      <c r="C110" s="29">
        <v>974.619</v>
      </c>
      <c r="D110" s="29"/>
      <c r="E110" s="29"/>
      <c r="F110" s="29"/>
      <c r="G110" s="31"/>
      <c r="H110" s="27"/>
      <c r="I110" s="29"/>
      <c r="J110" s="29"/>
      <c r="K110" s="29"/>
      <c r="L110" s="29"/>
      <c r="M110" s="29"/>
      <c r="N110" s="31"/>
      <c r="O110" s="27"/>
      <c r="P110" s="29"/>
      <c r="Q110" s="29"/>
      <c r="R110" s="29"/>
      <c r="S110" s="29"/>
      <c r="T110" s="29"/>
      <c r="U110" s="31"/>
      <c r="V110" s="27"/>
      <c r="W110" s="29"/>
      <c r="X110" s="29"/>
      <c r="Y110" s="29"/>
      <c r="Z110" s="29"/>
      <c r="AA110" s="29"/>
      <c r="AB110" s="31"/>
    </row>
    <row r="111" ht="15.75" customHeight="1">
      <c r="A111" s="27" t="s">
        <v>356</v>
      </c>
      <c r="B111" s="28">
        <f t="shared" si="1"/>
        <v>43365</v>
      </c>
      <c r="C111" s="29">
        <v>1024.449</v>
      </c>
      <c r="D111" s="29"/>
      <c r="E111" s="29"/>
      <c r="F111" s="29"/>
      <c r="G111" s="31"/>
      <c r="H111" s="27"/>
      <c r="I111" s="29"/>
      <c r="J111" s="29"/>
      <c r="K111" s="29"/>
      <c r="L111" s="29"/>
      <c r="M111" s="29"/>
      <c r="N111" s="31"/>
      <c r="O111" s="27"/>
      <c r="P111" s="29"/>
      <c r="Q111" s="29"/>
      <c r="R111" s="29"/>
      <c r="S111" s="29"/>
      <c r="T111" s="29"/>
      <c r="U111" s="31"/>
      <c r="V111" s="27"/>
      <c r="W111" s="29"/>
      <c r="X111" s="29"/>
      <c r="Y111" s="29"/>
      <c r="Z111" s="29"/>
      <c r="AA111" s="29"/>
      <c r="AB111" s="31"/>
    </row>
    <row r="112" ht="15.75" customHeight="1">
      <c r="A112" s="27" t="s">
        <v>357</v>
      </c>
      <c r="B112" s="28">
        <f t="shared" si="1"/>
        <v>43368</v>
      </c>
      <c r="C112" s="29">
        <v>1009.223</v>
      </c>
      <c r="D112" s="29"/>
      <c r="E112" s="29"/>
      <c r="F112" s="29"/>
      <c r="G112" s="31"/>
      <c r="H112" s="27"/>
      <c r="I112" s="29"/>
      <c r="J112" s="29"/>
      <c r="K112" s="29"/>
      <c r="L112" s="29"/>
      <c r="M112" s="29"/>
      <c r="N112" s="31"/>
      <c r="O112" s="27"/>
      <c r="P112" s="29"/>
      <c r="Q112" s="29"/>
      <c r="R112" s="29"/>
      <c r="S112" s="29"/>
      <c r="T112" s="29"/>
      <c r="U112" s="31"/>
      <c r="V112" s="27"/>
      <c r="W112" s="29"/>
      <c r="X112" s="29"/>
      <c r="Y112" s="29"/>
      <c r="Z112" s="29"/>
      <c r="AA112" s="29"/>
      <c r="AB112" s="31"/>
    </row>
    <row r="113" ht="15.75" customHeight="1">
      <c r="A113" s="27" t="s">
        <v>358</v>
      </c>
      <c r="B113" s="28">
        <f t="shared" si="1"/>
        <v>43369</v>
      </c>
      <c r="C113" s="29">
        <v>954.453</v>
      </c>
      <c r="D113" s="29"/>
      <c r="E113" s="29"/>
      <c r="F113" s="29"/>
      <c r="G113" s="31"/>
      <c r="H113" s="27"/>
      <c r="I113" s="29"/>
      <c r="J113" s="29"/>
      <c r="K113" s="29"/>
      <c r="L113" s="29"/>
      <c r="M113" s="29"/>
      <c r="N113" s="31"/>
      <c r="O113" s="27"/>
      <c r="P113" s="29"/>
      <c r="Q113" s="29"/>
      <c r="R113" s="29"/>
      <c r="S113" s="29"/>
      <c r="T113" s="29"/>
      <c r="U113" s="31"/>
      <c r="V113" s="27"/>
      <c r="W113" s="29"/>
      <c r="X113" s="29"/>
      <c r="Y113" s="29"/>
      <c r="Z113" s="29"/>
      <c r="AA113" s="29"/>
      <c r="AB113" s="31"/>
    </row>
    <row r="114" ht="15.75" customHeight="1">
      <c r="A114" s="27" t="s">
        <v>359</v>
      </c>
      <c r="B114" s="28">
        <f t="shared" si="1"/>
        <v>43370</v>
      </c>
      <c r="C114" s="29">
        <v>2224.052</v>
      </c>
      <c r="D114" s="29"/>
      <c r="E114" s="29"/>
      <c r="F114" s="29"/>
      <c r="G114" s="31"/>
      <c r="H114" s="27"/>
      <c r="I114" s="29"/>
      <c r="J114" s="29"/>
      <c r="K114" s="29"/>
      <c r="L114" s="29"/>
      <c r="M114" s="29"/>
      <c r="N114" s="31"/>
      <c r="O114" s="27"/>
      <c r="P114" s="29"/>
      <c r="Q114" s="29"/>
      <c r="R114" s="29"/>
      <c r="S114" s="29"/>
      <c r="T114" s="29"/>
      <c r="U114" s="31"/>
      <c r="V114" s="27"/>
      <c r="W114" s="29"/>
      <c r="X114" s="29"/>
      <c r="Y114" s="29"/>
      <c r="Z114" s="29"/>
      <c r="AA114" s="29"/>
      <c r="AB114" s="31"/>
    </row>
    <row r="115" ht="15.75" customHeight="1">
      <c r="A115" s="27" t="s">
        <v>360</v>
      </c>
      <c r="B115" s="28">
        <f t="shared" si="1"/>
        <v>43372</v>
      </c>
      <c r="C115" s="29">
        <v>1109.609</v>
      </c>
      <c r="D115" s="29"/>
      <c r="E115" s="29"/>
      <c r="F115" s="29"/>
      <c r="G115" s="31"/>
      <c r="H115" s="27"/>
      <c r="I115" s="29"/>
      <c r="J115" s="29"/>
      <c r="K115" s="29"/>
      <c r="L115" s="29"/>
      <c r="M115" s="29"/>
      <c r="N115" s="31"/>
      <c r="O115" s="27"/>
      <c r="P115" s="29"/>
      <c r="Q115" s="29"/>
      <c r="R115" s="29"/>
      <c r="S115" s="29"/>
      <c r="T115" s="29"/>
      <c r="U115" s="31"/>
      <c r="V115" s="27"/>
      <c r="W115" s="29"/>
      <c r="X115" s="29"/>
      <c r="Y115" s="29"/>
      <c r="Z115" s="29"/>
      <c r="AA115" s="29"/>
      <c r="AB115" s="31"/>
    </row>
    <row r="116" ht="15.75" customHeight="1">
      <c r="A116" s="27" t="s">
        <v>361</v>
      </c>
      <c r="B116" s="28">
        <f t="shared" si="1"/>
        <v>43373</v>
      </c>
      <c r="C116" s="29">
        <v>1119.606</v>
      </c>
      <c r="D116" s="29"/>
      <c r="E116" s="29"/>
      <c r="F116" s="29"/>
      <c r="G116" s="31"/>
      <c r="H116" s="27"/>
      <c r="I116" s="29"/>
      <c r="J116" s="29"/>
      <c r="K116" s="29"/>
      <c r="L116" s="29"/>
      <c r="M116" s="29"/>
      <c r="N116" s="31"/>
      <c r="O116" s="27"/>
      <c r="P116" s="29"/>
      <c r="Q116" s="29"/>
      <c r="R116" s="29"/>
      <c r="S116" s="29"/>
      <c r="T116" s="29"/>
      <c r="U116" s="31"/>
      <c r="V116" s="27"/>
      <c r="W116" s="29"/>
      <c r="X116" s="29"/>
      <c r="Y116" s="29"/>
      <c r="Z116" s="29"/>
      <c r="AA116" s="29"/>
      <c r="AB116" s="31"/>
    </row>
    <row r="117" ht="15.75" customHeight="1">
      <c r="A117" s="41" t="s">
        <v>362</v>
      </c>
      <c r="B117" s="42">
        <f t="shared" si="1"/>
        <v>43374</v>
      </c>
      <c r="C117" s="32">
        <v>1109.6</v>
      </c>
      <c r="D117" s="29"/>
      <c r="E117" s="29"/>
      <c r="F117" s="29"/>
      <c r="G117" s="31"/>
      <c r="H117" s="27"/>
      <c r="I117" s="29"/>
      <c r="J117" s="29"/>
      <c r="K117" s="29"/>
      <c r="L117" s="29"/>
      <c r="M117" s="29"/>
      <c r="N117" s="31"/>
      <c r="O117" s="27"/>
      <c r="P117" s="29"/>
      <c r="Q117" s="29"/>
      <c r="R117" s="29"/>
      <c r="S117" s="29"/>
      <c r="T117" s="29"/>
      <c r="U117" s="31"/>
      <c r="V117" s="27"/>
      <c r="W117" s="29"/>
      <c r="X117" s="29"/>
      <c r="Y117" s="29"/>
      <c r="Z117" s="29"/>
      <c r="AA117" s="29"/>
      <c r="AB117" s="31"/>
    </row>
    <row r="118" ht="15.75" customHeight="1">
      <c r="A118" s="41" t="s">
        <v>363</v>
      </c>
      <c r="B118" s="42">
        <f t="shared" si="1"/>
        <v>43375</v>
      </c>
      <c r="C118" s="32">
        <v>989.601</v>
      </c>
      <c r="D118" s="29"/>
      <c r="E118" s="29"/>
      <c r="F118" s="29"/>
      <c r="G118" s="31"/>
      <c r="H118" s="27"/>
      <c r="I118" s="29"/>
      <c r="J118" s="29"/>
      <c r="K118" s="29"/>
      <c r="L118" s="29"/>
      <c r="M118" s="29"/>
      <c r="N118" s="31"/>
      <c r="O118" s="27"/>
      <c r="P118" s="29"/>
      <c r="Q118" s="29"/>
      <c r="R118" s="29"/>
      <c r="S118" s="29"/>
      <c r="T118" s="29"/>
      <c r="U118" s="31"/>
      <c r="V118" s="27"/>
      <c r="W118" s="29"/>
      <c r="X118" s="29"/>
      <c r="Y118" s="29"/>
      <c r="Z118" s="29"/>
      <c r="AA118" s="29"/>
      <c r="AB118" s="31"/>
    </row>
    <row r="119" ht="15.75" customHeight="1">
      <c r="A119" s="41" t="s">
        <v>364</v>
      </c>
      <c r="B119" s="42">
        <f t="shared" si="1"/>
        <v>43376</v>
      </c>
      <c r="C119" s="32">
        <v>919.217</v>
      </c>
      <c r="D119" s="29"/>
      <c r="E119" s="29"/>
      <c r="F119" s="29"/>
      <c r="G119" s="31"/>
      <c r="H119" s="27"/>
      <c r="I119" s="29"/>
      <c r="J119" s="29"/>
      <c r="K119" s="29"/>
      <c r="L119" s="29"/>
      <c r="M119" s="29"/>
      <c r="N119" s="31"/>
      <c r="O119" s="27"/>
      <c r="P119" s="29"/>
      <c r="Q119" s="29"/>
      <c r="R119" s="29"/>
      <c r="S119" s="29"/>
      <c r="T119" s="29"/>
      <c r="U119" s="31"/>
      <c r="V119" s="27"/>
      <c r="W119" s="29"/>
      <c r="X119" s="29"/>
      <c r="Y119" s="29"/>
      <c r="Z119" s="29"/>
      <c r="AA119" s="29"/>
      <c r="AB119" s="31"/>
    </row>
    <row r="120" ht="15.75" customHeight="1">
      <c r="A120" s="41" t="s">
        <v>365</v>
      </c>
      <c r="B120" s="42">
        <f t="shared" si="1"/>
        <v>43377</v>
      </c>
      <c r="C120" s="32">
        <v>1024.609</v>
      </c>
      <c r="D120" s="29"/>
      <c r="E120" s="29"/>
      <c r="F120" s="29"/>
      <c r="G120" s="31"/>
      <c r="H120" s="27"/>
      <c r="I120" s="29"/>
      <c r="J120" s="29"/>
      <c r="K120" s="29"/>
      <c r="L120" s="29"/>
      <c r="M120" s="29"/>
      <c r="N120" s="31"/>
      <c r="O120" s="27"/>
      <c r="P120" s="29"/>
      <c r="Q120" s="29"/>
      <c r="R120" s="29"/>
      <c r="S120" s="29"/>
      <c r="T120" s="29"/>
      <c r="U120" s="31"/>
      <c r="V120" s="27"/>
      <c r="W120" s="29"/>
      <c r="X120" s="29"/>
      <c r="Y120" s="29"/>
      <c r="Z120" s="29"/>
      <c r="AA120" s="29"/>
      <c r="AB120" s="31"/>
    </row>
    <row r="121" ht="15.75" customHeight="1">
      <c r="A121" s="41" t="s">
        <v>366</v>
      </c>
      <c r="B121" s="42">
        <f t="shared" si="1"/>
        <v>43379</v>
      </c>
      <c r="C121" s="32">
        <v>1039.451</v>
      </c>
      <c r="D121" s="29"/>
      <c r="E121" s="29"/>
      <c r="F121" s="29"/>
      <c r="G121" s="31"/>
      <c r="H121" s="27"/>
      <c r="I121" s="29"/>
      <c r="J121" s="29"/>
      <c r="K121" s="29"/>
      <c r="L121" s="29"/>
      <c r="M121" s="29"/>
      <c r="N121" s="31"/>
      <c r="O121" s="27"/>
      <c r="P121" s="29"/>
      <c r="Q121" s="29"/>
      <c r="R121" s="29"/>
      <c r="S121" s="29"/>
      <c r="T121" s="29"/>
      <c r="U121" s="31"/>
      <c r="V121" s="27"/>
      <c r="W121" s="29"/>
      <c r="X121" s="29"/>
      <c r="Y121" s="29"/>
      <c r="Z121" s="29"/>
      <c r="AA121" s="29"/>
      <c r="AB121" s="31"/>
    </row>
    <row r="122" ht="15.75" customHeight="1">
      <c r="A122" s="41" t="s">
        <v>367</v>
      </c>
      <c r="B122" s="42">
        <f t="shared" si="1"/>
        <v>43382</v>
      </c>
      <c r="C122" s="32">
        <v>584.612</v>
      </c>
      <c r="D122" s="29"/>
      <c r="E122" s="29"/>
      <c r="F122" s="29"/>
      <c r="G122" s="31"/>
      <c r="H122" s="27"/>
      <c r="I122" s="29"/>
      <c r="J122" s="29"/>
      <c r="K122" s="29"/>
      <c r="L122" s="29"/>
      <c r="M122" s="29"/>
      <c r="N122" s="31"/>
      <c r="O122" s="27"/>
      <c r="P122" s="29"/>
      <c r="Q122" s="29"/>
      <c r="R122" s="29"/>
      <c r="S122" s="29"/>
      <c r="T122" s="29"/>
      <c r="U122" s="31"/>
      <c r="V122" s="27"/>
      <c r="W122" s="29"/>
      <c r="X122" s="29"/>
      <c r="Y122" s="29"/>
      <c r="Z122" s="29"/>
      <c r="AA122" s="29"/>
      <c r="AB122" s="31"/>
    </row>
    <row r="123" ht="15.75" customHeight="1">
      <c r="A123" s="41" t="s">
        <v>368</v>
      </c>
      <c r="B123" s="42">
        <f t="shared" si="1"/>
        <v>43384</v>
      </c>
      <c r="C123" s="32">
        <v>589.658</v>
      </c>
      <c r="D123" s="29"/>
      <c r="E123" s="29"/>
      <c r="F123" s="29"/>
      <c r="G123" s="31"/>
      <c r="H123" s="27"/>
      <c r="I123" s="29"/>
      <c r="J123" s="29"/>
      <c r="K123" s="29"/>
      <c r="L123" s="29"/>
      <c r="M123" s="29"/>
      <c r="N123" s="31"/>
      <c r="O123" s="27"/>
      <c r="P123" s="29"/>
      <c r="Q123" s="29"/>
      <c r="R123" s="29"/>
      <c r="S123" s="29"/>
      <c r="T123" s="29"/>
      <c r="U123" s="31"/>
      <c r="V123" s="27"/>
      <c r="W123" s="29"/>
      <c r="X123" s="29"/>
      <c r="Y123" s="29"/>
      <c r="Z123" s="29"/>
      <c r="AA123" s="29"/>
      <c r="AB123" s="31"/>
    </row>
    <row r="124" ht="15.75" customHeight="1">
      <c r="A124" s="41" t="s">
        <v>369</v>
      </c>
      <c r="B124" s="42">
        <f t="shared" si="1"/>
        <v>43386</v>
      </c>
      <c r="C124" s="32">
        <v>1019.717</v>
      </c>
      <c r="D124" s="29"/>
      <c r="E124" s="29"/>
      <c r="F124" s="29"/>
      <c r="G124" s="31"/>
      <c r="H124" s="27"/>
      <c r="I124" s="29"/>
      <c r="J124" s="29"/>
      <c r="K124" s="29"/>
      <c r="L124" s="29"/>
      <c r="M124" s="29"/>
      <c r="N124" s="31"/>
      <c r="O124" s="27"/>
      <c r="P124" s="29"/>
      <c r="Q124" s="29"/>
      <c r="R124" s="29"/>
      <c r="S124" s="29"/>
      <c r="T124" s="29"/>
      <c r="U124" s="31"/>
      <c r="V124" s="27"/>
      <c r="W124" s="29"/>
      <c r="X124" s="29"/>
      <c r="Y124" s="29"/>
      <c r="Z124" s="29"/>
      <c r="AA124" s="29"/>
      <c r="AB124" s="31"/>
    </row>
    <row r="125" ht="15.75" customHeight="1">
      <c r="A125" s="41" t="s">
        <v>370</v>
      </c>
      <c r="B125" s="42">
        <f t="shared" si="1"/>
        <v>43388</v>
      </c>
      <c r="C125" s="32">
        <v>944.445</v>
      </c>
      <c r="D125" s="29"/>
      <c r="E125" s="29"/>
      <c r="F125" s="29"/>
      <c r="G125" s="31"/>
      <c r="H125" s="27"/>
      <c r="I125" s="29"/>
      <c r="J125" s="29"/>
      <c r="K125" s="29"/>
      <c r="L125" s="29"/>
      <c r="M125" s="29"/>
      <c r="N125" s="31"/>
      <c r="O125" s="27"/>
      <c r="P125" s="29"/>
      <c r="Q125" s="29"/>
      <c r="R125" s="29"/>
      <c r="S125" s="29"/>
      <c r="T125" s="29"/>
      <c r="U125" s="31"/>
      <c r="V125" s="27"/>
      <c r="W125" s="29"/>
      <c r="X125" s="29"/>
      <c r="Y125" s="29"/>
      <c r="Z125" s="29"/>
      <c r="AA125" s="29"/>
      <c r="AB125" s="31"/>
    </row>
    <row r="126" ht="15.75" customHeight="1">
      <c r="A126" s="41" t="s">
        <v>371</v>
      </c>
      <c r="B126" s="42">
        <f t="shared" si="1"/>
        <v>43390</v>
      </c>
      <c r="C126" s="32">
        <v>994.617</v>
      </c>
      <c r="D126" s="29"/>
      <c r="E126" s="29"/>
      <c r="F126" s="29"/>
      <c r="G126" s="31"/>
      <c r="H126" s="27"/>
      <c r="I126" s="29"/>
      <c r="J126" s="29"/>
      <c r="K126" s="29"/>
      <c r="L126" s="29"/>
      <c r="M126" s="29"/>
      <c r="N126" s="31"/>
      <c r="O126" s="27"/>
      <c r="P126" s="29"/>
      <c r="Q126" s="29"/>
      <c r="R126" s="29"/>
      <c r="S126" s="29"/>
      <c r="T126" s="29"/>
      <c r="U126" s="31"/>
      <c r="V126" s="27"/>
      <c r="W126" s="29"/>
      <c r="X126" s="29"/>
      <c r="Y126" s="29"/>
      <c r="Z126" s="29"/>
      <c r="AA126" s="29"/>
      <c r="AB126" s="31"/>
    </row>
    <row r="127" ht="15.75" customHeight="1">
      <c r="A127" s="41" t="s">
        <v>372</v>
      </c>
      <c r="B127" s="42">
        <f t="shared" si="1"/>
        <v>43392</v>
      </c>
      <c r="C127" s="32">
        <v>1349.606</v>
      </c>
      <c r="D127" s="29"/>
      <c r="E127" s="29"/>
      <c r="F127" s="29"/>
      <c r="G127" s="31"/>
      <c r="H127" s="27"/>
      <c r="I127" s="29"/>
      <c r="J127" s="29"/>
      <c r="K127" s="29"/>
      <c r="L127" s="29"/>
      <c r="M127" s="29"/>
      <c r="N127" s="31"/>
      <c r="O127" s="27"/>
      <c r="P127" s="29"/>
      <c r="Q127" s="29"/>
      <c r="R127" s="29"/>
      <c r="S127" s="29"/>
      <c r="T127" s="29"/>
      <c r="U127" s="31"/>
      <c r="V127" s="27"/>
      <c r="W127" s="29"/>
      <c r="X127" s="29"/>
      <c r="Y127" s="29"/>
      <c r="Z127" s="29"/>
      <c r="AA127" s="29"/>
      <c r="AB127" s="31"/>
    </row>
    <row r="128" ht="15.75" customHeight="1">
      <c r="A128" s="41" t="s">
        <v>373</v>
      </c>
      <c r="B128" s="42">
        <f t="shared" si="1"/>
        <v>43394</v>
      </c>
      <c r="C128" s="32">
        <v>1734.323</v>
      </c>
      <c r="D128" s="29"/>
      <c r="E128" s="29"/>
      <c r="F128" s="29"/>
      <c r="G128" s="31"/>
      <c r="H128" s="27"/>
      <c r="I128" s="29"/>
      <c r="J128" s="29"/>
      <c r="K128" s="29"/>
      <c r="L128" s="29"/>
      <c r="M128" s="29"/>
      <c r="N128" s="31"/>
      <c r="O128" s="27"/>
      <c r="P128" s="29"/>
      <c r="Q128" s="29"/>
      <c r="R128" s="29"/>
      <c r="S128" s="29"/>
      <c r="T128" s="29"/>
      <c r="U128" s="31"/>
      <c r="V128" s="27"/>
      <c r="W128" s="29"/>
      <c r="X128" s="29"/>
      <c r="Y128" s="29"/>
      <c r="Z128" s="29"/>
      <c r="AA128" s="29"/>
      <c r="AB128" s="31"/>
    </row>
    <row r="129" ht="15.75" customHeight="1">
      <c r="A129" s="41" t="s">
        <v>374</v>
      </c>
      <c r="B129" s="42">
        <f t="shared" si="1"/>
        <v>43399</v>
      </c>
      <c r="C129" s="32">
        <v>6871.305</v>
      </c>
      <c r="D129" s="29"/>
      <c r="E129" s="29"/>
      <c r="F129" s="29"/>
      <c r="G129" s="31"/>
      <c r="H129" s="27"/>
      <c r="I129" s="29"/>
      <c r="J129" s="29"/>
      <c r="K129" s="29"/>
      <c r="L129" s="29"/>
      <c r="M129" s="29"/>
      <c r="N129" s="31"/>
      <c r="O129" s="27"/>
      <c r="P129" s="29"/>
      <c r="Q129" s="29"/>
      <c r="R129" s="29"/>
      <c r="S129" s="29"/>
      <c r="T129" s="29"/>
      <c r="U129" s="31"/>
      <c r="V129" s="27"/>
      <c r="W129" s="29"/>
      <c r="X129" s="29"/>
      <c r="Y129" s="29"/>
      <c r="Z129" s="29"/>
      <c r="AA129" s="29"/>
      <c r="AB129" s="31"/>
    </row>
    <row r="130" ht="15.75" customHeight="1">
      <c r="A130" s="41" t="s">
        <v>375</v>
      </c>
      <c r="B130" s="42">
        <f t="shared" si="1"/>
        <v>43401</v>
      </c>
      <c r="C130" s="32">
        <v>12508.084</v>
      </c>
      <c r="D130" s="29"/>
      <c r="E130" s="29"/>
      <c r="F130" s="29"/>
      <c r="G130" s="31"/>
      <c r="H130" s="27"/>
      <c r="I130" s="29"/>
      <c r="J130" s="29"/>
      <c r="K130" s="29"/>
      <c r="L130" s="29"/>
      <c r="M130" s="29"/>
      <c r="N130" s="31"/>
      <c r="O130" s="27"/>
      <c r="P130" s="29"/>
      <c r="Q130" s="29"/>
      <c r="R130" s="29"/>
      <c r="S130" s="29"/>
      <c r="T130" s="29"/>
      <c r="U130" s="31"/>
      <c r="V130" s="27"/>
      <c r="W130" s="29"/>
      <c r="X130" s="29"/>
      <c r="Y130" s="29"/>
      <c r="Z130" s="29"/>
      <c r="AA130" s="29"/>
      <c r="AB130" s="31"/>
    </row>
    <row r="131" ht="15.75" customHeight="1">
      <c r="A131" s="41" t="s">
        <v>376</v>
      </c>
      <c r="B131" s="42">
        <f t="shared" si="1"/>
        <v>43403</v>
      </c>
      <c r="C131" s="32">
        <v>1996.112</v>
      </c>
      <c r="D131" s="29"/>
      <c r="E131" s="29"/>
      <c r="F131" s="29"/>
      <c r="G131" s="31"/>
      <c r="H131" s="27"/>
      <c r="I131" s="29"/>
      <c r="J131" s="29"/>
      <c r="K131" s="29"/>
      <c r="L131" s="29"/>
      <c r="M131" s="29"/>
      <c r="N131" s="31"/>
      <c r="O131" s="27"/>
      <c r="P131" s="29"/>
      <c r="Q131" s="29"/>
      <c r="R131" s="29"/>
      <c r="S131" s="29"/>
      <c r="T131" s="29"/>
      <c r="U131" s="31"/>
      <c r="V131" s="27"/>
      <c r="W131" s="29"/>
      <c r="X131" s="29"/>
      <c r="Y131" s="29"/>
      <c r="Z131" s="29"/>
      <c r="AA131" s="29"/>
      <c r="AB131" s="31"/>
    </row>
    <row r="132" ht="15.75" customHeight="1">
      <c r="A132" s="41" t="s">
        <v>377</v>
      </c>
      <c r="B132" s="42">
        <f t="shared" si="1"/>
        <v>43404</v>
      </c>
      <c r="C132" s="32">
        <v>2044.078</v>
      </c>
      <c r="D132" s="29"/>
      <c r="E132" s="29"/>
      <c r="F132" s="29"/>
      <c r="G132" s="31"/>
      <c r="H132" s="27"/>
      <c r="I132" s="29"/>
      <c r="J132" s="29"/>
      <c r="K132" s="29"/>
      <c r="L132" s="29"/>
      <c r="M132" s="29"/>
      <c r="N132" s="31"/>
      <c r="O132" s="27"/>
      <c r="P132" s="29"/>
      <c r="Q132" s="29"/>
      <c r="R132" s="29"/>
      <c r="S132" s="29"/>
      <c r="T132" s="29"/>
      <c r="U132" s="31"/>
      <c r="V132" s="27"/>
      <c r="W132" s="29"/>
      <c r="X132" s="29"/>
      <c r="Y132" s="29"/>
      <c r="Z132" s="29"/>
      <c r="AA132" s="29"/>
      <c r="AB132" s="31"/>
    </row>
    <row r="133" ht="15.75" customHeight="1">
      <c r="A133" s="27" t="s">
        <v>378</v>
      </c>
      <c r="B133" s="28">
        <f t="shared" si="1"/>
        <v>43406</v>
      </c>
      <c r="C133" s="29">
        <v>2039.285</v>
      </c>
      <c r="D133" s="29"/>
      <c r="E133" s="29"/>
      <c r="F133" s="29"/>
      <c r="G133" s="31"/>
      <c r="H133" s="27"/>
      <c r="I133" s="29"/>
      <c r="J133" s="29"/>
      <c r="K133" s="29"/>
      <c r="L133" s="29"/>
      <c r="M133" s="29"/>
      <c r="N133" s="31"/>
      <c r="O133" s="27"/>
      <c r="P133" s="29"/>
      <c r="Q133" s="29"/>
      <c r="R133" s="29"/>
      <c r="S133" s="29"/>
      <c r="T133" s="29"/>
      <c r="U133" s="31"/>
      <c r="V133" s="27"/>
      <c r="W133" s="29"/>
      <c r="X133" s="29"/>
      <c r="Y133" s="29"/>
      <c r="Z133" s="29"/>
      <c r="AA133" s="29"/>
      <c r="AB133" s="31"/>
    </row>
    <row r="134" ht="15.75" customHeight="1">
      <c r="A134" s="27" t="s">
        <v>379</v>
      </c>
      <c r="B134" s="28">
        <f t="shared" si="1"/>
        <v>43407</v>
      </c>
      <c r="C134" s="29">
        <v>1384.228</v>
      </c>
      <c r="D134" s="29"/>
      <c r="E134" s="29"/>
      <c r="F134" s="29"/>
      <c r="G134" s="31"/>
      <c r="H134" s="27"/>
      <c r="I134" s="29"/>
      <c r="J134" s="29"/>
      <c r="K134" s="29"/>
      <c r="L134" s="29"/>
      <c r="M134" s="29"/>
      <c r="N134" s="31"/>
      <c r="O134" s="27"/>
      <c r="P134" s="29"/>
      <c r="Q134" s="29"/>
      <c r="R134" s="29"/>
      <c r="S134" s="29"/>
      <c r="T134" s="29"/>
      <c r="U134" s="31"/>
      <c r="V134" s="27"/>
      <c r="W134" s="29"/>
      <c r="X134" s="29"/>
      <c r="Y134" s="29"/>
      <c r="Z134" s="29"/>
      <c r="AA134" s="29"/>
      <c r="AB134" s="31"/>
    </row>
    <row r="135" ht="15.75" customHeight="1">
      <c r="A135" s="27" t="s">
        <v>380</v>
      </c>
      <c r="B135" s="28">
        <f t="shared" si="1"/>
        <v>43408</v>
      </c>
      <c r="C135" s="29">
        <v>714.447</v>
      </c>
      <c r="D135" s="29"/>
      <c r="E135" s="29"/>
      <c r="F135" s="29"/>
      <c r="G135" s="31"/>
      <c r="H135" s="27"/>
      <c r="I135" s="29"/>
      <c r="J135" s="29"/>
      <c r="K135" s="29"/>
      <c r="L135" s="29"/>
      <c r="M135" s="29"/>
      <c r="N135" s="31"/>
      <c r="O135" s="27"/>
      <c r="P135" s="29"/>
      <c r="Q135" s="29"/>
      <c r="R135" s="29"/>
      <c r="S135" s="29"/>
      <c r="T135" s="29"/>
      <c r="U135" s="31"/>
      <c r="V135" s="27"/>
      <c r="W135" s="29"/>
      <c r="X135" s="29"/>
      <c r="Y135" s="29"/>
      <c r="Z135" s="29"/>
      <c r="AA135" s="29"/>
      <c r="AB135" s="31"/>
    </row>
    <row r="136" ht="15.75" customHeight="1">
      <c r="A136" s="27" t="s">
        <v>381</v>
      </c>
      <c r="B136" s="28">
        <f t="shared" si="1"/>
        <v>43410</v>
      </c>
      <c r="C136" s="29">
        <v>2199.048</v>
      </c>
      <c r="D136" s="29"/>
      <c r="E136" s="29"/>
      <c r="F136" s="29"/>
      <c r="G136" s="31"/>
      <c r="H136" s="27"/>
      <c r="I136" s="29"/>
      <c r="J136" s="29"/>
      <c r="K136" s="29"/>
      <c r="L136" s="29"/>
      <c r="M136" s="29"/>
      <c r="N136" s="31"/>
      <c r="O136" s="27"/>
      <c r="P136" s="29"/>
      <c r="Q136" s="29"/>
      <c r="R136" s="29"/>
      <c r="S136" s="29"/>
      <c r="T136" s="29"/>
      <c r="U136" s="31"/>
      <c r="V136" s="27"/>
      <c r="W136" s="29"/>
      <c r="X136" s="29"/>
      <c r="Y136" s="29"/>
      <c r="Z136" s="29"/>
      <c r="AA136" s="29"/>
      <c r="AB136" s="31"/>
    </row>
    <row r="137" ht="15.75" customHeight="1">
      <c r="A137" s="27" t="s">
        <v>382</v>
      </c>
      <c r="B137" s="28">
        <f t="shared" si="1"/>
        <v>43412</v>
      </c>
      <c r="C137" s="29">
        <v>2206.219</v>
      </c>
      <c r="D137" s="29"/>
      <c r="E137" s="29"/>
      <c r="F137" s="29"/>
      <c r="G137" s="31"/>
      <c r="H137" s="27"/>
      <c r="I137" s="29"/>
      <c r="J137" s="29"/>
      <c r="K137" s="29"/>
      <c r="L137" s="29"/>
      <c r="M137" s="29"/>
      <c r="N137" s="31"/>
      <c r="O137" s="27"/>
      <c r="P137" s="29"/>
      <c r="Q137" s="29"/>
      <c r="R137" s="29"/>
      <c r="S137" s="29"/>
      <c r="T137" s="29"/>
      <c r="U137" s="31"/>
      <c r="V137" s="27"/>
      <c r="W137" s="29"/>
      <c r="X137" s="29"/>
      <c r="Y137" s="29"/>
      <c r="Z137" s="29"/>
      <c r="AA137" s="29"/>
      <c r="AB137" s="31"/>
    </row>
    <row r="138" ht="15.75" customHeight="1">
      <c r="A138" s="27" t="s">
        <v>383</v>
      </c>
      <c r="B138" s="28">
        <f t="shared" si="1"/>
        <v>43414</v>
      </c>
      <c r="C138" s="29">
        <v>399.617</v>
      </c>
      <c r="D138" s="29"/>
      <c r="E138" s="29"/>
      <c r="F138" s="29"/>
      <c r="G138" s="31"/>
      <c r="H138" s="27"/>
      <c r="I138" s="29"/>
      <c r="J138" s="29"/>
      <c r="K138" s="29"/>
      <c r="L138" s="29"/>
      <c r="M138" s="29"/>
      <c r="N138" s="31"/>
      <c r="O138" s="27"/>
      <c r="P138" s="29"/>
      <c r="Q138" s="29"/>
      <c r="R138" s="29"/>
      <c r="S138" s="29"/>
      <c r="T138" s="29"/>
      <c r="U138" s="31"/>
      <c r="V138" s="27"/>
      <c r="W138" s="29"/>
      <c r="X138" s="29"/>
      <c r="Y138" s="29"/>
      <c r="Z138" s="29"/>
      <c r="AA138" s="29"/>
      <c r="AB138" s="31"/>
    </row>
    <row r="139" ht="15.75" customHeight="1">
      <c r="A139" s="27" t="s">
        <v>384</v>
      </c>
      <c r="B139" s="28">
        <f t="shared" si="1"/>
        <v>43416</v>
      </c>
      <c r="C139" s="29">
        <v>2013.904</v>
      </c>
      <c r="D139" s="29"/>
      <c r="E139" s="29"/>
      <c r="F139" s="29"/>
      <c r="G139" s="31"/>
      <c r="H139" s="27"/>
      <c r="I139" s="29"/>
      <c r="J139" s="29"/>
      <c r="K139" s="29"/>
      <c r="L139" s="29"/>
      <c r="M139" s="29"/>
      <c r="N139" s="31"/>
      <c r="O139" s="27"/>
      <c r="P139" s="29"/>
      <c r="Q139" s="29"/>
      <c r="R139" s="29"/>
      <c r="S139" s="29"/>
      <c r="T139" s="29"/>
      <c r="U139" s="31"/>
      <c r="V139" s="27"/>
      <c r="W139" s="29"/>
      <c r="X139" s="29"/>
      <c r="Y139" s="29"/>
      <c r="Z139" s="29"/>
      <c r="AA139" s="29"/>
      <c r="AB139" s="31"/>
    </row>
    <row r="140" ht="15.75" customHeight="1">
      <c r="A140" s="27" t="s">
        <v>385</v>
      </c>
      <c r="B140" s="28">
        <f t="shared" si="1"/>
        <v>43418</v>
      </c>
      <c r="C140" s="29">
        <v>1864.211</v>
      </c>
      <c r="D140" s="29"/>
      <c r="E140" s="29"/>
      <c r="F140" s="29"/>
      <c r="G140" s="31"/>
      <c r="H140" s="27"/>
      <c r="I140" s="29"/>
      <c r="J140" s="29"/>
      <c r="K140" s="29"/>
      <c r="L140" s="29"/>
      <c r="M140" s="29"/>
      <c r="N140" s="31"/>
      <c r="O140" s="27"/>
      <c r="P140" s="29"/>
      <c r="Q140" s="29"/>
      <c r="R140" s="29"/>
      <c r="S140" s="29"/>
      <c r="T140" s="29"/>
      <c r="U140" s="31"/>
      <c r="V140" s="27"/>
      <c r="W140" s="29"/>
      <c r="X140" s="29"/>
      <c r="Y140" s="29"/>
      <c r="Z140" s="29"/>
      <c r="AA140" s="29"/>
      <c r="AB140" s="31"/>
    </row>
    <row r="141" ht="15.75" customHeight="1">
      <c r="A141" s="27" t="s">
        <v>386</v>
      </c>
      <c r="B141" s="28">
        <f t="shared" si="1"/>
        <v>43420</v>
      </c>
      <c r="C141" s="29">
        <v>1629.651</v>
      </c>
      <c r="D141" s="29"/>
      <c r="E141" s="29"/>
      <c r="F141" s="29"/>
      <c r="G141" s="31"/>
      <c r="H141" s="27"/>
      <c r="I141" s="29"/>
      <c r="J141" s="29"/>
      <c r="K141" s="29"/>
      <c r="L141" s="29"/>
      <c r="M141" s="29"/>
      <c r="N141" s="31"/>
      <c r="O141" s="27"/>
      <c r="P141" s="29"/>
      <c r="Q141" s="29"/>
      <c r="R141" s="29"/>
      <c r="S141" s="29"/>
      <c r="T141" s="29"/>
      <c r="U141" s="31"/>
      <c r="V141" s="27"/>
      <c r="W141" s="29"/>
      <c r="X141" s="29"/>
      <c r="Y141" s="29"/>
      <c r="Z141" s="29"/>
      <c r="AA141" s="29"/>
      <c r="AB141" s="31"/>
    </row>
    <row r="142" ht="15.75" customHeight="1">
      <c r="A142" s="27" t="s">
        <v>387</v>
      </c>
      <c r="B142" s="28">
        <f t="shared" si="1"/>
        <v>43422</v>
      </c>
      <c r="C142" s="29">
        <v>1659.621</v>
      </c>
      <c r="D142" s="29"/>
      <c r="E142" s="29"/>
      <c r="F142" s="29"/>
      <c r="G142" s="31"/>
      <c r="H142" s="27"/>
      <c r="I142" s="29"/>
      <c r="J142" s="29"/>
      <c r="K142" s="29"/>
      <c r="L142" s="29"/>
      <c r="M142" s="29"/>
      <c r="N142" s="31"/>
      <c r="O142" s="27"/>
      <c r="P142" s="29"/>
      <c r="Q142" s="29"/>
      <c r="R142" s="29"/>
      <c r="S142" s="29"/>
      <c r="T142" s="29"/>
      <c r="U142" s="31"/>
      <c r="V142" s="27"/>
      <c r="W142" s="29"/>
      <c r="X142" s="29"/>
      <c r="Y142" s="29"/>
      <c r="Z142" s="29"/>
      <c r="AA142" s="29"/>
      <c r="AB142" s="31"/>
    </row>
    <row r="143" ht="15.75" customHeight="1">
      <c r="A143" s="27" t="s">
        <v>388</v>
      </c>
      <c r="B143" s="28">
        <f t="shared" si="1"/>
        <v>43502</v>
      </c>
      <c r="C143" s="29">
        <v>2925.497</v>
      </c>
      <c r="D143" s="29"/>
      <c r="E143" s="29"/>
      <c r="F143" s="29"/>
      <c r="G143" s="31"/>
      <c r="H143" s="27"/>
      <c r="I143" s="29"/>
      <c r="J143" s="29"/>
      <c r="K143" s="29"/>
      <c r="L143" s="29"/>
      <c r="M143" s="29"/>
      <c r="N143" s="31"/>
      <c r="O143" s="27"/>
      <c r="P143" s="29"/>
      <c r="Q143" s="29"/>
      <c r="R143" s="29"/>
      <c r="S143" s="29"/>
      <c r="T143" s="29"/>
      <c r="U143" s="31"/>
      <c r="V143" s="27"/>
      <c r="W143" s="29"/>
      <c r="X143" s="29"/>
      <c r="Y143" s="29"/>
      <c r="Z143" s="29"/>
      <c r="AA143" s="29"/>
      <c r="AB143" s="31"/>
    </row>
    <row r="144" ht="15.75" customHeight="1">
      <c r="A144" s="41" t="s">
        <v>389</v>
      </c>
      <c r="B144" s="42">
        <f t="shared" si="1"/>
        <v>43527</v>
      </c>
      <c r="C144" s="32">
        <v>2301.717</v>
      </c>
      <c r="D144" s="29"/>
      <c r="E144" s="29"/>
      <c r="F144" s="29"/>
      <c r="G144" s="31"/>
      <c r="H144" s="27"/>
      <c r="I144" s="29"/>
      <c r="J144" s="29"/>
      <c r="K144" s="29"/>
      <c r="L144" s="29"/>
      <c r="M144" s="29"/>
      <c r="N144" s="31"/>
      <c r="O144" s="27"/>
      <c r="P144" s="29"/>
      <c r="Q144" s="29"/>
      <c r="R144" s="29"/>
      <c r="S144" s="29"/>
      <c r="T144" s="29"/>
      <c r="U144" s="31"/>
      <c r="V144" s="27"/>
      <c r="W144" s="29"/>
      <c r="X144" s="29"/>
      <c r="Y144" s="29"/>
      <c r="Z144" s="29"/>
      <c r="AA144" s="29"/>
      <c r="AB144" s="31"/>
    </row>
    <row r="145" ht="15.75" customHeight="1">
      <c r="A145" s="41" t="s">
        <v>390</v>
      </c>
      <c r="B145" s="42">
        <f t="shared" si="1"/>
        <v>43534</v>
      </c>
      <c r="C145" s="32">
        <v>1975.743</v>
      </c>
      <c r="D145" s="29"/>
      <c r="E145" s="29"/>
      <c r="F145" s="29"/>
      <c r="G145" s="31"/>
      <c r="H145" s="27"/>
      <c r="I145" s="29"/>
      <c r="J145" s="29"/>
      <c r="K145" s="29"/>
      <c r="L145" s="29"/>
      <c r="M145" s="29"/>
      <c r="N145" s="31"/>
      <c r="O145" s="27"/>
      <c r="P145" s="29"/>
      <c r="Q145" s="29"/>
      <c r="R145" s="29"/>
      <c r="S145" s="29"/>
      <c r="T145" s="29"/>
      <c r="U145" s="31"/>
      <c r="V145" s="27"/>
      <c r="W145" s="29"/>
      <c r="X145" s="29"/>
      <c r="Y145" s="29"/>
      <c r="Z145" s="29"/>
      <c r="AA145" s="29"/>
      <c r="AB145" s="31"/>
    </row>
    <row r="146" ht="15.75" customHeight="1">
      <c r="A146" s="41" t="s">
        <v>391</v>
      </c>
      <c r="B146" s="42">
        <f t="shared" si="1"/>
        <v>43536</v>
      </c>
      <c r="C146" s="32">
        <v>996.249</v>
      </c>
      <c r="D146" s="29"/>
      <c r="E146" s="29"/>
      <c r="F146" s="29"/>
      <c r="G146" s="31"/>
      <c r="H146" s="27"/>
      <c r="I146" s="29"/>
      <c r="J146" s="29"/>
      <c r="K146" s="29"/>
      <c r="L146" s="29"/>
      <c r="M146" s="29"/>
      <c r="N146" s="31"/>
      <c r="O146" s="27"/>
      <c r="P146" s="29"/>
      <c r="Q146" s="29"/>
      <c r="R146" s="29"/>
      <c r="S146" s="29"/>
      <c r="T146" s="29"/>
      <c r="U146" s="31"/>
      <c r="V146" s="27"/>
      <c r="W146" s="29"/>
      <c r="X146" s="29"/>
      <c r="Y146" s="29"/>
      <c r="Z146" s="29"/>
      <c r="AA146" s="29"/>
      <c r="AB146" s="31"/>
    </row>
    <row r="147" ht="15.75" customHeight="1">
      <c r="A147" s="41" t="s">
        <v>392</v>
      </c>
      <c r="B147" s="42">
        <f t="shared" si="1"/>
        <v>43537</v>
      </c>
      <c r="C147" s="32">
        <v>994.483</v>
      </c>
      <c r="D147" s="29"/>
      <c r="E147" s="29"/>
      <c r="F147" s="29"/>
      <c r="G147" s="31"/>
      <c r="H147" s="27"/>
      <c r="I147" s="29"/>
      <c r="J147" s="29"/>
      <c r="K147" s="29"/>
      <c r="L147" s="29"/>
      <c r="M147" s="29"/>
      <c r="N147" s="31"/>
      <c r="O147" s="27"/>
      <c r="P147" s="29"/>
      <c r="Q147" s="29"/>
      <c r="R147" s="29"/>
      <c r="S147" s="29"/>
      <c r="T147" s="29"/>
      <c r="U147" s="31"/>
      <c r="V147" s="27"/>
      <c r="W147" s="29"/>
      <c r="X147" s="29"/>
      <c r="Y147" s="29"/>
      <c r="Z147" s="29"/>
      <c r="AA147" s="29"/>
      <c r="AB147" s="31"/>
    </row>
    <row r="148" ht="15.75" customHeight="1">
      <c r="A148" s="41" t="s">
        <v>393</v>
      </c>
      <c r="B148" s="42">
        <f t="shared" si="1"/>
        <v>43539</v>
      </c>
      <c r="C148" s="32">
        <v>922.395</v>
      </c>
      <c r="D148" s="29"/>
      <c r="E148" s="29"/>
      <c r="F148" s="29"/>
      <c r="G148" s="31"/>
      <c r="H148" s="27"/>
      <c r="I148" s="29"/>
      <c r="J148" s="29"/>
      <c r="K148" s="29"/>
      <c r="L148" s="29"/>
      <c r="M148" s="29"/>
      <c r="N148" s="31"/>
      <c r="O148" s="27"/>
      <c r="P148" s="29"/>
      <c r="Q148" s="29"/>
      <c r="R148" s="29"/>
      <c r="S148" s="29"/>
      <c r="T148" s="29"/>
      <c r="U148" s="31"/>
      <c r="V148" s="27"/>
      <c r="W148" s="29"/>
      <c r="X148" s="29"/>
      <c r="Y148" s="29"/>
      <c r="Z148" s="29"/>
      <c r="AA148" s="29"/>
      <c r="AB148" s="31"/>
    </row>
    <row r="149" ht="15.75" customHeight="1">
      <c r="A149" s="41" t="s">
        <v>394</v>
      </c>
      <c r="B149" s="42">
        <f t="shared" si="1"/>
        <v>43540</v>
      </c>
      <c r="C149" s="32">
        <v>994.939</v>
      </c>
      <c r="D149" s="29"/>
      <c r="E149" s="29"/>
      <c r="F149" s="29"/>
      <c r="G149" s="31"/>
      <c r="H149" s="27"/>
      <c r="I149" s="29"/>
      <c r="J149" s="29"/>
      <c r="K149" s="29"/>
      <c r="L149" s="29"/>
      <c r="M149" s="29"/>
      <c r="N149" s="31"/>
      <c r="O149" s="27"/>
      <c r="P149" s="29"/>
      <c r="Q149" s="29"/>
      <c r="R149" s="29"/>
      <c r="S149" s="29"/>
      <c r="T149" s="29"/>
      <c r="U149" s="31"/>
      <c r="V149" s="27"/>
      <c r="W149" s="29"/>
      <c r="X149" s="29"/>
      <c r="Y149" s="29"/>
      <c r="Z149" s="29"/>
      <c r="AA149" s="29"/>
      <c r="AB149" s="31"/>
    </row>
    <row r="150" ht="15.75" customHeight="1">
      <c r="A150" s="41" t="s">
        <v>395</v>
      </c>
      <c r="B150" s="42">
        <f t="shared" si="1"/>
        <v>43541</v>
      </c>
      <c r="C150" s="32">
        <v>1963.121</v>
      </c>
      <c r="D150" s="29"/>
      <c r="E150" s="29"/>
      <c r="F150" s="29"/>
      <c r="G150" s="31"/>
      <c r="H150" s="27"/>
      <c r="I150" s="29"/>
      <c r="J150" s="29"/>
      <c r="K150" s="29"/>
      <c r="L150" s="29"/>
      <c r="M150" s="29"/>
      <c r="N150" s="31"/>
      <c r="O150" s="27"/>
      <c r="P150" s="29"/>
      <c r="Q150" s="29"/>
      <c r="R150" s="29"/>
      <c r="S150" s="29"/>
      <c r="T150" s="29"/>
      <c r="U150" s="31"/>
      <c r="V150" s="27"/>
      <c r="W150" s="29"/>
      <c r="X150" s="29"/>
      <c r="Y150" s="29"/>
      <c r="Z150" s="29"/>
      <c r="AA150" s="29"/>
      <c r="AB150" s="31"/>
    </row>
    <row r="151" ht="15.75" customHeight="1">
      <c r="A151" s="41" t="s">
        <v>396</v>
      </c>
      <c r="B151" s="42">
        <f t="shared" si="1"/>
        <v>43543</v>
      </c>
      <c r="C151" s="32">
        <v>1019.123</v>
      </c>
      <c r="D151" s="29"/>
      <c r="E151" s="29"/>
      <c r="F151" s="29"/>
      <c r="G151" s="31"/>
      <c r="H151" s="27"/>
      <c r="I151" s="29"/>
      <c r="J151" s="29"/>
      <c r="K151" s="29"/>
      <c r="L151" s="29"/>
      <c r="M151" s="29"/>
      <c r="N151" s="31"/>
      <c r="O151" s="27"/>
      <c r="P151" s="29"/>
      <c r="Q151" s="29"/>
      <c r="R151" s="29"/>
      <c r="S151" s="29"/>
      <c r="T151" s="29"/>
      <c r="U151" s="31"/>
      <c r="V151" s="27"/>
      <c r="W151" s="29"/>
      <c r="X151" s="29"/>
      <c r="Y151" s="29"/>
      <c r="Z151" s="29"/>
      <c r="AA151" s="29"/>
      <c r="AB151" s="31"/>
    </row>
    <row r="152" ht="15.75" customHeight="1">
      <c r="A152" s="41" t="s">
        <v>397</v>
      </c>
      <c r="B152" s="42">
        <f t="shared" si="1"/>
        <v>43544</v>
      </c>
      <c r="C152" s="32">
        <v>968.954</v>
      </c>
      <c r="D152" s="29"/>
      <c r="E152" s="29"/>
      <c r="F152" s="29"/>
      <c r="G152" s="31"/>
      <c r="H152" s="27"/>
      <c r="I152" s="29"/>
      <c r="J152" s="29"/>
      <c r="K152" s="29"/>
      <c r="L152" s="29"/>
      <c r="M152" s="29"/>
      <c r="N152" s="31"/>
      <c r="O152" s="27"/>
      <c r="P152" s="29"/>
      <c r="Q152" s="29"/>
      <c r="R152" s="29"/>
      <c r="S152" s="29"/>
      <c r="T152" s="29"/>
      <c r="U152" s="31"/>
      <c r="V152" s="27"/>
      <c r="W152" s="29"/>
      <c r="X152" s="29"/>
      <c r="Y152" s="29"/>
      <c r="Z152" s="29"/>
      <c r="AA152" s="29"/>
      <c r="AB152" s="31"/>
    </row>
    <row r="153" ht="15.75" customHeight="1">
      <c r="A153" s="41" t="s">
        <v>398</v>
      </c>
      <c r="B153" s="42">
        <f t="shared" si="1"/>
        <v>43545</v>
      </c>
      <c r="C153" s="32">
        <v>1079.105</v>
      </c>
      <c r="D153" s="29"/>
      <c r="E153" s="29"/>
      <c r="F153" s="29"/>
      <c r="G153" s="31"/>
      <c r="H153" s="27"/>
      <c r="I153" s="29"/>
      <c r="J153" s="29"/>
      <c r="K153" s="29"/>
      <c r="L153" s="29"/>
      <c r="M153" s="29"/>
      <c r="N153" s="31"/>
      <c r="O153" s="27"/>
      <c r="P153" s="29"/>
      <c r="Q153" s="29"/>
      <c r="R153" s="29"/>
      <c r="S153" s="29"/>
      <c r="T153" s="29"/>
      <c r="U153" s="31"/>
      <c r="V153" s="27"/>
      <c r="W153" s="29"/>
      <c r="X153" s="29"/>
      <c r="Y153" s="29"/>
      <c r="Z153" s="29"/>
      <c r="AA153" s="29"/>
      <c r="AB153" s="31"/>
    </row>
    <row r="154" ht="15.75" customHeight="1">
      <c r="A154" s="41" t="s">
        <v>399</v>
      </c>
      <c r="B154" s="42">
        <f t="shared" si="1"/>
        <v>43546</v>
      </c>
      <c r="C154" s="32">
        <v>994.174</v>
      </c>
      <c r="D154" s="29"/>
      <c r="E154" s="29"/>
      <c r="F154" s="29"/>
      <c r="G154" s="31"/>
      <c r="H154" s="27"/>
      <c r="I154" s="29"/>
      <c r="J154" s="29"/>
      <c r="K154" s="29"/>
      <c r="L154" s="29"/>
      <c r="M154" s="29"/>
      <c r="N154" s="31"/>
      <c r="O154" s="27"/>
      <c r="P154" s="29"/>
      <c r="Q154" s="29"/>
      <c r="R154" s="29"/>
      <c r="S154" s="29"/>
      <c r="T154" s="29"/>
      <c r="U154" s="31"/>
      <c r="V154" s="27"/>
      <c r="W154" s="29"/>
      <c r="X154" s="29"/>
      <c r="Y154" s="29"/>
      <c r="Z154" s="29"/>
      <c r="AA154" s="29"/>
      <c r="AB154" s="31"/>
    </row>
    <row r="155" ht="15.75" customHeight="1">
      <c r="A155" s="41" t="s">
        <v>400</v>
      </c>
      <c r="B155" s="42">
        <f t="shared" si="1"/>
        <v>43547</v>
      </c>
      <c r="C155" s="32">
        <v>1018.952</v>
      </c>
      <c r="D155" s="29"/>
      <c r="E155" s="29"/>
      <c r="F155" s="29"/>
      <c r="G155" s="31"/>
      <c r="H155" s="27"/>
      <c r="I155" s="29"/>
      <c r="J155" s="29"/>
      <c r="K155" s="29"/>
      <c r="L155" s="29"/>
      <c r="M155" s="29"/>
      <c r="N155" s="31"/>
      <c r="O155" s="27"/>
      <c r="P155" s="29"/>
      <c r="Q155" s="29"/>
      <c r="R155" s="29"/>
      <c r="S155" s="29"/>
      <c r="T155" s="29"/>
      <c r="U155" s="31"/>
      <c r="V155" s="27"/>
      <c r="W155" s="29"/>
      <c r="X155" s="29"/>
      <c r="Y155" s="29"/>
      <c r="Z155" s="29"/>
      <c r="AA155" s="29"/>
      <c r="AB155" s="31"/>
    </row>
    <row r="156" ht="15.75" customHeight="1">
      <c r="A156" s="41" t="s">
        <v>401</v>
      </c>
      <c r="B156" s="42">
        <f t="shared" si="1"/>
        <v>43548</v>
      </c>
      <c r="C156" s="32">
        <v>2053.67</v>
      </c>
      <c r="D156" s="29"/>
      <c r="E156" s="29"/>
      <c r="F156" s="29"/>
      <c r="G156" s="31"/>
      <c r="H156" s="27"/>
      <c r="I156" s="29"/>
      <c r="J156" s="29"/>
      <c r="K156" s="29"/>
      <c r="L156" s="29"/>
      <c r="M156" s="29"/>
      <c r="N156" s="31"/>
      <c r="O156" s="27"/>
      <c r="P156" s="29"/>
      <c r="Q156" s="29"/>
      <c r="R156" s="29"/>
      <c r="S156" s="29"/>
      <c r="T156" s="29"/>
      <c r="U156" s="31"/>
      <c r="V156" s="27"/>
      <c r="W156" s="29"/>
      <c r="X156" s="29"/>
      <c r="Y156" s="29"/>
      <c r="Z156" s="29"/>
      <c r="AA156" s="29"/>
      <c r="AB156" s="31"/>
    </row>
    <row r="157" ht="15.75" customHeight="1">
      <c r="A157" s="41" t="s">
        <v>402</v>
      </c>
      <c r="B157" s="42">
        <f t="shared" si="1"/>
        <v>43549</v>
      </c>
      <c r="C157" s="32">
        <v>2077.21</v>
      </c>
      <c r="D157" s="29"/>
      <c r="E157" s="29"/>
      <c r="F157" s="29"/>
      <c r="G157" s="31"/>
      <c r="H157" s="27"/>
      <c r="I157" s="29"/>
      <c r="J157" s="29"/>
      <c r="K157" s="29"/>
      <c r="L157" s="29"/>
      <c r="M157" s="29"/>
      <c r="N157" s="31"/>
      <c r="O157" s="27"/>
      <c r="P157" s="29"/>
      <c r="Q157" s="29"/>
      <c r="R157" s="29"/>
      <c r="S157" s="29"/>
      <c r="T157" s="29"/>
      <c r="U157" s="31"/>
      <c r="V157" s="27"/>
      <c r="W157" s="29"/>
      <c r="X157" s="29"/>
      <c r="Y157" s="29"/>
      <c r="Z157" s="29"/>
      <c r="AA157" s="29"/>
      <c r="AB157" s="31"/>
    </row>
    <row r="158" ht="15.75" customHeight="1">
      <c r="A158" s="41" t="s">
        <v>403</v>
      </c>
      <c r="B158" s="42">
        <f t="shared" si="1"/>
        <v>43553</v>
      </c>
      <c r="C158" s="32">
        <v>614.207</v>
      </c>
      <c r="D158" s="29"/>
      <c r="E158" s="29"/>
      <c r="F158" s="29"/>
      <c r="G158" s="31"/>
      <c r="H158" s="27"/>
      <c r="I158" s="29"/>
      <c r="J158" s="29"/>
      <c r="K158" s="29"/>
      <c r="L158" s="29"/>
      <c r="M158" s="29"/>
      <c r="N158" s="31"/>
      <c r="O158" s="27"/>
      <c r="P158" s="29"/>
      <c r="Q158" s="29"/>
      <c r="R158" s="29"/>
      <c r="S158" s="29"/>
      <c r="T158" s="29"/>
      <c r="U158" s="31"/>
      <c r="V158" s="27"/>
      <c r="W158" s="29"/>
      <c r="X158" s="29"/>
      <c r="Y158" s="29"/>
      <c r="Z158" s="29"/>
      <c r="AA158" s="29"/>
      <c r="AB158" s="31"/>
    </row>
    <row r="159" ht="15.75" customHeight="1">
      <c r="A159" s="41" t="s">
        <v>404</v>
      </c>
      <c r="B159" s="42">
        <f t="shared" si="1"/>
        <v>43554</v>
      </c>
      <c r="C159" s="32">
        <v>994.114</v>
      </c>
      <c r="D159" s="29"/>
      <c r="E159" s="29"/>
      <c r="F159" s="29"/>
      <c r="G159" s="31"/>
      <c r="H159" s="27"/>
      <c r="I159" s="29"/>
      <c r="J159" s="29"/>
      <c r="K159" s="29"/>
      <c r="L159" s="29"/>
      <c r="M159" s="29"/>
      <c r="N159" s="31"/>
      <c r="O159" s="27"/>
      <c r="P159" s="29"/>
      <c r="Q159" s="29"/>
      <c r="R159" s="29"/>
      <c r="S159" s="29"/>
      <c r="T159" s="29"/>
      <c r="U159" s="31"/>
      <c r="V159" s="27"/>
      <c r="W159" s="29"/>
      <c r="X159" s="29"/>
      <c r="Y159" s="29"/>
      <c r="Z159" s="29"/>
      <c r="AA159" s="29"/>
      <c r="AB159" s="31"/>
    </row>
    <row r="160" ht="15.75" customHeight="1">
      <c r="A160" s="41" t="s">
        <v>405</v>
      </c>
      <c r="B160" s="42">
        <f t="shared" si="1"/>
        <v>43555</v>
      </c>
      <c r="C160" s="32">
        <v>1008.062</v>
      </c>
      <c r="D160" s="29"/>
      <c r="E160" s="29"/>
      <c r="F160" s="29"/>
      <c r="G160" s="31"/>
      <c r="H160" s="27"/>
      <c r="I160" s="29"/>
      <c r="J160" s="29"/>
      <c r="K160" s="29"/>
      <c r="L160" s="29"/>
      <c r="M160" s="29"/>
      <c r="N160" s="31"/>
      <c r="O160" s="27"/>
      <c r="P160" s="29"/>
      <c r="Q160" s="29"/>
      <c r="R160" s="29"/>
      <c r="S160" s="29"/>
      <c r="T160" s="29"/>
      <c r="U160" s="31"/>
      <c r="V160" s="27"/>
      <c r="W160" s="29"/>
      <c r="X160" s="29"/>
      <c r="Y160" s="29"/>
      <c r="Z160" s="29"/>
      <c r="AA160" s="29"/>
      <c r="AB160" s="31"/>
    </row>
    <row r="161" ht="15.75" customHeight="1">
      <c r="A161" s="27" t="s">
        <v>406</v>
      </c>
      <c r="B161" s="28">
        <f t="shared" si="1"/>
        <v>43556</v>
      </c>
      <c r="C161" s="29">
        <v>1023.96</v>
      </c>
      <c r="D161" s="29"/>
      <c r="E161" s="29"/>
      <c r="F161" s="29"/>
      <c r="G161" s="31"/>
      <c r="H161" s="27"/>
      <c r="I161" s="29"/>
      <c r="J161" s="29"/>
      <c r="K161" s="29"/>
      <c r="L161" s="29"/>
      <c r="M161" s="29"/>
      <c r="N161" s="31"/>
      <c r="O161" s="27"/>
      <c r="P161" s="29"/>
      <c r="Q161" s="29"/>
      <c r="R161" s="29"/>
      <c r="S161" s="29"/>
      <c r="T161" s="29"/>
      <c r="U161" s="31"/>
      <c r="V161" s="27"/>
      <c r="W161" s="29"/>
      <c r="X161" s="29"/>
      <c r="Y161" s="29"/>
      <c r="Z161" s="29"/>
      <c r="AA161" s="29"/>
      <c r="AB161" s="31"/>
    </row>
    <row r="162" ht="15.75" customHeight="1">
      <c r="A162" s="27" t="s">
        <v>407</v>
      </c>
      <c r="B162" s="28">
        <f t="shared" si="1"/>
        <v>43557</v>
      </c>
      <c r="C162" s="29">
        <v>1013.953</v>
      </c>
      <c r="D162" s="29"/>
      <c r="E162" s="29"/>
      <c r="F162" s="29"/>
      <c r="G162" s="31"/>
      <c r="H162" s="27"/>
      <c r="I162" s="29"/>
      <c r="J162" s="29"/>
      <c r="K162" s="29"/>
      <c r="L162" s="29"/>
      <c r="M162" s="29"/>
      <c r="N162" s="31"/>
      <c r="O162" s="27"/>
      <c r="P162" s="29"/>
      <c r="Q162" s="29"/>
      <c r="R162" s="29"/>
      <c r="S162" s="29"/>
      <c r="T162" s="29"/>
      <c r="U162" s="31"/>
      <c r="V162" s="27"/>
      <c r="W162" s="29"/>
      <c r="X162" s="29"/>
      <c r="Y162" s="29"/>
      <c r="Z162" s="29"/>
      <c r="AA162" s="29"/>
      <c r="AB162" s="31"/>
    </row>
    <row r="163" ht="15.75" customHeight="1">
      <c r="A163" s="27" t="s">
        <v>408</v>
      </c>
      <c r="B163" s="28">
        <f t="shared" si="1"/>
        <v>43558</v>
      </c>
      <c r="C163" s="29">
        <v>974.19</v>
      </c>
      <c r="D163" s="29"/>
      <c r="E163" s="29"/>
      <c r="F163" s="29"/>
      <c r="G163" s="31"/>
      <c r="H163" s="27"/>
      <c r="I163" s="29"/>
      <c r="J163" s="29"/>
      <c r="K163" s="29"/>
      <c r="L163" s="29"/>
      <c r="M163" s="29"/>
      <c r="N163" s="31"/>
      <c r="O163" s="27"/>
      <c r="P163" s="29"/>
      <c r="Q163" s="29"/>
      <c r="R163" s="29"/>
      <c r="S163" s="29"/>
      <c r="T163" s="29"/>
      <c r="U163" s="31"/>
      <c r="V163" s="27"/>
      <c r="W163" s="29"/>
      <c r="X163" s="29"/>
      <c r="Y163" s="29"/>
      <c r="Z163" s="29"/>
      <c r="AA163" s="29"/>
      <c r="AB163" s="31"/>
    </row>
    <row r="164" ht="15.75" customHeight="1">
      <c r="A164" s="27" t="s">
        <v>409</v>
      </c>
      <c r="B164" s="28">
        <f t="shared" si="1"/>
        <v>43559</v>
      </c>
      <c r="C164" s="29">
        <v>991.554</v>
      </c>
      <c r="D164" s="29"/>
      <c r="E164" s="29"/>
      <c r="F164" s="29"/>
      <c r="G164" s="31"/>
      <c r="H164" s="27"/>
      <c r="I164" s="29"/>
      <c r="J164" s="29"/>
      <c r="K164" s="29"/>
      <c r="L164" s="29"/>
      <c r="M164" s="29"/>
      <c r="N164" s="31"/>
      <c r="O164" s="27"/>
      <c r="P164" s="29"/>
      <c r="Q164" s="29"/>
      <c r="R164" s="29"/>
      <c r="S164" s="29"/>
      <c r="T164" s="29"/>
      <c r="U164" s="31"/>
      <c r="V164" s="27"/>
      <c r="W164" s="29"/>
      <c r="X164" s="29"/>
      <c r="Y164" s="29"/>
      <c r="Z164" s="29"/>
      <c r="AA164" s="29"/>
      <c r="AB164" s="31"/>
    </row>
    <row r="165" ht="15.75" customHeight="1">
      <c r="A165" s="27" t="s">
        <v>410</v>
      </c>
      <c r="B165" s="28">
        <f t="shared" si="1"/>
        <v>43562</v>
      </c>
      <c r="C165" s="29">
        <v>987.237</v>
      </c>
      <c r="D165" s="29"/>
      <c r="E165" s="29"/>
      <c r="F165" s="29"/>
      <c r="G165" s="31"/>
      <c r="H165" s="27"/>
      <c r="I165" s="29"/>
      <c r="J165" s="29"/>
      <c r="K165" s="29"/>
      <c r="L165" s="29"/>
      <c r="M165" s="29"/>
      <c r="N165" s="31"/>
      <c r="O165" s="27"/>
      <c r="P165" s="29"/>
      <c r="Q165" s="29"/>
      <c r="R165" s="29"/>
      <c r="S165" s="29"/>
      <c r="T165" s="29"/>
      <c r="U165" s="31"/>
      <c r="V165" s="27"/>
      <c r="W165" s="29"/>
      <c r="X165" s="29"/>
      <c r="Y165" s="29"/>
      <c r="Z165" s="29"/>
      <c r="AA165" s="29"/>
      <c r="AB165" s="31"/>
    </row>
    <row r="166" ht="15.75" customHeight="1">
      <c r="A166" s="27" t="s">
        <v>411</v>
      </c>
      <c r="B166" s="28">
        <f t="shared" si="1"/>
        <v>43565</v>
      </c>
      <c r="C166" s="29">
        <v>719.464</v>
      </c>
      <c r="D166" s="29"/>
      <c r="E166" s="29"/>
      <c r="F166" s="29"/>
      <c r="G166" s="31"/>
      <c r="H166" s="27"/>
      <c r="I166" s="29"/>
      <c r="J166" s="29"/>
      <c r="K166" s="29"/>
      <c r="L166" s="29"/>
      <c r="M166" s="29"/>
      <c r="N166" s="31"/>
      <c r="O166" s="27"/>
      <c r="P166" s="29"/>
      <c r="Q166" s="29"/>
      <c r="R166" s="29"/>
      <c r="S166" s="29"/>
      <c r="T166" s="29"/>
      <c r="U166" s="31"/>
      <c r="V166" s="27"/>
      <c r="W166" s="29"/>
      <c r="X166" s="29"/>
      <c r="Y166" s="29"/>
      <c r="Z166" s="29"/>
      <c r="AA166" s="29"/>
      <c r="AB166" s="31"/>
    </row>
    <row r="167" ht="15.75" customHeight="1">
      <c r="A167" s="27" t="s">
        <v>412</v>
      </c>
      <c r="B167" s="28">
        <f t="shared" si="1"/>
        <v>43566</v>
      </c>
      <c r="C167" s="29">
        <v>809.458</v>
      </c>
      <c r="D167" s="29"/>
      <c r="E167" s="29"/>
      <c r="F167" s="29"/>
      <c r="G167" s="31"/>
      <c r="H167" s="27"/>
      <c r="I167" s="29"/>
      <c r="J167" s="29"/>
      <c r="K167" s="29"/>
      <c r="L167" s="29"/>
      <c r="M167" s="29"/>
      <c r="N167" s="31"/>
      <c r="O167" s="27"/>
      <c r="P167" s="29"/>
      <c r="Q167" s="29"/>
      <c r="R167" s="29"/>
      <c r="S167" s="29"/>
      <c r="T167" s="29"/>
      <c r="U167" s="31"/>
      <c r="V167" s="27"/>
      <c r="W167" s="29"/>
      <c r="X167" s="29"/>
      <c r="Y167" s="29"/>
      <c r="Z167" s="29"/>
      <c r="AA167" s="29"/>
      <c r="AB167" s="31"/>
    </row>
    <row r="168" ht="15.75" customHeight="1">
      <c r="A168" s="27" t="s">
        <v>413</v>
      </c>
      <c r="B168" s="28">
        <f t="shared" si="1"/>
        <v>43567</v>
      </c>
      <c r="C168" s="29">
        <v>27.457</v>
      </c>
      <c r="D168" s="29"/>
      <c r="E168" s="29"/>
      <c r="F168" s="29"/>
      <c r="G168" s="31"/>
      <c r="H168" s="27"/>
      <c r="I168" s="29"/>
      <c r="J168" s="29"/>
      <c r="K168" s="29"/>
      <c r="L168" s="29"/>
      <c r="M168" s="29"/>
      <c r="N168" s="31"/>
      <c r="O168" s="27"/>
      <c r="P168" s="29"/>
      <c r="Q168" s="29"/>
      <c r="R168" s="29"/>
      <c r="S168" s="29"/>
      <c r="T168" s="29"/>
      <c r="U168" s="31"/>
      <c r="V168" s="27"/>
      <c r="W168" s="29"/>
      <c r="X168" s="29"/>
      <c r="Y168" s="29"/>
      <c r="Z168" s="29"/>
      <c r="AA168" s="29"/>
      <c r="AB168" s="31"/>
    </row>
    <row r="169" ht="15.75" customHeight="1">
      <c r="A169" s="27" t="s">
        <v>414</v>
      </c>
      <c r="B169" s="28">
        <f t="shared" si="1"/>
        <v>43568</v>
      </c>
      <c r="C169" s="29">
        <v>879.604</v>
      </c>
      <c r="D169" s="29"/>
      <c r="E169" s="29"/>
      <c r="F169" s="29"/>
      <c r="G169" s="31"/>
      <c r="H169" s="27"/>
      <c r="I169" s="29"/>
      <c r="J169" s="29"/>
      <c r="K169" s="29"/>
      <c r="L169" s="29"/>
      <c r="M169" s="29"/>
      <c r="N169" s="31"/>
      <c r="O169" s="27"/>
      <c r="P169" s="29"/>
      <c r="Q169" s="29"/>
      <c r="R169" s="29"/>
      <c r="S169" s="29"/>
      <c r="T169" s="29"/>
      <c r="U169" s="31"/>
      <c r="V169" s="27"/>
      <c r="W169" s="29"/>
      <c r="X169" s="29"/>
      <c r="Y169" s="29"/>
      <c r="Z169" s="29"/>
      <c r="AA169" s="29"/>
      <c r="AB169" s="31"/>
    </row>
    <row r="170" ht="15.75" customHeight="1">
      <c r="A170" s="27" t="s">
        <v>415</v>
      </c>
      <c r="B170" s="28">
        <f t="shared" si="1"/>
        <v>43570</v>
      </c>
      <c r="C170" s="29">
        <v>839.448</v>
      </c>
      <c r="D170" s="29"/>
      <c r="E170" s="29"/>
      <c r="F170" s="29"/>
      <c r="G170" s="31"/>
      <c r="H170" s="27"/>
      <c r="I170" s="29"/>
      <c r="J170" s="29"/>
      <c r="K170" s="29"/>
      <c r="L170" s="29"/>
      <c r="M170" s="29"/>
      <c r="N170" s="31"/>
      <c r="O170" s="27"/>
      <c r="P170" s="29"/>
      <c r="Q170" s="29"/>
      <c r="R170" s="29"/>
      <c r="S170" s="29"/>
      <c r="T170" s="29"/>
      <c r="U170" s="31"/>
      <c r="V170" s="27"/>
      <c r="W170" s="29"/>
      <c r="X170" s="29"/>
      <c r="Y170" s="29"/>
      <c r="Z170" s="29"/>
      <c r="AA170" s="29"/>
      <c r="AB170" s="31"/>
    </row>
    <row r="171" ht="15.75" customHeight="1">
      <c r="A171" s="27" t="s">
        <v>416</v>
      </c>
      <c r="B171" s="28">
        <f t="shared" si="1"/>
        <v>43572</v>
      </c>
      <c r="C171" s="29">
        <v>999.609</v>
      </c>
      <c r="D171" s="29"/>
      <c r="E171" s="29"/>
      <c r="F171" s="29"/>
      <c r="G171" s="31"/>
      <c r="H171" s="27"/>
      <c r="I171" s="29"/>
      <c r="J171" s="29"/>
      <c r="K171" s="29"/>
      <c r="L171" s="29"/>
      <c r="M171" s="29"/>
      <c r="N171" s="31"/>
      <c r="O171" s="27"/>
      <c r="P171" s="29"/>
      <c r="Q171" s="29"/>
      <c r="R171" s="29"/>
      <c r="S171" s="29"/>
      <c r="T171" s="29"/>
      <c r="U171" s="31"/>
      <c r="V171" s="27"/>
      <c r="W171" s="29"/>
      <c r="X171" s="29"/>
      <c r="Y171" s="29"/>
      <c r="Z171" s="29"/>
      <c r="AA171" s="29"/>
      <c r="AB171" s="31"/>
    </row>
    <row r="172" ht="15.75" customHeight="1">
      <c r="A172" s="27" t="s">
        <v>417</v>
      </c>
      <c r="B172" s="28">
        <f t="shared" si="1"/>
        <v>43580</v>
      </c>
      <c r="C172" s="29">
        <v>17.12</v>
      </c>
      <c r="D172" s="29"/>
      <c r="E172" s="29"/>
      <c r="F172" s="29"/>
      <c r="G172" s="31"/>
      <c r="H172" s="27"/>
      <c r="I172" s="29"/>
      <c r="J172" s="29"/>
      <c r="K172" s="29"/>
      <c r="L172" s="29"/>
      <c r="M172" s="29"/>
      <c r="N172" s="31"/>
      <c r="O172" s="27"/>
      <c r="P172" s="29"/>
      <c r="Q172" s="29"/>
      <c r="R172" s="29"/>
      <c r="S172" s="29"/>
      <c r="T172" s="29"/>
      <c r="U172" s="31"/>
      <c r="V172" s="27"/>
      <c r="W172" s="29"/>
      <c r="X172" s="29"/>
      <c r="Y172" s="29"/>
      <c r="Z172" s="29"/>
      <c r="AA172" s="29"/>
      <c r="AB172" s="31"/>
    </row>
    <row r="173" ht="15.75" customHeight="1">
      <c r="A173" s="27" t="s">
        <v>418</v>
      </c>
      <c r="B173" s="28">
        <f t="shared" si="1"/>
        <v>43583</v>
      </c>
      <c r="C173" s="29">
        <v>129.457</v>
      </c>
      <c r="D173" s="29"/>
      <c r="E173" s="29"/>
      <c r="F173" s="29"/>
      <c r="G173" s="31"/>
      <c r="H173" s="27"/>
      <c r="I173" s="29"/>
      <c r="J173" s="29"/>
      <c r="K173" s="29"/>
      <c r="L173" s="29"/>
      <c r="M173" s="29"/>
      <c r="N173" s="31"/>
      <c r="O173" s="27"/>
      <c r="P173" s="29"/>
      <c r="Q173" s="29"/>
      <c r="R173" s="29"/>
      <c r="S173" s="29"/>
      <c r="T173" s="29"/>
      <c r="U173" s="31"/>
      <c r="V173" s="27"/>
      <c r="W173" s="29"/>
      <c r="X173" s="29"/>
      <c r="Y173" s="29"/>
      <c r="Z173" s="29"/>
      <c r="AA173" s="29"/>
      <c r="AB173" s="31"/>
    </row>
    <row r="174" ht="15.75" customHeight="1">
      <c r="A174" s="27" t="s">
        <v>419</v>
      </c>
      <c r="B174" s="28">
        <f t="shared" si="1"/>
        <v>43589</v>
      </c>
      <c r="C174" s="29">
        <v>864.614</v>
      </c>
      <c r="D174" s="29"/>
      <c r="E174" s="29"/>
      <c r="F174" s="29"/>
      <c r="G174" s="31"/>
      <c r="H174" s="27"/>
      <c r="I174" s="29"/>
      <c r="J174" s="29"/>
      <c r="K174" s="29"/>
      <c r="L174" s="29"/>
      <c r="M174" s="29"/>
      <c r="N174" s="31"/>
      <c r="O174" s="27"/>
      <c r="P174" s="29"/>
      <c r="Q174" s="29"/>
      <c r="R174" s="29"/>
      <c r="S174" s="29"/>
      <c r="T174" s="29"/>
      <c r="U174" s="31"/>
      <c r="V174" s="27"/>
      <c r="W174" s="29"/>
      <c r="X174" s="29"/>
      <c r="Y174" s="29"/>
      <c r="Z174" s="29"/>
      <c r="AA174" s="29"/>
      <c r="AB174" s="31"/>
    </row>
    <row r="175" ht="15.75" customHeight="1">
      <c r="A175" s="27" t="s">
        <v>420</v>
      </c>
      <c r="B175" s="28">
        <f t="shared" si="1"/>
        <v>43593</v>
      </c>
      <c r="C175" s="29">
        <v>504.81</v>
      </c>
      <c r="D175" s="29"/>
      <c r="E175" s="29"/>
      <c r="F175" s="29"/>
      <c r="G175" s="31"/>
      <c r="H175" s="27"/>
      <c r="I175" s="29"/>
      <c r="J175" s="29"/>
      <c r="K175" s="29"/>
      <c r="L175" s="29"/>
      <c r="M175" s="29"/>
      <c r="N175" s="31"/>
      <c r="O175" s="27"/>
      <c r="P175" s="29"/>
      <c r="Q175" s="29"/>
      <c r="R175" s="29"/>
      <c r="S175" s="29"/>
      <c r="T175" s="29"/>
      <c r="U175" s="31"/>
      <c r="V175" s="27"/>
      <c r="W175" s="29"/>
      <c r="X175" s="29"/>
      <c r="Y175" s="29"/>
      <c r="Z175" s="29"/>
      <c r="AA175" s="29"/>
      <c r="AB175" s="31"/>
    </row>
    <row r="176" ht="15.75" customHeight="1">
      <c r="A176" s="27" t="s">
        <v>421</v>
      </c>
      <c r="B176" s="28">
        <f t="shared" si="1"/>
        <v>43595</v>
      </c>
      <c r="C176" s="29">
        <v>719.026</v>
      </c>
      <c r="D176" s="29"/>
      <c r="E176" s="29"/>
      <c r="F176" s="29"/>
      <c r="G176" s="31"/>
      <c r="H176" s="27"/>
      <c r="I176" s="29"/>
      <c r="J176" s="29"/>
      <c r="K176" s="29"/>
      <c r="L176" s="29"/>
      <c r="M176" s="29"/>
      <c r="N176" s="31"/>
      <c r="O176" s="27"/>
      <c r="P176" s="29"/>
      <c r="Q176" s="29"/>
      <c r="R176" s="29"/>
      <c r="S176" s="29"/>
      <c r="T176" s="29"/>
      <c r="U176" s="31"/>
      <c r="V176" s="27"/>
      <c r="W176" s="29"/>
      <c r="X176" s="29"/>
      <c r="Y176" s="29"/>
      <c r="Z176" s="29"/>
      <c r="AA176" s="29"/>
      <c r="AB176" s="31"/>
    </row>
    <row r="177" ht="15.75" customHeight="1">
      <c r="A177" s="27" t="s">
        <v>422</v>
      </c>
      <c r="B177" s="28">
        <f t="shared" si="1"/>
        <v>43596</v>
      </c>
      <c r="C177" s="29">
        <v>464.532</v>
      </c>
      <c r="D177" s="29"/>
      <c r="E177" s="29"/>
      <c r="F177" s="29"/>
      <c r="G177" s="31"/>
      <c r="H177" s="27"/>
      <c r="I177" s="29"/>
      <c r="J177" s="29"/>
      <c r="K177" s="29"/>
      <c r="L177" s="29"/>
      <c r="M177" s="29"/>
      <c r="N177" s="31"/>
      <c r="O177" s="27"/>
      <c r="P177" s="29"/>
      <c r="Q177" s="29"/>
      <c r="R177" s="29"/>
      <c r="S177" s="29"/>
      <c r="T177" s="29"/>
      <c r="U177" s="31"/>
      <c r="V177" s="27"/>
      <c r="W177" s="29"/>
      <c r="X177" s="29"/>
      <c r="Y177" s="29"/>
      <c r="Z177" s="29"/>
      <c r="AA177" s="29"/>
      <c r="AB177" s="31"/>
    </row>
    <row r="178" ht="15.75" customHeight="1">
      <c r="A178" s="27" t="s">
        <v>423</v>
      </c>
      <c r="B178" s="28">
        <f t="shared" si="1"/>
        <v>43597</v>
      </c>
      <c r="C178" s="29">
        <v>1960.542</v>
      </c>
      <c r="D178" s="29"/>
      <c r="E178" s="29"/>
      <c r="F178" s="29"/>
      <c r="G178" s="31"/>
      <c r="H178" s="27"/>
      <c r="I178" s="29"/>
      <c r="J178" s="29"/>
      <c r="K178" s="29"/>
      <c r="L178" s="29"/>
      <c r="M178" s="29"/>
      <c r="N178" s="31"/>
      <c r="O178" s="27"/>
      <c r="P178" s="29"/>
      <c r="Q178" s="29"/>
      <c r="R178" s="29"/>
      <c r="S178" s="29"/>
      <c r="T178" s="29"/>
      <c r="U178" s="31"/>
      <c r="V178" s="27"/>
      <c r="W178" s="29"/>
      <c r="X178" s="29"/>
      <c r="Y178" s="29"/>
      <c r="Z178" s="29"/>
      <c r="AA178" s="29"/>
      <c r="AB178" s="31"/>
    </row>
    <row r="179" ht="15.75" customHeight="1">
      <c r="A179" s="27" t="s">
        <v>424</v>
      </c>
      <c r="B179" s="28">
        <f t="shared" si="1"/>
        <v>43598</v>
      </c>
      <c r="C179" s="29">
        <v>1024.945</v>
      </c>
      <c r="D179" s="29"/>
      <c r="E179" s="29"/>
      <c r="F179" s="29"/>
      <c r="G179" s="31"/>
      <c r="H179" s="27"/>
      <c r="I179" s="29"/>
      <c r="J179" s="29"/>
      <c r="K179" s="29"/>
      <c r="L179" s="29"/>
      <c r="M179" s="29"/>
      <c r="N179" s="31"/>
      <c r="O179" s="27"/>
      <c r="P179" s="29"/>
      <c r="Q179" s="29"/>
      <c r="R179" s="29"/>
      <c r="S179" s="29"/>
      <c r="T179" s="29"/>
      <c r="U179" s="31"/>
      <c r="V179" s="27"/>
      <c r="W179" s="29"/>
      <c r="X179" s="29"/>
      <c r="Y179" s="29"/>
      <c r="Z179" s="29"/>
      <c r="AA179" s="29"/>
      <c r="AB179" s="31"/>
    </row>
    <row r="180" ht="15.75" customHeight="1">
      <c r="A180" s="27" t="s">
        <v>425</v>
      </c>
      <c r="B180" s="28">
        <f t="shared" si="1"/>
        <v>43601</v>
      </c>
      <c r="C180" s="29">
        <v>688.965</v>
      </c>
      <c r="D180" s="29"/>
      <c r="E180" s="29"/>
      <c r="F180" s="29"/>
      <c r="G180" s="31"/>
      <c r="H180" s="27"/>
      <c r="I180" s="29"/>
      <c r="J180" s="29"/>
      <c r="K180" s="29"/>
      <c r="L180" s="29"/>
      <c r="M180" s="29"/>
      <c r="N180" s="31"/>
      <c r="O180" s="27"/>
      <c r="P180" s="29"/>
      <c r="Q180" s="29"/>
      <c r="R180" s="29"/>
      <c r="S180" s="29"/>
      <c r="T180" s="29"/>
      <c r="U180" s="31"/>
      <c r="V180" s="27"/>
      <c r="W180" s="29"/>
      <c r="X180" s="29"/>
      <c r="Y180" s="29"/>
      <c r="Z180" s="29"/>
      <c r="AA180" s="29"/>
      <c r="AB180" s="31"/>
    </row>
    <row r="181" ht="15.75" customHeight="1">
      <c r="A181" s="27" t="s">
        <v>426</v>
      </c>
      <c r="B181" s="28">
        <f t="shared" si="1"/>
        <v>43604</v>
      </c>
      <c r="C181" s="29">
        <v>1015.984</v>
      </c>
      <c r="D181" s="29"/>
      <c r="E181" s="29"/>
      <c r="F181" s="29"/>
      <c r="G181" s="31"/>
      <c r="H181" s="27"/>
      <c r="I181" s="29"/>
      <c r="J181" s="29"/>
      <c r="K181" s="29"/>
      <c r="L181" s="29"/>
      <c r="M181" s="29"/>
      <c r="N181" s="31"/>
      <c r="O181" s="27"/>
      <c r="P181" s="29"/>
      <c r="Q181" s="29"/>
      <c r="R181" s="29"/>
      <c r="S181" s="29"/>
      <c r="T181" s="29"/>
      <c r="U181" s="31"/>
      <c r="V181" s="27"/>
      <c r="W181" s="29"/>
      <c r="X181" s="29"/>
      <c r="Y181" s="29"/>
      <c r="Z181" s="29"/>
      <c r="AA181" s="29"/>
      <c r="AB181" s="31"/>
    </row>
    <row r="182" ht="15.75" customHeight="1">
      <c r="A182" s="27" t="s">
        <v>427</v>
      </c>
      <c r="B182" s="28">
        <f t="shared" si="1"/>
        <v>43607</v>
      </c>
      <c r="C182" s="29">
        <v>982.272</v>
      </c>
      <c r="D182" s="29"/>
      <c r="E182" s="29"/>
      <c r="F182" s="29"/>
      <c r="G182" s="31"/>
      <c r="H182" s="27"/>
      <c r="I182" s="29"/>
      <c r="J182" s="29"/>
      <c r="K182" s="29"/>
      <c r="L182" s="29"/>
      <c r="M182" s="29"/>
      <c r="N182" s="31"/>
      <c r="O182" s="27"/>
      <c r="P182" s="29"/>
      <c r="Q182" s="29"/>
      <c r="R182" s="29"/>
      <c r="S182" s="29"/>
      <c r="T182" s="29"/>
      <c r="U182" s="31"/>
      <c r="V182" s="27"/>
      <c r="W182" s="29"/>
      <c r="X182" s="29"/>
      <c r="Y182" s="29"/>
      <c r="Z182" s="29"/>
      <c r="AA182" s="29"/>
      <c r="AB182" s="31"/>
    </row>
    <row r="183" ht="15.75" customHeight="1">
      <c r="A183" s="41" t="s">
        <v>428</v>
      </c>
      <c r="B183" s="42">
        <f t="shared" si="1"/>
        <v>43688</v>
      </c>
      <c r="C183" s="32">
        <v>994.49</v>
      </c>
      <c r="D183" s="29"/>
      <c r="E183" s="29"/>
      <c r="F183" s="29"/>
      <c r="G183" s="31"/>
      <c r="H183" s="27"/>
      <c r="I183" s="29"/>
      <c r="J183" s="29"/>
      <c r="K183" s="29"/>
      <c r="L183" s="29"/>
      <c r="M183" s="29"/>
      <c r="N183" s="31"/>
      <c r="O183" s="27"/>
      <c r="P183" s="29"/>
      <c r="Q183" s="29"/>
      <c r="R183" s="29"/>
      <c r="S183" s="29"/>
      <c r="T183" s="29"/>
      <c r="U183" s="31"/>
      <c r="V183" s="27"/>
      <c r="W183" s="29"/>
      <c r="X183" s="29"/>
      <c r="Y183" s="29"/>
      <c r="Z183" s="29"/>
      <c r="AA183" s="29"/>
      <c r="AB183" s="31"/>
    </row>
    <row r="184" ht="15.75" customHeight="1">
      <c r="A184" s="41" t="s">
        <v>429</v>
      </c>
      <c r="B184" s="42">
        <f t="shared" si="1"/>
        <v>43690</v>
      </c>
      <c r="C184" s="32">
        <v>995.931</v>
      </c>
      <c r="D184" s="29"/>
      <c r="E184" s="29"/>
      <c r="F184" s="29"/>
      <c r="G184" s="31"/>
      <c r="H184" s="27"/>
      <c r="I184" s="29"/>
      <c r="J184" s="29"/>
      <c r="K184" s="29"/>
      <c r="L184" s="29"/>
      <c r="M184" s="29"/>
      <c r="N184" s="31"/>
      <c r="O184" s="27"/>
      <c r="P184" s="29"/>
      <c r="Q184" s="29"/>
      <c r="R184" s="29"/>
      <c r="S184" s="29"/>
      <c r="T184" s="29"/>
      <c r="U184" s="31"/>
      <c r="V184" s="27"/>
      <c r="W184" s="29"/>
      <c r="X184" s="29"/>
      <c r="Y184" s="29"/>
      <c r="Z184" s="29"/>
      <c r="AA184" s="29"/>
      <c r="AB184" s="31"/>
    </row>
    <row r="185" ht="15.75" customHeight="1">
      <c r="A185" s="41" t="s">
        <v>430</v>
      </c>
      <c r="B185" s="42">
        <f t="shared" si="1"/>
        <v>43694</v>
      </c>
      <c r="C185" s="32">
        <v>880.667</v>
      </c>
      <c r="D185" s="29"/>
      <c r="E185" s="29"/>
      <c r="F185" s="29"/>
      <c r="G185" s="31"/>
      <c r="H185" s="27"/>
      <c r="I185" s="29"/>
      <c r="J185" s="29"/>
      <c r="K185" s="29"/>
      <c r="L185" s="29"/>
      <c r="M185" s="29"/>
      <c r="N185" s="31"/>
      <c r="O185" s="27"/>
      <c r="P185" s="29"/>
      <c r="Q185" s="29"/>
      <c r="R185" s="29"/>
      <c r="S185" s="29"/>
      <c r="T185" s="29"/>
      <c r="U185" s="31"/>
      <c r="V185" s="27"/>
      <c r="W185" s="29"/>
      <c r="X185" s="29"/>
      <c r="Y185" s="29"/>
      <c r="Z185" s="29"/>
      <c r="AA185" s="29"/>
      <c r="AB185" s="31"/>
    </row>
    <row r="186" ht="15.75" customHeight="1">
      <c r="A186" s="41" t="s">
        <v>431</v>
      </c>
      <c r="B186" s="42">
        <f t="shared" si="1"/>
        <v>43700</v>
      </c>
      <c r="C186" s="32">
        <v>913.603</v>
      </c>
      <c r="D186" s="29"/>
      <c r="E186" s="29"/>
      <c r="F186" s="29"/>
      <c r="G186" s="31"/>
      <c r="H186" s="27"/>
      <c r="I186" s="29"/>
      <c r="J186" s="29"/>
      <c r="K186" s="29"/>
      <c r="L186" s="29"/>
      <c r="M186" s="29"/>
      <c r="N186" s="31"/>
      <c r="O186" s="27"/>
      <c r="P186" s="29"/>
      <c r="Q186" s="29"/>
      <c r="R186" s="29"/>
      <c r="S186" s="29"/>
      <c r="T186" s="29"/>
      <c r="U186" s="31"/>
      <c r="V186" s="27"/>
      <c r="W186" s="29"/>
      <c r="X186" s="29"/>
      <c r="Y186" s="29"/>
      <c r="Z186" s="29"/>
      <c r="AA186" s="29"/>
      <c r="AB186" s="31"/>
    </row>
    <row r="187" ht="15.75" customHeight="1">
      <c r="A187" s="41" t="s">
        <v>432</v>
      </c>
      <c r="B187" s="42">
        <f t="shared" si="1"/>
        <v>43701</v>
      </c>
      <c r="C187" s="32">
        <v>729.621</v>
      </c>
      <c r="D187" s="29"/>
      <c r="E187" s="29"/>
      <c r="F187" s="29"/>
      <c r="G187" s="31"/>
      <c r="H187" s="27"/>
      <c r="I187" s="29"/>
      <c r="J187" s="29"/>
      <c r="K187" s="29"/>
      <c r="L187" s="29"/>
      <c r="M187" s="29"/>
      <c r="N187" s="31"/>
      <c r="O187" s="27"/>
      <c r="P187" s="29"/>
      <c r="Q187" s="29"/>
      <c r="R187" s="29"/>
      <c r="S187" s="29"/>
      <c r="T187" s="29"/>
      <c r="U187" s="31"/>
      <c r="V187" s="27"/>
      <c r="W187" s="29"/>
      <c r="X187" s="29"/>
      <c r="Y187" s="29"/>
      <c r="Z187" s="29"/>
      <c r="AA187" s="29"/>
      <c r="AB187" s="31"/>
    </row>
    <row r="188" ht="15.75" customHeight="1">
      <c r="A188" s="41" t="s">
        <v>433</v>
      </c>
      <c r="B188" s="42">
        <f t="shared" si="1"/>
        <v>43703</v>
      </c>
      <c r="C188" s="32">
        <v>969.892</v>
      </c>
      <c r="D188" s="29"/>
      <c r="E188" s="29"/>
      <c r="F188" s="29"/>
      <c r="G188" s="31"/>
      <c r="H188" s="27"/>
      <c r="I188" s="29"/>
      <c r="J188" s="29"/>
      <c r="K188" s="29"/>
      <c r="L188" s="29"/>
      <c r="M188" s="29"/>
      <c r="N188" s="31"/>
      <c r="O188" s="27"/>
      <c r="P188" s="29"/>
      <c r="Q188" s="29"/>
      <c r="R188" s="29"/>
      <c r="S188" s="29"/>
      <c r="T188" s="29"/>
      <c r="U188" s="31"/>
      <c r="V188" s="27"/>
      <c r="W188" s="29"/>
      <c r="X188" s="29"/>
      <c r="Y188" s="29"/>
      <c r="Z188" s="29"/>
      <c r="AA188" s="29"/>
      <c r="AB188" s="31"/>
    </row>
    <row r="189" ht="15.75" customHeight="1">
      <c r="A189" s="41" t="s">
        <v>434</v>
      </c>
      <c r="B189" s="42">
        <f t="shared" si="1"/>
        <v>43706</v>
      </c>
      <c r="C189" s="32">
        <v>904.083</v>
      </c>
      <c r="D189" s="29"/>
      <c r="E189" s="29"/>
      <c r="F189" s="29"/>
      <c r="G189" s="31"/>
      <c r="H189" s="27"/>
      <c r="I189" s="29"/>
      <c r="J189" s="29"/>
      <c r="K189" s="29"/>
      <c r="L189" s="29"/>
      <c r="M189" s="29"/>
      <c r="N189" s="31"/>
      <c r="O189" s="27"/>
      <c r="P189" s="29"/>
      <c r="Q189" s="29"/>
      <c r="R189" s="29"/>
      <c r="S189" s="29"/>
      <c r="T189" s="29"/>
      <c r="U189" s="31"/>
      <c r="V189" s="27"/>
      <c r="W189" s="29"/>
      <c r="X189" s="29"/>
      <c r="Y189" s="29"/>
      <c r="Z189" s="29"/>
      <c r="AA189" s="29"/>
      <c r="AB189" s="31"/>
    </row>
    <row r="190" ht="15.75" customHeight="1">
      <c r="A190" s="41" t="s">
        <v>435</v>
      </c>
      <c r="B190" s="42">
        <f t="shared" si="1"/>
        <v>43708</v>
      </c>
      <c r="C190" s="32">
        <v>749.457</v>
      </c>
      <c r="D190" s="29"/>
      <c r="E190" s="29"/>
      <c r="F190" s="29"/>
      <c r="G190" s="31"/>
      <c r="H190" s="27"/>
      <c r="I190" s="29"/>
      <c r="J190" s="29"/>
      <c r="K190" s="29"/>
      <c r="L190" s="29"/>
      <c r="M190" s="29"/>
      <c r="N190" s="31"/>
      <c r="O190" s="27"/>
      <c r="P190" s="29"/>
      <c r="Q190" s="29"/>
      <c r="R190" s="29"/>
      <c r="S190" s="29"/>
      <c r="T190" s="29"/>
      <c r="U190" s="31"/>
      <c r="V190" s="27"/>
      <c r="W190" s="29"/>
      <c r="X190" s="29"/>
      <c r="Y190" s="29"/>
      <c r="Z190" s="29"/>
      <c r="AA190" s="29"/>
      <c r="AB190" s="31"/>
    </row>
    <row r="191" ht="15.75" customHeight="1">
      <c r="A191" s="27" t="s">
        <v>436</v>
      </c>
      <c r="B191" s="28">
        <f t="shared" si="1"/>
        <v>43715</v>
      </c>
      <c r="C191" s="29">
        <v>714.617</v>
      </c>
      <c r="D191" s="29"/>
      <c r="E191" s="29"/>
      <c r="F191" s="29"/>
      <c r="G191" s="31"/>
      <c r="H191" s="27"/>
      <c r="I191" s="29"/>
      <c r="J191" s="29"/>
      <c r="K191" s="29"/>
      <c r="L191" s="29"/>
      <c r="M191" s="29"/>
      <c r="N191" s="31"/>
      <c r="O191" s="27"/>
      <c r="P191" s="29"/>
      <c r="Q191" s="29"/>
      <c r="R191" s="29"/>
      <c r="S191" s="29"/>
      <c r="T191" s="29"/>
      <c r="U191" s="31"/>
      <c r="V191" s="27"/>
      <c r="W191" s="29"/>
      <c r="X191" s="29"/>
      <c r="Y191" s="29"/>
      <c r="Z191" s="29"/>
      <c r="AA191" s="29"/>
      <c r="AB191" s="31"/>
    </row>
    <row r="192" ht="15.75" customHeight="1">
      <c r="A192" s="27" t="s">
        <v>437</v>
      </c>
      <c r="B192" s="28">
        <f t="shared" si="1"/>
        <v>43722</v>
      </c>
      <c r="C192" s="29">
        <v>779.6</v>
      </c>
      <c r="D192" s="29"/>
      <c r="E192" s="29"/>
      <c r="F192" s="29"/>
      <c r="G192" s="31"/>
      <c r="H192" s="27"/>
      <c r="I192" s="29"/>
      <c r="J192" s="29"/>
      <c r="K192" s="29"/>
      <c r="L192" s="29"/>
      <c r="M192" s="29"/>
      <c r="N192" s="31"/>
      <c r="O192" s="27"/>
      <c r="P192" s="29"/>
      <c r="Q192" s="29"/>
      <c r="R192" s="29"/>
      <c r="S192" s="29"/>
      <c r="T192" s="29"/>
      <c r="U192" s="31"/>
      <c r="V192" s="27"/>
      <c r="W192" s="29"/>
      <c r="X192" s="29"/>
      <c r="Y192" s="29"/>
      <c r="Z192" s="29"/>
      <c r="AA192" s="29"/>
      <c r="AB192" s="31"/>
    </row>
    <row r="193" ht="15.75" customHeight="1">
      <c r="A193" s="27" t="s">
        <v>438</v>
      </c>
      <c r="B193" s="28">
        <f t="shared" si="1"/>
        <v>43723</v>
      </c>
      <c r="C193" s="29">
        <v>894.891</v>
      </c>
      <c r="D193" s="29"/>
      <c r="E193" s="29"/>
      <c r="F193" s="29"/>
      <c r="G193" s="31"/>
      <c r="H193" s="27"/>
      <c r="I193" s="29"/>
      <c r="J193" s="29"/>
      <c r="K193" s="29"/>
      <c r="L193" s="29"/>
      <c r="M193" s="29"/>
      <c r="N193" s="31"/>
      <c r="O193" s="27"/>
      <c r="P193" s="29"/>
      <c r="Q193" s="29"/>
      <c r="R193" s="29"/>
      <c r="S193" s="29"/>
      <c r="T193" s="29"/>
      <c r="U193" s="31"/>
      <c r="V193" s="27"/>
      <c r="W193" s="29"/>
      <c r="X193" s="29"/>
      <c r="Y193" s="29"/>
      <c r="Z193" s="29"/>
      <c r="AA193" s="29"/>
      <c r="AB193" s="31"/>
    </row>
    <row r="194" ht="15.75" customHeight="1">
      <c r="A194" s="27" t="s">
        <v>439</v>
      </c>
      <c r="B194" s="28">
        <f t="shared" si="1"/>
        <v>43727</v>
      </c>
      <c r="C194" s="29">
        <v>472.048</v>
      </c>
      <c r="D194" s="29"/>
      <c r="E194" s="29"/>
      <c r="F194" s="29"/>
      <c r="G194" s="31"/>
      <c r="H194" s="27"/>
      <c r="I194" s="29"/>
      <c r="J194" s="29"/>
      <c r="K194" s="29"/>
      <c r="L194" s="29"/>
      <c r="M194" s="29"/>
      <c r="N194" s="31"/>
      <c r="O194" s="27"/>
      <c r="P194" s="29"/>
      <c r="Q194" s="29"/>
      <c r="R194" s="29"/>
      <c r="S194" s="29"/>
      <c r="T194" s="29"/>
      <c r="U194" s="31"/>
      <c r="V194" s="27"/>
      <c r="W194" s="29"/>
      <c r="X194" s="29"/>
      <c r="Y194" s="29"/>
      <c r="Z194" s="29"/>
      <c r="AA194" s="29"/>
      <c r="AB194" s="31"/>
    </row>
    <row r="195" ht="15.75" customHeight="1">
      <c r="A195" s="27" t="s">
        <v>440</v>
      </c>
      <c r="B195" s="28">
        <f t="shared" si="1"/>
        <v>43729</v>
      </c>
      <c r="C195" s="29">
        <v>864.818</v>
      </c>
      <c r="D195" s="29"/>
      <c r="E195" s="29"/>
      <c r="F195" s="29"/>
      <c r="G195" s="31"/>
      <c r="H195" s="27"/>
      <c r="I195" s="29"/>
      <c r="J195" s="29"/>
      <c r="K195" s="29"/>
      <c r="L195" s="29"/>
      <c r="M195" s="29"/>
      <c r="N195" s="31"/>
      <c r="O195" s="27"/>
      <c r="P195" s="29"/>
      <c r="Q195" s="29"/>
      <c r="R195" s="29"/>
      <c r="S195" s="29"/>
      <c r="T195" s="29"/>
      <c r="U195" s="31"/>
      <c r="V195" s="27"/>
      <c r="W195" s="29"/>
      <c r="X195" s="29"/>
      <c r="Y195" s="29"/>
      <c r="Z195" s="29"/>
      <c r="AA195" s="29"/>
      <c r="AB195" s="31"/>
    </row>
    <row r="196" ht="15.75" customHeight="1">
      <c r="A196" s="27" t="s">
        <v>441</v>
      </c>
      <c r="B196" s="28">
        <f t="shared" si="1"/>
        <v>43734</v>
      </c>
      <c r="C196" s="29">
        <v>965.098</v>
      </c>
      <c r="D196" s="29"/>
      <c r="E196" s="29"/>
      <c r="F196" s="29"/>
      <c r="G196" s="31"/>
      <c r="H196" s="27"/>
      <c r="I196" s="29"/>
      <c r="J196" s="29"/>
      <c r="K196" s="29"/>
      <c r="L196" s="29"/>
      <c r="M196" s="29"/>
      <c r="N196" s="31"/>
      <c r="O196" s="27"/>
      <c r="P196" s="29"/>
      <c r="Q196" s="29"/>
      <c r="R196" s="29"/>
      <c r="S196" s="29"/>
      <c r="T196" s="29"/>
      <c r="U196" s="31"/>
      <c r="V196" s="27"/>
      <c r="W196" s="29"/>
      <c r="X196" s="29"/>
      <c r="Y196" s="29"/>
      <c r="Z196" s="29"/>
      <c r="AA196" s="29"/>
      <c r="AB196" s="31"/>
    </row>
    <row r="197" ht="15.75" customHeight="1">
      <c r="A197" s="27" t="s">
        <v>442</v>
      </c>
      <c r="B197" s="28">
        <f t="shared" si="1"/>
        <v>43736</v>
      </c>
      <c r="C197" s="29">
        <v>679.457</v>
      </c>
      <c r="D197" s="29"/>
      <c r="E197" s="29"/>
      <c r="F197" s="29"/>
      <c r="G197" s="31"/>
      <c r="H197" s="27"/>
      <c r="I197" s="29"/>
      <c r="J197" s="29"/>
      <c r="K197" s="29"/>
      <c r="L197" s="29"/>
      <c r="M197" s="29"/>
      <c r="N197" s="31"/>
      <c r="O197" s="27"/>
      <c r="P197" s="29"/>
      <c r="Q197" s="29"/>
      <c r="R197" s="29"/>
      <c r="S197" s="29"/>
      <c r="T197" s="29"/>
      <c r="U197" s="31"/>
      <c r="V197" s="27"/>
      <c r="W197" s="29"/>
      <c r="X197" s="29"/>
      <c r="Y197" s="29"/>
      <c r="Z197" s="29"/>
      <c r="AA197" s="29"/>
      <c r="AB197" s="31"/>
    </row>
    <row r="198" ht="15.75" customHeight="1">
      <c r="A198" s="27" t="s">
        <v>443</v>
      </c>
      <c r="B198" s="28">
        <f t="shared" si="1"/>
        <v>43743</v>
      </c>
      <c r="C198" s="29">
        <v>884.601</v>
      </c>
      <c r="D198" s="29"/>
      <c r="E198" s="29"/>
      <c r="F198" s="29"/>
      <c r="G198" s="31"/>
      <c r="H198" s="27"/>
      <c r="I198" s="29"/>
      <c r="J198" s="29"/>
      <c r="K198" s="29"/>
      <c r="L198" s="29"/>
      <c r="M198" s="29"/>
      <c r="N198" s="31"/>
      <c r="O198" s="27"/>
      <c r="P198" s="29"/>
      <c r="Q198" s="29"/>
      <c r="R198" s="29"/>
      <c r="S198" s="29"/>
      <c r="T198" s="29"/>
      <c r="U198" s="31"/>
      <c r="V198" s="27"/>
      <c r="W198" s="29"/>
      <c r="X198" s="29"/>
      <c r="Y198" s="29"/>
      <c r="Z198" s="29"/>
      <c r="AA198" s="29"/>
      <c r="AB198" s="31"/>
    </row>
    <row r="199" ht="15.75" customHeight="1">
      <c r="A199" s="27" t="s">
        <v>444</v>
      </c>
      <c r="B199" s="28">
        <f t="shared" si="1"/>
        <v>43750</v>
      </c>
      <c r="C199" s="29">
        <v>969.477</v>
      </c>
      <c r="D199" s="29"/>
      <c r="E199" s="29"/>
      <c r="F199" s="29"/>
      <c r="G199" s="31"/>
      <c r="H199" s="27"/>
      <c r="I199" s="29"/>
      <c r="J199" s="29"/>
      <c r="K199" s="29"/>
      <c r="L199" s="29"/>
      <c r="M199" s="29"/>
      <c r="N199" s="31"/>
      <c r="O199" s="27"/>
      <c r="P199" s="29"/>
      <c r="Q199" s="29"/>
      <c r="R199" s="29"/>
      <c r="S199" s="29"/>
      <c r="T199" s="29"/>
      <c r="U199" s="31"/>
      <c r="V199" s="27"/>
      <c r="W199" s="29"/>
      <c r="X199" s="29"/>
      <c r="Y199" s="29"/>
      <c r="Z199" s="29"/>
      <c r="AA199" s="29"/>
      <c r="AB199" s="31"/>
    </row>
    <row r="200" ht="15.75" customHeight="1">
      <c r="A200" s="27" t="s">
        <v>445</v>
      </c>
      <c r="B200" s="28">
        <f t="shared" si="1"/>
        <v>43754</v>
      </c>
      <c r="C200" s="29">
        <v>262.451</v>
      </c>
      <c r="D200" s="29"/>
      <c r="E200" s="29"/>
      <c r="F200" s="29"/>
      <c r="G200" s="31"/>
      <c r="H200" s="27"/>
      <c r="I200" s="29"/>
      <c r="J200" s="29"/>
      <c r="K200" s="29"/>
      <c r="L200" s="29"/>
      <c r="M200" s="29"/>
      <c r="N200" s="31"/>
      <c r="O200" s="27"/>
      <c r="P200" s="29"/>
      <c r="Q200" s="29"/>
      <c r="R200" s="29"/>
      <c r="S200" s="29"/>
      <c r="T200" s="29"/>
      <c r="U200" s="31"/>
      <c r="V200" s="27"/>
      <c r="W200" s="29"/>
      <c r="X200" s="29"/>
      <c r="Y200" s="29"/>
      <c r="Z200" s="29"/>
      <c r="AA200" s="29"/>
      <c r="AB200" s="31"/>
    </row>
    <row r="201" ht="15.75" customHeight="1">
      <c r="A201" s="27" t="s">
        <v>446</v>
      </c>
      <c r="B201" s="28">
        <f t="shared" si="1"/>
        <v>43759</v>
      </c>
      <c r="C201" s="29">
        <v>902.088</v>
      </c>
      <c r="D201" s="29"/>
      <c r="E201" s="29"/>
      <c r="F201" s="29"/>
      <c r="G201" s="31"/>
      <c r="H201" s="27"/>
      <c r="I201" s="29"/>
      <c r="J201" s="29"/>
      <c r="K201" s="29"/>
      <c r="L201" s="29"/>
      <c r="M201" s="29"/>
      <c r="N201" s="31"/>
      <c r="O201" s="27"/>
      <c r="P201" s="29"/>
      <c r="Q201" s="29"/>
      <c r="R201" s="29"/>
      <c r="S201" s="29"/>
      <c r="T201" s="29"/>
      <c r="U201" s="31"/>
      <c r="V201" s="27"/>
      <c r="W201" s="29"/>
      <c r="X201" s="29"/>
      <c r="Y201" s="29"/>
      <c r="Z201" s="29"/>
      <c r="AA201" s="29"/>
      <c r="AB201" s="31"/>
    </row>
    <row r="202" ht="15.75" customHeight="1">
      <c r="A202" s="27" t="s">
        <v>447</v>
      </c>
      <c r="B202" s="28">
        <f t="shared" si="1"/>
        <v>43764</v>
      </c>
      <c r="C202" s="29">
        <v>610.126</v>
      </c>
      <c r="D202" s="29"/>
      <c r="E202" s="29"/>
      <c r="F202" s="29"/>
      <c r="G202" s="31"/>
      <c r="H202" s="27"/>
      <c r="I202" s="29"/>
      <c r="J202" s="29"/>
      <c r="K202" s="29"/>
      <c r="L202" s="29"/>
      <c r="M202" s="29"/>
      <c r="N202" s="31"/>
      <c r="O202" s="27"/>
      <c r="P202" s="29"/>
      <c r="Q202" s="29"/>
      <c r="R202" s="29"/>
      <c r="S202" s="29"/>
      <c r="T202" s="29"/>
      <c r="U202" s="31"/>
      <c r="V202" s="27"/>
      <c r="W202" s="29"/>
      <c r="X202" s="29"/>
      <c r="Y202" s="29"/>
      <c r="Z202" s="29"/>
      <c r="AA202" s="29"/>
      <c r="AB202" s="31"/>
    </row>
    <row r="203" ht="15.75" customHeight="1">
      <c r="A203" s="27" t="s">
        <v>448</v>
      </c>
      <c r="B203" s="28">
        <f t="shared" si="1"/>
        <v>43771</v>
      </c>
      <c r="C203" s="29">
        <v>99.377</v>
      </c>
      <c r="D203" s="29"/>
      <c r="E203" s="29"/>
      <c r="F203" s="29"/>
      <c r="G203" s="31"/>
      <c r="H203" s="27"/>
      <c r="I203" s="29"/>
      <c r="J203" s="29"/>
      <c r="K203" s="29"/>
      <c r="L203" s="29"/>
      <c r="M203" s="29"/>
      <c r="N203" s="31"/>
      <c r="O203" s="27"/>
      <c r="P203" s="29"/>
      <c r="Q203" s="29"/>
      <c r="R203" s="29"/>
      <c r="S203" s="29"/>
      <c r="T203" s="29"/>
      <c r="U203" s="31"/>
      <c r="V203" s="27"/>
      <c r="W203" s="29"/>
      <c r="X203" s="29"/>
      <c r="Y203" s="29"/>
      <c r="Z203" s="29"/>
      <c r="AA203" s="29"/>
      <c r="AB203" s="31"/>
    </row>
    <row r="204" ht="15.75" customHeight="1">
      <c r="A204" s="27" t="s">
        <v>449</v>
      </c>
      <c r="B204" s="28">
        <f t="shared" si="1"/>
        <v>43778</v>
      </c>
      <c r="C204" s="29">
        <v>922.152</v>
      </c>
      <c r="D204" s="29"/>
      <c r="E204" s="29"/>
      <c r="F204" s="29"/>
      <c r="G204" s="31"/>
      <c r="H204" s="27"/>
      <c r="I204" s="29"/>
      <c r="J204" s="29"/>
      <c r="K204" s="29"/>
      <c r="L204" s="29"/>
      <c r="M204" s="29"/>
      <c r="N204" s="31"/>
      <c r="O204" s="27"/>
      <c r="P204" s="29"/>
      <c r="Q204" s="29"/>
      <c r="R204" s="29"/>
      <c r="S204" s="29"/>
      <c r="T204" s="29"/>
      <c r="U204" s="31"/>
      <c r="V204" s="27"/>
      <c r="W204" s="29"/>
      <c r="X204" s="29"/>
      <c r="Y204" s="29"/>
      <c r="Z204" s="29"/>
      <c r="AA204" s="29"/>
      <c r="AB204" s="31"/>
    </row>
    <row r="205" ht="15.75" customHeight="1">
      <c r="A205" s="27" t="s">
        <v>450</v>
      </c>
      <c r="B205" s="28">
        <f t="shared" si="1"/>
        <v>43785</v>
      </c>
      <c r="C205" s="29">
        <v>876.696</v>
      </c>
      <c r="D205" s="29"/>
      <c r="E205" s="29"/>
      <c r="F205" s="29"/>
      <c r="G205" s="31"/>
      <c r="H205" s="27"/>
      <c r="I205" s="29"/>
      <c r="J205" s="29"/>
      <c r="K205" s="29"/>
      <c r="L205" s="29"/>
      <c r="M205" s="29"/>
      <c r="N205" s="31"/>
      <c r="O205" s="27"/>
      <c r="P205" s="29"/>
      <c r="Q205" s="29"/>
      <c r="R205" s="29"/>
      <c r="S205" s="29"/>
      <c r="T205" s="29"/>
      <c r="U205" s="31"/>
      <c r="V205" s="27"/>
      <c r="W205" s="29"/>
      <c r="X205" s="29"/>
      <c r="Y205" s="29"/>
      <c r="Z205" s="29"/>
      <c r="AA205" s="29"/>
      <c r="AB205" s="31"/>
    </row>
    <row r="206" ht="15.75" customHeight="1">
      <c r="A206" s="27" t="s">
        <v>451</v>
      </c>
      <c r="B206" s="28">
        <f t="shared" si="1"/>
        <v>43884</v>
      </c>
      <c r="C206" s="29">
        <v>1014.618</v>
      </c>
      <c r="D206" s="29"/>
      <c r="E206" s="29"/>
      <c r="F206" s="29"/>
      <c r="G206" s="31"/>
      <c r="H206" s="27"/>
      <c r="I206" s="29"/>
      <c r="J206" s="29"/>
      <c r="K206" s="29"/>
      <c r="L206" s="29"/>
      <c r="M206" s="29"/>
      <c r="N206" s="31"/>
      <c r="O206" s="27"/>
      <c r="P206" s="29"/>
      <c r="Q206" s="29"/>
      <c r="R206" s="29"/>
      <c r="S206" s="29"/>
      <c r="T206" s="29"/>
      <c r="U206" s="31"/>
      <c r="V206" s="27"/>
      <c r="W206" s="29"/>
      <c r="X206" s="29"/>
      <c r="Y206" s="29"/>
      <c r="Z206" s="29"/>
      <c r="AA206" s="29"/>
      <c r="AB206" s="31"/>
    </row>
    <row r="207" ht="15.75" customHeight="1">
      <c r="A207" s="27" t="s">
        <v>452</v>
      </c>
      <c r="B207" s="28">
        <f t="shared" si="1"/>
        <v>43891</v>
      </c>
      <c r="C207" s="29">
        <v>1314.498</v>
      </c>
      <c r="D207" s="29"/>
      <c r="E207" s="29"/>
      <c r="F207" s="29"/>
      <c r="G207" s="31"/>
      <c r="H207" s="27"/>
      <c r="I207" s="29"/>
      <c r="J207" s="29"/>
      <c r="K207" s="29"/>
      <c r="L207" s="29"/>
      <c r="M207" s="29"/>
      <c r="N207" s="31"/>
      <c r="O207" s="27"/>
      <c r="P207" s="29"/>
      <c r="Q207" s="29"/>
      <c r="R207" s="29"/>
      <c r="S207" s="29"/>
      <c r="T207" s="29"/>
      <c r="U207" s="31"/>
      <c r="V207" s="27"/>
      <c r="W207" s="29"/>
      <c r="X207" s="29"/>
      <c r="Y207" s="29"/>
      <c r="Z207" s="29"/>
      <c r="AA207" s="29"/>
      <c r="AB207" s="31"/>
    </row>
    <row r="208" ht="15.75" customHeight="1">
      <c r="A208" s="27" t="s">
        <v>453</v>
      </c>
      <c r="B208" s="28">
        <f t="shared" si="1"/>
        <v>43894</v>
      </c>
      <c r="C208" s="29">
        <v>914.463</v>
      </c>
      <c r="D208" s="29"/>
      <c r="E208" s="29"/>
      <c r="F208" s="29"/>
      <c r="G208" s="31"/>
      <c r="H208" s="27"/>
      <c r="I208" s="29"/>
      <c r="J208" s="29"/>
      <c r="K208" s="29"/>
      <c r="L208" s="29"/>
      <c r="M208" s="29"/>
      <c r="N208" s="31"/>
      <c r="O208" s="27"/>
      <c r="P208" s="29"/>
      <c r="Q208" s="29"/>
      <c r="R208" s="29"/>
      <c r="S208" s="29"/>
      <c r="T208" s="29"/>
      <c r="U208" s="31"/>
      <c r="V208" s="27"/>
      <c r="W208" s="29"/>
      <c r="X208" s="29"/>
      <c r="Y208" s="29"/>
      <c r="Z208" s="29"/>
      <c r="AA208" s="29"/>
      <c r="AB208" s="31"/>
    </row>
    <row r="209" ht="15.75" customHeight="1">
      <c r="A209" s="27" t="s">
        <v>454</v>
      </c>
      <c r="B209" s="28">
        <f t="shared" si="1"/>
        <v>43895</v>
      </c>
      <c r="C209" s="29">
        <v>1209.069</v>
      </c>
      <c r="D209" s="29"/>
      <c r="E209" s="29"/>
      <c r="F209" s="29"/>
      <c r="G209" s="31"/>
      <c r="H209" s="27"/>
      <c r="I209" s="29"/>
      <c r="J209" s="29"/>
      <c r="K209" s="29"/>
      <c r="L209" s="29"/>
      <c r="M209" s="29"/>
      <c r="N209" s="31"/>
      <c r="O209" s="27"/>
      <c r="P209" s="29"/>
      <c r="Q209" s="29"/>
      <c r="R209" s="29"/>
      <c r="S209" s="29"/>
      <c r="T209" s="29"/>
      <c r="U209" s="31"/>
      <c r="V209" s="27"/>
      <c r="W209" s="29"/>
      <c r="X209" s="29"/>
      <c r="Y209" s="29"/>
      <c r="Z209" s="29"/>
      <c r="AA209" s="29"/>
      <c r="AB209" s="31"/>
    </row>
    <row r="210" ht="15.75" customHeight="1">
      <c r="A210" s="27" t="s">
        <v>455</v>
      </c>
      <c r="B210" s="28">
        <f t="shared" si="1"/>
        <v>43898</v>
      </c>
      <c r="C210" s="29">
        <v>869.448</v>
      </c>
      <c r="D210" s="29"/>
      <c r="E210" s="29"/>
      <c r="F210" s="29"/>
      <c r="G210" s="31"/>
      <c r="H210" s="27"/>
      <c r="I210" s="29"/>
      <c r="J210" s="29"/>
      <c r="K210" s="29"/>
      <c r="L210" s="29"/>
      <c r="M210" s="29"/>
      <c r="N210" s="31"/>
      <c r="O210" s="27"/>
      <c r="P210" s="29"/>
      <c r="Q210" s="29"/>
      <c r="R210" s="29"/>
      <c r="S210" s="29"/>
      <c r="T210" s="29"/>
      <c r="U210" s="31"/>
      <c r="V210" s="27"/>
      <c r="W210" s="29"/>
      <c r="X210" s="29"/>
      <c r="Y210" s="29"/>
      <c r="Z210" s="29"/>
      <c r="AA210" s="29"/>
      <c r="AB210" s="31"/>
    </row>
    <row r="211" ht="15.75" customHeight="1">
      <c r="A211" s="27" t="s">
        <v>456</v>
      </c>
      <c r="B211" s="28">
        <f t="shared" si="1"/>
        <v>43905</v>
      </c>
      <c r="C211" s="29">
        <v>989.661</v>
      </c>
      <c r="D211" s="29"/>
      <c r="E211" s="29"/>
      <c r="F211" s="29"/>
      <c r="G211" s="31"/>
      <c r="H211" s="27"/>
      <c r="I211" s="29"/>
      <c r="J211" s="29"/>
      <c r="K211" s="29"/>
      <c r="L211" s="29"/>
      <c r="M211" s="29"/>
      <c r="N211" s="31"/>
      <c r="O211" s="27"/>
      <c r="P211" s="29"/>
      <c r="Q211" s="29"/>
      <c r="R211" s="29"/>
      <c r="S211" s="29"/>
      <c r="T211" s="29"/>
      <c r="U211" s="31"/>
      <c r="V211" s="27"/>
      <c r="W211" s="29"/>
      <c r="X211" s="29"/>
      <c r="Y211" s="29"/>
      <c r="Z211" s="29"/>
      <c r="AA211" s="29"/>
      <c r="AB211" s="31"/>
    </row>
    <row r="212" ht="15.75" customHeight="1">
      <c r="A212" s="27" t="s">
        <v>457</v>
      </c>
      <c r="B212" s="28">
        <f t="shared" si="1"/>
        <v>43908</v>
      </c>
      <c r="C212" s="29">
        <v>954.618</v>
      </c>
      <c r="D212" s="29"/>
      <c r="E212" s="29"/>
      <c r="F212" s="29"/>
      <c r="G212" s="31"/>
      <c r="H212" s="27"/>
      <c r="I212" s="29"/>
      <c r="J212" s="29"/>
      <c r="K212" s="29"/>
      <c r="L212" s="29"/>
      <c r="M212" s="29"/>
      <c r="N212" s="31"/>
      <c r="O212" s="27"/>
      <c r="P212" s="29"/>
      <c r="Q212" s="29"/>
      <c r="R212" s="29"/>
      <c r="S212" s="29"/>
      <c r="T212" s="29"/>
      <c r="U212" s="31"/>
      <c r="V212" s="27"/>
      <c r="W212" s="29"/>
      <c r="X212" s="29"/>
      <c r="Y212" s="29"/>
      <c r="Z212" s="29"/>
      <c r="AA212" s="29"/>
      <c r="AB212" s="31"/>
    </row>
    <row r="213" ht="15.75" customHeight="1">
      <c r="A213" s="27" t="s">
        <v>458</v>
      </c>
      <c r="B213" s="28">
        <f t="shared" si="1"/>
        <v>43909</v>
      </c>
      <c r="C213" s="29">
        <v>849.617</v>
      </c>
      <c r="D213" s="29"/>
      <c r="E213" s="29"/>
      <c r="F213" s="29"/>
      <c r="G213" s="31"/>
      <c r="H213" s="27"/>
      <c r="I213" s="29"/>
      <c r="J213" s="29"/>
      <c r="K213" s="29"/>
      <c r="L213" s="29"/>
      <c r="M213" s="29"/>
      <c r="N213" s="31"/>
      <c r="O213" s="27"/>
      <c r="P213" s="29"/>
      <c r="Q213" s="29"/>
      <c r="R213" s="29"/>
      <c r="S213" s="29"/>
      <c r="T213" s="29"/>
      <c r="U213" s="31"/>
      <c r="V213" s="27"/>
      <c r="W213" s="29"/>
      <c r="X213" s="29"/>
      <c r="Y213" s="29"/>
      <c r="Z213" s="29"/>
      <c r="AA213" s="29"/>
      <c r="AB213" s="31"/>
    </row>
    <row r="214" ht="15.75" customHeight="1">
      <c r="A214" s="27" t="s">
        <v>459</v>
      </c>
      <c r="B214" s="28">
        <f t="shared" si="1"/>
        <v>43912</v>
      </c>
      <c r="C214" s="29">
        <v>889.621</v>
      </c>
      <c r="D214" s="29"/>
      <c r="E214" s="29"/>
      <c r="F214" s="29"/>
      <c r="G214" s="31"/>
      <c r="H214" s="27"/>
      <c r="I214" s="29"/>
      <c r="J214" s="29"/>
      <c r="K214" s="29"/>
      <c r="L214" s="29"/>
      <c r="M214" s="29"/>
      <c r="N214" s="31"/>
      <c r="O214" s="27"/>
      <c r="P214" s="29"/>
      <c r="Q214" s="29"/>
      <c r="R214" s="29"/>
      <c r="S214" s="29"/>
      <c r="T214" s="29"/>
      <c r="U214" s="31"/>
      <c r="V214" s="27"/>
      <c r="W214" s="29"/>
      <c r="X214" s="29"/>
      <c r="Y214" s="29"/>
      <c r="Z214" s="29"/>
      <c r="AA214" s="29"/>
      <c r="AB214" s="31"/>
    </row>
    <row r="215" ht="15.75" customHeight="1">
      <c r="A215" s="27" t="s">
        <v>460</v>
      </c>
      <c r="B215" s="28">
        <f t="shared" si="1"/>
        <v>43919</v>
      </c>
      <c r="C215" s="29">
        <v>759.441</v>
      </c>
      <c r="D215" s="29"/>
      <c r="E215" s="29"/>
      <c r="F215" s="29"/>
      <c r="G215" s="31"/>
      <c r="H215" s="27"/>
      <c r="I215" s="29"/>
      <c r="J215" s="29"/>
      <c r="K215" s="29"/>
      <c r="L215" s="29"/>
      <c r="M215" s="29"/>
      <c r="N215" s="31"/>
      <c r="O215" s="27"/>
      <c r="P215" s="29"/>
      <c r="Q215" s="29"/>
      <c r="R215" s="29"/>
      <c r="S215" s="29"/>
      <c r="T215" s="29"/>
      <c r="U215" s="31"/>
      <c r="V215" s="27"/>
      <c r="W215" s="29"/>
      <c r="X215" s="29"/>
      <c r="Y215" s="29"/>
      <c r="Z215" s="29"/>
      <c r="AA215" s="29"/>
      <c r="AB215" s="31"/>
    </row>
    <row r="216" ht="15.75" customHeight="1">
      <c r="A216" s="27" t="s">
        <v>461</v>
      </c>
      <c r="B216" s="28">
        <f t="shared" si="1"/>
        <v>43926</v>
      </c>
      <c r="C216" s="29">
        <v>589.082</v>
      </c>
      <c r="D216" s="29"/>
      <c r="E216" s="29"/>
      <c r="F216" s="29"/>
      <c r="G216" s="31"/>
      <c r="H216" s="27"/>
      <c r="I216" s="29"/>
      <c r="J216" s="29"/>
      <c r="K216" s="29"/>
      <c r="L216" s="29"/>
      <c r="M216" s="29"/>
      <c r="N216" s="31"/>
      <c r="O216" s="27"/>
      <c r="P216" s="29"/>
      <c r="Q216" s="29"/>
      <c r="R216" s="29"/>
      <c r="S216" s="29"/>
      <c r="T216" s="29"/>
      <c r="U216" s="31"/>
      <c r="V216" s="27"/>
      <c r="W216" s="29"/>
      <c r="X216" s="29"/>
      <c r="Y216" s="29"/>
      <c r="Z216" s="29"/>
      <c r="AA216" s="29"/>
      <c r="AB216" s="31"/>
    </row>
    <row r="217" ht="15.75" customHeight="1">
      <c r="A217" s="27" t="s">
        <v>462</v>
      </c>
      <c r="B217" s="28">
        <f t="shared" si="1"/>
        <v>43933</v>
      </c>
      <c r="C217" s="29">
        <v>999.448</v>
      </c>
      <c r="D217" s="29"/>
      <c r="E217" s="29"/>
      <c r="F217" s="29"/>
      <c r="G217" s="31"/>
      <c r="H217" s="27"/>
      <c r="I217" s="29"/>
      <c r="J217" s="29"/>
      <c r="K217" s="29"/>
      <c r="L217" s="29"/>
      <c r="M217" s="29"/>
      <c r="N217" s="31"/>
      <c r="O217" s="27"/>
      <c r="P217" s="29"/>
      <c r="Q217" s="29"/>
      <c r="R217" s="29"/>
      <c r="S217" s="29"/>
      <c r="T217" s="29"/>
      <c r="U217" s="31"/>
      <c r="V217" s="27"/>
      <c r="W217" s="29"/>
      <c r="X217" s="29"/>
      <c r="Y217" s="29"/>
      <c r="Z217" s="29"/>
      <c r="AA217" s="29"/>
      <c r="AB217" s="31"/>
    </row>
    <row r="218" ht="15.75" customHeight="1">
      <c r="A218" s="27" t="s">
        <v>463</v>
      </c>
      <c r="B218" s="28">
        <f t="shared" si="1"/>
        <v>43940</v>
      </c>
      <c r="C218" s="29">
        <v>929.46</v>
      </c>
      <c r="D218" s="29"/>
      <c r="E218" s="29"/>
      <c r="F218" s="29"/>
      <c r="G218" s="31"/>
      <c r="H218" s="27"/>
      <c r="I218" s="29"/>
      <c r="J218" s="29"/>
      <c r="K218" s="29"/>
      <c r="L218" s="29"/>
      <c r="M218" s="29"/>
      <c r="N218" s="31"/>
      <c r="O218" s="27"/>
      <c r="P218" s="29"/>
      <c r="Q218" s="29"/>
      <c r="R218" s="29"/>
      <c r="S218" s="29"/>
      <c r="T218" s="29"/>
      <c r="U218" s="31"/>
      <c r="V218" s="27"/>
      <c r="W218" s="29"/>
      <c r="X218" s="29"/>
      <c r="Y218" s="29"/>
      <c r="Z218" s="29"/>
      <c r="AA218" s="29"/>
      <c r="AB218" s="31"/>
    </row>
    <row r="219" ht="15.75" customHeight="1">
      <c r="A219" s="27" t="s">
        <v>464</v>
      </c>
      <c r="B219" s="28">
        <f t="shared" si="1"/>
        <v>43947</v>
      </c>
      <c r="C219" s="29">
        <v>1034.443</v>
      </c>
      <c r="D219" s="29"/>
      <c r="E219" s="29"/>
      <c r="F219" s="29"/>
      <c r="G219" s="31"/>
      <c r="H219" s="27"/>
      <c r="I219" s="29"/>
      <c r="J219" s="29"/>
      <c r="K219" s="29"/>
      <c r="L219" s="29"/>
      <c r="M219" s="29"/>
      <c r="N219" s="31"/>
      <c r="O219" s="27"/>
      <c r="P219" s="29"/>
      <c r="Q219" s="29"/>
      <c r="R219" s="29"/>
      <c r="S219" s="29"/>
      <c r="T219" s="29"/>
      <c r="U219" s="31"/>
      <c r="V219" s="27"/>
      <c r="W219" s="29"/>
      <c r="X219" s="29"/>
      <c r="Y219" s="29"/>
      <c r="Z219" s="29"/>
      <c r="AA219" s="29"/>
      <c r="AB219" s="31"/>
    </row>
    <row r="220" ht="15.75" customHeight="1">
      <c r="A220" s="27" t="s">
        <v>465</v>
      </c>
      <c r="B220" s="28">
        <f t="shared" si="1"/>
        <v>43954</v>
      </c>
      <c r="C220" s="29">
        <v>889.46</v>
      </c>
      <c r="D220" s="29"/>
      <c r="E220" s="29"/>
      <c r="F220" s="29"/>
      <c r="G220" s="31"/>
      <c r="H220" s="27"/>
      <c r="I220" s="29"/>
      <c r="J220" s="29"/>
      <c r="K220" s="29"/>
      <c r="L220" s="29"/>
      <c r="M220" s="29"/>
      <c r="N220" s="31"/>
      <c r="O220" s="27"/>
      <c r="P220" s="29"/>
      <c r="Q220" s="29"/>
      <c r="R220" s="29"/>
      <c r="S220" s="29"/>
      <c r="T220" s="29"/>
      <c r="U220" s="31"/>
      <c r="V220" s="27"/>
      <c r="W220" s="29"/>
      <c r="X220" s="29"/>
      <c r="Y220" s="29"/>
      <c r="Z220" s="29"/>
      <c r="AA220" s="29"/>
      <c r="AB220" s="31"/>
    </row>
    <row r="221" ht="15.75" customHeight="1">
      <c r="A221" s="27" t="s">
        <v>466</v>
      </c>
      <c r="B221" s="28">
        <f t="shared" si="1"/>
        <v>43962</v>
      </c>
      <c r="C221" s="29">
        <v>1039.293</v>
      </c>
      <c r="D221" s="29"/>
      <c r="E221" s="29"/>
      <c r="F221" s="29"/>
      <c r="G221" s="31"/>
      <c r="H221" s="27"/>
      <c r="I221" s="29"/>
      <c r="J221" s="29"/>
      <c r="K221" s="29"/>
      <c r="L221" s="29"/>
      <c r="M221" s="29"/>
      <c r="N221" s="31"/>
      <c r="O221" s="27"/>
      <c r="P221" s="29"/>
      <c r="Q221" s="29"/>
      <c r="R221" s="29"/>
      <c r="S221" s="29"/>
      <c r="T221" s="29"/>
      <c r="U221" s="31"/>
      <c r="V221" s="27"/>
      <c r="W221" s="29"/>
      <c r="X221" s="29"/>
      <c r="Y221" s="29"/>
      <c r="Z221" s="29"/>
      <c r="AA221" s="29"/>
      <c r="AB221" s="31"/>
    </row>
    <row r="222" ht="15.75" customHeight="1">
      <c r="A222" s="27" t="s">
        <v>467</v>
      </c>
      <c r="B222" s="28">
        <f t="shared" si="1"/>
        <v>44032</v>
      </c>
      <c r="C222" s="29">
        <v>621.27</v>
      </c>
      <c r="D222" s="29"/>
      <c r="E222" s="29"/>
      <c r="F222" s="29"/>
      <c r="G222" s="31"/>
      <c r="H222" s="27"/>
      <c r="I222" s="29"/>
      <c r="J222" s="29"/>
      <c r="K222" s="29"/>
      <c r="L222" s="29"/>
      <c r="M222" s="29"/>
      <c r="N222" s="31"/>
      <c r="O222" s="27"/>
      <c r="P222" s="29"/>
      <c r="Q222" s="29"/>
      <c r="R222" s="29"/>
      <c r="S222" s="29"/>
      <c r="T222" s="29"/>
      <c r="U222" s="31"/>
      <c r="V222" s="27"/>
      <c r="W222" s="29"/>
      <c r="X222" s="29"/>
      <c r="Y222" s="29"/>
      <c r="Z222" s="29"/>
      <c r="AA222" s="29"/>
      <c r="AB222" s="31"/>
    </row>
    <row r="223" ht="15.75" customHeight="1">
      <c r="A223" s="27" t="s">
        <v>468</v>
      </c>
      <c r="B223" s="28">
        <f t="shared" si="1"/>
        <v>44033</v>
      </c>
      <c r="C223" s="29">
        <v>870.564</v>
      </c>
      <c r="D223" s="29"/>
      <c r="E223" s="29"/>
      <c r="F223" s="29"/>
      <c r="G223" s="31"/>
      <c r="H223" s="27"/>
      <c r="I223" s="29"/>
      <c r="J223" s="29"/>
      <c r="K223" s="29"/>
      <c r="L223" s="29"/>
      <c r="M223" s="29"/>
      <c r="N223" s="31"/>
      <c r="O223" s="27"/>
      <c r="P223" s="29"/>
      <c r="Q223" s="29"/>
      <c r="R223" s="29"/>
      <c r="S223" s="29"/>
      <c r="T223" s="29"/>
      <c r="U223" s="31"/>
      <c r="V223" s="27"/>
      <c r="W223" s="29"/>
      <c r="X223" s="29"/>
      <c r="Y223" s="29"/>
      <c r="Z223" s="29"/>
      <c r="AA223" s="29"/>
      <c r="AB223" s="31"/>
    </row>
    <row r="224" ht="15.75" customHeight="1">
      <c r="A224" s="27" t="s">
        <v>469</v>
      </c>
      <c r="B224" s="28">
        <f t="shared" si="1"/>
        <v>44034</v>
      </c>
      <c r="C224" s="29">
        <v>902.234</v>
      </c>
      <c r="D224" s="29"/>
      <c r="E224" s="29"/>
      <c r="F224" s="29"/>
      <c r="G224" s="31"/>
      <c r="H224" s="27"/>
      <c r="I224" s="29"/>
      <c r="J224" s="29"/>
      <c r="K224" s="29"/>
      <c r="L224" s="29"/>
      <c r="M224" s="29"/>
      <c r="N224" s="31"/>
      <c r="O224" s="27"/>
      <c r="P224" s="29"/>
      <c r="Q224" s="29"/>
      <c r="R224" s="29"/>
      <c r="S224" s="29"/>
      <c r="T224" s="29"/>
      <c r="U224" s="31"/>
      <c r="V224" s="27"/>
      <c r="W224" s="29"/>
      <c r="X224" s="29"/>
      <c r="Y224" s="29"/>
      <c r="Z224" s="29"/>
      <c r="AA224" s="29"/>
      <c r="AB224" s="31"/>
    </row>
    <row r="225" ht="15.75" customHeight="1">
      <c r="A225" s="27" t="s">
        <v>470</v>
      </c>
      <c r="B225" s="28">
        <f t="shared" si="1"/>
        <v>44035</v>
      </c>
      <c r="C225" s="29">
        <v>997.383</v>
      </c>
      <c r="D225" s="29"/>
      <c r="E225" s="29"/>
      <c r="F225" s="29"/>
      <c r="G225" s="31"/>
      <c r="H225" s="27"/>
      <c r="I225" s="29"/>
      <c r="J225" s="29"/>
      <c r="K225" s="29"/>
      <c r="L225" s="29"/>
      <c r="M225" s="29"/>
      <c r="N225" s="31"/>
      <c r="O225" s="27"/>
      <c r="P225" s="29"/>
      <c r="Q225" s="29"/>
      <c r="R225" s="29"/>
      <c r="S225" s="29"/>
      <c r="T225" s="29"/>
      <c r="U225" s="31"/>
      <c r="V225" s="27"/>
      <c r="W225" s="29"/>
      <c r="X225" s="29"/>
      <c r="Y225" s="29"/>
      <c r="Z225" s="29"/>
      <c r="AA225" s="29"/>
      <c r="AB225" s="31"/>
    </row>
    <row r="226" ht="15.75" customHeight="1">
      <c r="A226" s="27" t="s">
        <v>471</v>
      </c>
      <c r="B226" s="28">
        <f t="shared" si="1"/>
        <v>44052</v>
      </c>
      <c r="C226" s="29">
        <v>1727.524</v>
      </c>
      <c r="D226" s="29"/>
      <c r="E226" s="29"/>
      <c r="F226" s="29"/>
      <c r="G226" s="31"/>
      <c r="H226" s="27"/>
      <c r="I226" s="29"/>
      <c r="J226" s="29"/>
      <c r="K226" s="29"/>
      <c r="L226" s="29"/>
      <c r="M226" s="29"/>
      <c r="N226" s="31"/>
      <c r="O226" s="27"/>
      <c r="P226" s="29"/>
      <c r="Q226" s="29"/>
      <c r="R226" s="29"/>
      <c r="S226" s="29"/>
      <c r="T226" s="29"/>
      <c r="U226" s="31"/>
      <c r="V226" s="27"/>
      <c r="W226" s="29"/>
      <c r="X226" s="29"/>
      <c r="Y226" s="29"/>
      <c r="Z226" s="29"/>
      <c r="AA226" s="29"/>
      <c r="AB226" s="31"/>
    </row>
    <row r="227" ht="15.75" customHeight="1">
      <c r="A227" s="27" t="s">
        <v>472</v>
      </c>
      <c r="B227" s="28">
        <f t="shared" si="1"/>
        <v>44066</v>
      </c>
      <c r="C227" s="29">
        <v>1652.317</v>
      </c>
      <c r="D227" s="29"/>
      <c r="E227" s="29"/>
      <c r="F227" s="29"/>
      <c r="G227" s="31"/>
      <c r="H227" s="27"/>
      <c r="I227" s="29"/>
      <c r="J227" s="29"/>
      <c r="K227" s="29"/>
      <c r="L227" s="29"/>
      <c r="M227" s="29"/>
      <c r="N227" s="31"/>
      <c r="O227" s="27"/>
      <c r="P227" s="29"/>
      <c r="Q227" s="29"/>
      <c r="R227" s="29"/>
      <c r="S227" s="29"/>
      <c r="T227" s="29"/>
      <c r="U227" s="31"/>
      <c r="V227" s="27"/>
      <c r="W227" s="29"/>
      <c r="X227" s="29"/>
      <c r="Y227" s="29"/>
      <c r="Z227" s="29"/>
      <c r="AA227" s="29"/>
      <c r="AB227" s="31"/>
    </row>
    <row r="228" ht="15.75" customHeight="1">
      <c r="A228" s="27" t="s">
        <v>473</v>
      </c>
      <c r="B228" s="28">
        <f t="shared" si="1"/>
        <v>44080</v>
      </c>
      <c r="C228" s="29">
        <v>2215.056</v>
      </c>
      <c r="D228" s="29"/>
      <c r="E228" s="29"/>
      <c r="F228" s="29"/>
      <c r="G228" s="31"/>
      <c r="H228" s="27"/>
      <c r="I228" s="29"/>
      <c r="J228" s="29"/>
      <c r="K228" s="29"/>
      <c r="L228" s="29"/>
      <c r="M228" s="29"/>
      <c r="N228" s="31"/>
      <c r="O228" s="27"/>
      <c r="P228" s="29"/>
      <c r="Q228" s="29"/>
      <c r="R228" s="29"/>
      <c r="S228" s="29"/>
      <c r="T228" s="29"/>
      <c r="U228" s="31"/>
      <c r="V228" s="27"/>
      <c r="W228" s="29"/>
      <c r="X228" s="29"/>
      <c r="Y228" s="29"/>
      <c r="Z228" s="29"/>
      <c r="AA228" s="29"/>
      <c r="AB228" s="31"/>
    </row>
    <row r="229" ht="15.75" customHeight="1">
      <c r="A229" s="27" t="s">
        <v>474</v>
      </c>
      <c r="B229" s="28">
        <f t="shared" si="1"/>
        <v>44234</v>
      </c>
      <c r="C229" s="29">
        <v>1674.866</v>
      </c>
      <c r="D229" s="29"/>
      <c r="E229" s="29"/>
      <c r="F229" s="29"/>
      <c r="G229" s="31"/>
      <c r="H229" s="27"/>
      <c r="I229" s="29"/>
      <c r="J229" s="29"/>
      <c r="K229" s="29"/>
      <c r="L229" s="29"/>
      <c r="M229" s="29"/>
      <c r="N229" s="31"/>
      <c r="O229" s="27"/>
      <c r="P229" s="29"/>
      <c r="Q229" s="29"/>
      <c r="R229" s="29"/>
      <c r="S229" s="29"/>
      <c r="T229" s="29"/>
      <c r="U229" s="31"/>
      <c r="V229" s="27"/>
      <c r="W229" s="29"/>
      <c r="X229" s="29"/>
      <c r="Y229" s="29"/>
      <c r="Z229" s="29"/>
      <c r="AA229" s="29"/>
      <c r="AB229" s="31"/>
    </row>
    <row r="230" ht="15.75" customHeight="1">
      <c r="A230" s="27" t="s">
        <v>475</v>
      </c>
      <c r="B230" s="28">
        <f t="shared" si="1"/>
        <v>44242</v>
      </c>
      <c r="C230" s="29">
        <v>1468.01</v>
      </c>
      <c r="D230" s="29"/>
      <c r="E230" s="29"/>
      <c r="F230" s="29"/>
      <c r="G230" s="31"/>
      <c r="H230" s="27"/>
      <c r="I230" s="29"/>
      <c r="J230" s="29"/>
      <c r="K230" s="29"/>
      <c r="L230" s="29"/>
      <c r="M230" s="29"/>
      <c r="N230" s="31"/>
      <c r="O230" s="27"/>
      <c r="P230" s="29"/>
      <c r="Q230" s="29"/>
      <c r="R230" s="29"/>
      <c r="S230" s="29"/>
      <c r="T230" s="29"/>
      <c r="U230" s="31"/>
      <c r="V230" s="27"/>
      <c r="W230" s="29"/>
      <c r="X230" s="29"/>
      <c r="Y230" s="29"/>
      <c r="Z230" s="29"/>
      <c r="AA230" s="29"/>
      <c r="AB230" s="31"/>
    </row>
    <row r="231" ht="15.75" customHeight="1">
      <c r="A231" s="27" t="s">
        <v>476</v>
      </c>
      <c r="B231" s="28">
        <f t="shared" si="1"/>
        <v>44248</v>
      </c>
      <c r="C231" s="29">
        <v>1385.742</v>
      </c>
      <c r="D231" s="29"/>
      <c r="E231" s="29"/>
      <c r="F231" s="29"/>
      <c r="G231" s="31"/>
      <c r="H231" s="27"/>
      <c r="I231" s="29"/>
      <c r="J231" s="29"/>
      <c r="K231" s="29"/>
      <c r="L231" s="29"/>
      <c r="M231" s="29"/>
      <c r="N231" s="31"/>
      <c r="O231" s="27"/>
      <c r="P231" s="29"/>
      <c r="Q231" s="29"/>
      <c r="R231" s="29"/>
      <c r="S231" s="29"/>
      <c r="T231" s="29"/>
      <c r="U231" s="31"/>
      <c r="V231" s="27"/>
      <c r="W231" s="29"/>
      <c r="X231" s="29"/>
      <c r="Y231" s="29"/>
      <c r="Z231" s="29"/>
      <c r="AA231" s="29"/>
      <c r="AB231" s="31"/>
    </row>
    <row r="232" ht="15.75" customHeight="1">
      <c r="A232" s="27" t="s">
        <v>477</v>
      </c>
      <c r="B232" s="28">
        <f t="shared" si="1"/>
        <v>44284</v>
      </c>
      <c r="C232" s="29">
        <v>2690.483</v>
      </c>
      <c r="D232" s="29"/>
      <c r="E232" s="29"/>
      <c r="F232" s="29"/>
      <c r="G232" s="31"/>
      <c r="H232" s="27"/>
      <c r="I232" s="29"/>
      <c r="J232" s="29"/>
      <c r="K232" s="29"/>
      <c r="L232" s="29"/>
      <c r="M232" s="29"/>
      <c r="N232" s="31"/>
      <c r="O232" s="27"/>
      <c r="P232" s="29"/>
      <c r="Q232" s="29"/>
      <c r="R232" s="29"/>
      <c r="S232" s="29"/>
      <c r="T232" s="29"/>
      <c r="U232" s="31"/>
      <c r="V232" s="27"/>
      <c r="W232" s="29"/>
      <c r="X232" s="29"/>
      <c r="Y232" s="29"/>
      <c r="Z232" s="29"/>
      <c r="AA232" s="29"/>
      <c r="AB232" s="31"/>
    </row>
    <row r="233" ht="15.75" customHeight="1">
      <c r="A233" s="27" t="s">
        <v>478</v>
      </c>
      <c r="B233" s="28">
        <f t="shared" si="1"/>
        <v>44286</v>
      </c>
      <c r="C233" s="29">
        <v>1751.515</v>
      </c>
      <c r="D233" s="29"/>
      <c r="E233" s="29"/>
      <c r="F233" s="29"/>
      <c r="G233" s="31"/>
      <c r="H233" s="27"/>
      <c r="I233" s="29"/>
      <c r="J233" s="29"/>
      <c r="K233" s="29"/>
      <c r="L233" s="29"/>
      <c r="M233" s="29"/>
      <c r="N233" s="31"/>
      <c r="O233" s="27"/>
      <c r="P233" s="29"/>
      <c r="Q233" s="29"/>
      <c r="R233" s="29"/>
      <c r="S233" s="29"/>
      <c r="T233" s="29"/>
      <c r="U233" s="31"/>
      <c r="V233" s="27"/>
      <c r="W233" s="29"/>
      <c r="X233" s="29"/>
      <c r="Y233" s="29"/>
      <c r="Z233" s="29"/>
      <c r="AA233" s="29"/>
      <c r="AB233" s="31"/>
    </row>
    <row r="234" ht="15.75" customHeight="1">
      <c r="A234" s="27" t="s">
        <v>479</v>
      </c>
      <c r="B234" s="28">
        <f t="shared" si="1"/>
        <v>44287</v>
      </c>
      <c r="C234" s="29">
        <v>390.068</v>
      </c>
      <c r="D234" s="29"/>
      <c r="E234" s="29"/>
      <c r="F234" s="29"/>
      <c r="G234" s="31"/>
      <c r="H234" s="27"/>
      <c r="I234" s="29"/>
      <c r="J234" s="29"/>
      <c r="K234" s="29"/>
      <c r="L234" s="29"/>
      <c r="M234" s="29"/>
      <c r="N234" s="31"/>
      <c r="O234" s="27"/>
      <c r="P234" s="29"/>
      <c r="Q234" s="29"/>
      <c r="R234" s="29"/>
      <c r="S234" s="29"/>
      <c r="T234" s="29"/>
      <c r="U234" s="31"/>
      <c r="V234" s="27"/>
      <c r="W234" s="29"/>
      <c r="X234" s="29"/>
      <c r="Y234" s="29"/>
      <c r="Z234" s="29"/>
      <c r="AA234" s="29"/>
      <c r="AB234" s="31"/>
    </row>
    <row r="235" ht="15.75" customHeight="1">
      <c r="A235" s="27" t="s">
        <v>480</v>
      </c>
      <c r="B235" s="28">
        <f t="shared" si="1"/>
        <v>44287</v>
      </c>
      <c r="C235" s="29">
        <v>1633.611</v>
      </c>
      <c r="D235" s="29"/>
      <c r="E235" s="29"/>
      <c r="F235" s="29"/>
      <c r="G235" s="31"/>
      <c r="H235" s="27"/>
      <c r="I235" s="29"/>
      <c r="J235" s="29"/>
      <c r="K235" s="29"/>
      <c r="L235" s="29"/>
      <c r="M235" s="29"/>
      <c r="N235" s="31"/>
      <c r="O235" s="27"/>
      <c r="P235" s="29"/>
      <c r="Q235" s="29"/>
      <c r="R235" s="29"/>
      <c r="S235" s="29"/>
      <c r="T235" s="29"/>
      <c r="U235" s="31"/>
      <c r="V235" s="27"/>
      <c r="W235" s="29"/>
      <c r="X235" s="29"/>
      <c r="Y235" s="29"/>
      <c r="Z235" s="29"/>
      <c r="AA235" s="29"/>
      <c r="AB235" s="31"/>
    </row>
    <row r="236" ht="15.75" customHeight="1">
      <c r="A236" s="27" t="s">
        <v>481</v>
      </c>
      <c r="B236" s="28">
        <f t="shared" si="1"/>
        <v>44288</v>
      </c>
      <c r="C236" s="29">
        <v>337.361</v>
      </c>
      <c r="D236" s="29"/>
      <c r="E236" s="29"/>
      <c r="F236" s="29"/>
      <c r="G236" s="31"/>
      <c r="H236" s="27"/>
      <c r="I236" s="29"/>
      <c r="J236" s="29"/>
      <c r="K236" s="29"/>
      <c r="L236" s="29"/>
      <c r="M236" s="29"/>
      <c r="N236" s="31"/>
      <c r="O236" s="27"/>
      <c r="P236" s="29"/>
      <c r="Q236" s="29"/>
      <c r="R236" s="29"/>
      <c r="S236" s="29"/>
      <c r="T236" s="29"/>
      <c r="U236" s="31"/>
      <c r="V236" s="27"/>
      <c r="W236" s="29"/>
      <c r="X236" s="29"/>
      <c r="Y236" s="29"/>
      <c r="Z236" s="29"/>
      <c r="AA236" s="29"/>
      <c r="AB236" s="31"/>
    </row>
    <row r="237" ht="15.75" customHeight="1">
      <c r="A237" s="27" t="s">
        <v>482</v>
      </c>
      <c r="B237" s="28">
        <f t="shared" si="1"/>
        <v>44288</v>
      </c>
      <c r="C237" s="29">
        <v>1177.268</v>
      </c>
      <c r="D237" s="29"/>
      <c r="E237" s="29"/>
      <c r="F237" s="29"/>
      <c r="G237" s="31"/>
      <c r="H237" s="27"/>
      <c r="I237" s="29"/>
      <c r="J237" s="29"/>
      <c r="K237" s="29"/>
      <c r="L237" s="29"/>
      <c r="M237" s="29"/>
      <c r="N237" s="31"/>
      <c r="O237" s="27"/>
      <c r="P237" s="29"/>
      <c r="Q237" s="29"/>
      <c r="R237" s="29"/>
      <c r="S237" s="29"/>
      <c r="T237" s="29"/>
      <c r="U237" s="31"/>
      <c r="V237" s="27"/>
      <c r="W237" s="29"/>
      <c r="X237" s="29"/>
      <c r="Y237" s="29"/>
      <c r="Z237" s="29"/>
      <c r="AA237" s="29"/>
      <c r="AB237" s="31"/>
    </row>
    <row r="238" ht="15.75" customHeight="1">
      <c r="A238" s="27" t="s">
        <v>483</v>
      </c>
      <c r="B238" s="28">
        <f t="shared" si="1"/>
        <v>44289</v>
      </c>
      <c r="C238" s="29">
        <v>237.54</v>
      </c>
      <c r="D238" s="29"/>
      <c r="E238" s="29"/>
      <c r="F238" s="29"/>
      <c r="G238" s="31"/>
      <c r="H238" s="27"/>
      <c r="I238" s="29"/>
      <c r="J238" s="29"/>
      <c r="K238" s="29"/>
      <c r="L238" s="29"/>
      <c r="M238" s="29"/>
      <c r="N238" s="31"/>
      <c r="O238" s="27"/>
      <c r="P238" s="29"/>
      <c r="Q238" s="29"/>
      <c r="R238" s="29"/>
      <c r="S238" s="29"/>
      <c r="T238" s="29"/>
      <c r="U238" s="31"/>
      <c r="V238" s="27"/>
      <c r="W238" s="29"/>
      <c r="X238" s="29"/>
      <c r="Y238" s="29"/>
      <c r="Z238" s="29"/>
      <c r="AA238" s="29"/>
      <c r="AB238" s="31"/>
    </row>
    <row r="239" ht="15.75" customHeight="1">
      <c r="A239" s="27" t="s">
        <v>484</v>
      </c>
      <c r="B239" s="28">
        <f t="shared" si="1"/>
        <v>44289</v>
      </c>
      <c r="C239" s="29">
        <v>1177.403</v>
      </c>
      <c r="D239" s="29"/>
      <c r="E239" s="29"/>
      <c r="F239" s="29"/>
      <c r="G239" s="31"/>
      <c r="H239" s="27"/>
      <c r="I239" s="29"/>
      <c r="J239" s="29"/>
      <c r="K239" s="29"/>
      <c r="L239" s="29"/>
      <c r="M239" s="29"/>
      <c r="N239" s="31"/>
      <c r="O239" s="27"/>
      <c r="P239" s="29"/>
      <c r="Q239" s="29"/>
      <c r="R239" s="29"/>
      <c r="S239" s="29"/>
      <c r="T239" s="29"/>
      <c r="U239" s="31"/>
      <c r="V239" s="27"/>
      <c r="W239" s="29"/>
      <c r="X239" s="29"/>
      <c r="Y239" s="29"/>
      <c r="Z239" s="29"/>
      <c r="AA239" s="29"/>
      <c r="AB239" s="31"/>
    </row>
    <row r="240" ht="15.75" customHeight="1">
      <c r="A240" s="27" t="s">
        <v>485</v>
      </c>
      <c r="B240" s="28">
        <f t="shared" si="1"/>
        <v>44290</v>
      </c>
      <c r="C240" s="29">
        <v>454.879</v>
      </c>
      <c r="D240" s="29"/>
      <c r="E240" s="29"/>
      <c r="F240" s="29"/>
      <c r="G240" s="31"/>
      <c r="H240" s="27"/>
      <c r="I240" s="29"/>
      <c r="J240" s="29"/>
      <c r="K240" s="29"/>
      <c r="L240" s="29"/>
      <c r="M240" s="29"/>
      <c r="N240" s="31"/>
      <c r="O240" s="27"/>
      <c r="P240" s="29"/>
      <c r="Q240" s="29"/>
      <c r="R240" s="29"/>
      <c r="S240" s="29"/>
      <c r="T240" s="29"/>
      <c r="U240" s="31"/>
      <c r="V240" s="27"/>
      <c r="W240" s="29"/>
      <c r="X240" s="29"/>
      <c r="Y240" s="29"/>
      <c r="Z240" s="29"/>
      <c r="AA240" s="29"/>
      <c r="AB240" s="31"/>
    </row>
    <row r="241" ht="15.75" customHeight="1">
      <c r="A241" s="27" t="s">
        <v>486</v>
      </c>
      <c r="B241" s="28">
        <f t="shared" si="1"/>
        <v>44290</v>
      </c>
      <c r="C241" s="29">
        <v>1694.529</v>
      </c>
      <c r="D241" s="29"/>
      <c r="E241" s="29"/>
      <c r="F241" s="29"/>
      <c r="G241" s="31"/>
      <c r="H241" s="27"/>
      <c r="I241" s="29"/>
      <c r="J241" s="29"/>
      <c r="K241" s="29"/>
      <c r="L241" s="29"/>
      <c r="M241" s="29"/>
      <c r="N241" s="31"/>
      <c r="O241" s="27"/>
      <c r="P241" s="29"/>
      <c r="Q241" s="29"/>
      <c r="R241" s="29"/>
      <c r="S241" s="29"/>
      <c r="T241" s="29"/>
      <c r="U241" s="31"/>
      <c r="V241" s="27"/>
      <c r="W241" s="29"/>
      <c r="X241" s="29"/>
      <c r="Y241" s="29"/>
      <c r="Z241" s="29"/>
      <c r="AA241" s="29"/>
      <c r="AB241" s="31"/>
    </row>
    <row r="242" ht="15.75" customHeight="1">
      <c r="A242" s="27" t="s">
        <v>487</v>
      </c>
      <c r="B242" s="28">
        <f t="shared" si="1"/>
        <v>44291</v>
      </c>
      <c r="C242" s="29">
        <v>247.464</v>
      </c>
      <c r="D242" s="29"/>
      <c r="E242" s="29"/>
      <c r="F242" s="29"/>
      <c r="G242" s="31"/>
      <c r="H242" s="27"/>
      <c r="I242" s="29"/>
      <c r="J242" s="29"/>
      <c r="K242" s="29"/>
      <c r="L242" s="29"/>
      <c r="M242" s="29"/>
      <c r="N242" s="31"/>
      <c r="O242" s="27"/>
      <c r="P242" s="29"/>
      <c r="Q242" s="29"/>
      <c r="R242" s="29"/>
      <c r="S242" s="29"/>
      <c r="T242" s="29"/>
      <c r="U242" s="31"/>
      <c r="V242" s="27"/>
      <c r="W242" s="29"/>
      <c r="X242" s="29"/>
      <c r="Y242" s="29"/>
      <c r="Z242" s="29"/>
      <c r="AA242" s="29"/>
      <c r="AB242" s="31"/>
    </row>
    <row r="243" ht="15.75" customHeight="1">
      <c r="A243" s="27" t="s">
        <v>488</v>
      </c>
      <c r="B243" s="28">
        <f t="shared" si="1"/>
        <v>44291</v>
      </c>
      <c r="C243" s="29">
        <v>1358.642</v>
      </c>
      <c r="D243" s="29"/>
      <c r="E243" s="29"/>
      <c r="F243" s="29"/>
      <c r="G243" s="31"/>
      <c r="H243" s="27"/>
      <c r="I243" s="29"/>
      <c r="J243" s="29"/>
      <c r="K243" s="29"/>
      <c r="L243" s="29"/>
      <c r="M243" s="29"/>
      <c r="N243" s="31"/>
      <c r="O243" s="27"/>
      <c r="P243" s="29"/>
      <c r="Q243" s="29"/>
      <c r="R243" s="29"/>
      <c r="S243" s="29"/>
      <c r="T243" s="29"/>
      <c r="U243" s="31"/>
      <c r="V243" s="27"/>
      <c r="W243" s="29"/>
      <c r="X243" s="29"/>
      <c r="Y243" s="29"/>
      <c r="Z243" s="29"/>
      <c r="AA243" s="29"/>
      <c r="AB243" s="31"/>
    </row>
    <row r="244" ht="15.75" customHeight="1">
      <c r="A244" s="27" t="s">
        <v>489</v>
      </c>
      <c r="B244" s="28">
        <f t="shared" si="1"/>
        <v>44292</v>
      </c>
      <c r="C244" s="29">
        <v>527.44</v>
      </c>
      <c r="D244" s="29"/>
      <c r="E244" s="29"/>
      <c r="F244" s="29"/>
      <c r="G244" s="31"/>
      <c r="H244" s="27"/>
      <c r="I244" s="29"/>
      <c r="J244" s="29"/>
      <c r="K244" s="29"/>
      <c r="L244" s="29"/>
      <c r="M244" s="29"/>
      <c r="N244" s="31"/>
      <c r="O244" s="27"/>
      <c r="P244" s="29"/>
      <c r="Q244" s="29"/>
      <c r="R244" s="29"/>
      <c r="S244" s="29"/>
      <c r="T244" s="29"/>
      <c r="U244" s="31"/>
      <c r="V244" s="27"/>
      <c r="W244" s="29"/>
      <c r="X244" s="29"/>
      <c r="Y244" s="29"/>
      <c r="Z244" s="29"/>
      <c r="AA244" s="29"/>
      <c r="AB244" s="31"/>
    </row>
    <row r="245" ht="15.75" customHeight="1">
      <c r="A245" s="27" t="s">
        <v>490</v>
      </c>
      <c r="B245" s="28">
        <f t="shared" si="1"/>
        <v>44292</v>
      </c>
      <c r="C245" s="29">
        <v>1117.294</v>
      </c>
      <c r="D245" s="29"/>
      <c r="E245" s="29"/>
      <c r="F245" s="29"/>
      <c r="G245" s="31"/>
      <c r="H245" s="27"/>
      <c r="I245" s="29"/>
      <c r="J245" s="29"/>
      <c r="K245" s="29"/>
      <c r="L245" s="29"/>
      <c r="M245" s="29"/>
      <c r="N245" s="31"/>
      <c r="O245" s="27"/>
      <c r="P245" s="29"/>
      <c r="Q245" s="29"/>
      <c r="R245" s="29"/>
      <c r="S245" s="29"/>
      <c r="T245" s="29"/>
      <c r="U245" s="31"/>
      <c r="V245" s="27"/>
      <c r="W245" s="29"/>
      <c r="X245" s="29"/>
      <c r="Y245" s="29"/>
      <c r="Z245" s="29"/>
      <c r="AA245" s="29"/>
      <c r="AB245" s="31"/>
    </row>
    <row r="246" ht="15.75" customHeight="1">
      <c r="A246" s="27" t="s">
        <v>491</v>
      </c>
      <c r="B246" s="28">
        <f t="shared" si="1"/>
        <v>44293</v>
      </c>
      <c r="C246" s="29">
        <v>467.294</v>
      </c>
      <c r="D246" s="29"/>
      <c r="E246" s="29"/>
      <c r="F246" s="29"/>
      <c r="G246" s="31"/>
      <c r="H246" s="27"/>
      <c r="I246" s="29"/>
      <c r="J246" s="29"/>
      <c r="K246" s="29"/>
      <c r="L246" s="29"/>
      <c r="M246" s="29"/>
      <c r="N246" s="31"/>
      <c r="O246" s="27"/>
      <c r="P246" s="29"/>
      <c r="Q246" s="29"/>
      <c r="R246" s="29"/>
      <c r="S246" s="29"/>
      <c r="T246" s="29"/>
      <c r="U246" s="31"/>
      <c r="V246" s="27"/>
      <c r="W246" s="29"/>
      <c r="X246" s="29"/>
      <c r="Y246" s="29"/>
      <c r="Z246" s="29"/>
      <c r="AA246" s="29"/>
      <c r="AB246" s="31"/>
    </row>
    <row r="247" ht="15.75" customHeight="1">
      <c r="A247" s="27" t="s">
        <v>492</v>
      </c>
      <c r="B247" s="28">
        <f t="shared" si="1"/>
        <v>44293</v>
      </c>
      <c r="C247" s="29">
        <v>1177.267</v>
      </c>
      <c r="D247" s="29"/>
      <c r="E247" s="29"/>
      <c r="F247" s="29"/>
      <c r="G247" s="31"/>
      <c r="H247" s="27"/>
      <c r="I247" s="29"/>
      <c r="J247" s="29"/>
      <c r="K247" s="29"/>
      <c r="L247" s="29"/>
      <c r="M247" s="29"/>
      <c r="N247" s="31"/>
      <c r="O247" s="27"/>
      <c r="P247" s="29"/>
      <c r="Q247" s="29"/>
      <c r="R247" s="29"/>
      <c r="S247" s="29"/>
      <c r="T247" s="29"/>
      <c r="U247" s="31"/>
      <c r="V247" s="27"/>
      <c r="W247" s="29"/>
      <c r="X247" s="29"/>
      <c r="Y247" s="29"/>
      <c r="Z247" s="29"/>
      <c r="AA247" s="29"/>
      <c r="AB247" s="31"/>
    </row>
    <row r="248" ht="15.75" customHeight="1">
      <c r="A248" s="27" t="s">
        <v>493</v>
      </c>
      <c r="B248" s="28">
        <f t="shared" si="1"/>
        <v>44294</v>
      </c>
      <c r="C248" s="29">
        <v>314.631</v>
      </c>
      <c r="D248" s="29"/>
      <c r="E248" s="29"/>
      <c r="F248" s="29"/>
      <c r="G248" s="31"/>
      <c r="H248" s="27"/>
      <c r="I248" s="29"/>
      <c r="J248" s="29"/>
      <c r="K248" s="29"/>
      <c r="L248" s="29"/>
      <c r="M248" s="29"/>
      <c r="N248" s="31"/>
      <c r="O248" s="27"/>
      <c r="P248" s="29"/>
      <c r="Q248" s="29"/>
      <c r="R248" s="29"/>
      <c r="S248" s="29"/>
      <c r="T248" s="29"/>
      <c r="U248" s="31"/>
      <c r="V248" s="27"/>
      <c r="W248" s="29"/>
      <c r="X248" s="29"/>
      <c r="Y248" s="29"/>
      <c r="Z248" s="29"/>
      <c r="AA248" s="29"/>
      <c r="AB248" s="31"/>
    </row>
    <row r="249" ht="15.75" customHeight="1">
      <c r="A249" s="27" t="s">
        <v>494</v>
      </c>
      <c r="B249" s="28">
        <f t="shared" si="1"/>
        <v>44294</v>
      </c>
      <c r="C249" s="29">
        <v>997.021</v>
      </c>
      <c r="D249" s="29"/>
      <c r="E249" s="29"/>
      <c r="F249" s="29"/>
      <c r="G249" s="31"/>
      <c r="H249" s="27"/>
      <c r="I249" s="29"/>
      <c r="J249" s="29"/>
      <c r="K249" s="29"/>
      <c r="L249" s="29"/>
      <c r="M249" s="29"/>
      <c r="N249" s="31"/>
      <c r="O249" s="27"/>
      <c r="P249" s="29"/>
      <c r="Q249" s="29"/>
      <c r="R249" s="29"/>
      <c r="S249" s="29"/>
      <c r="T249" s="29"/>
      <c r="U249" s="31"/>
      <c r="V249" s="27"/>
      <c r="W249" s="29"/>
      <c r="X249" s="29"/>
      <c r="Y249" s="29"/>
      <c r="Z249" s="29"/>
      <c r="AA249" s="29"/>
      <c r="AB249" s="31"/>
    </row>
    <row r="250" ht="15.75" customHeight="1">
      <c r="A250" s="27" t="s">
        <v>495</v>
      </c>
      <c r="B250" s="28">
        <f t="shared" si="1"/>
        <v>44295</v>
      </c>
      <c r="C250" s="29">
        <v>150.591</v>
      </c>
      <c r="D250" s="29"/>
      <c r="E250" s="29"/>
      <c r="F250" s="29"/>
      <c r="G250" s="31"/>
      <c r="H250" s="27"/>
      <c r="I250" s="29"/>
      <c r="J250" s="29"/>
      <c r="K250" s="29"/>
      <c r="L250" s="29"/>
      <c r="M250" s="29"/>
      <c r="N250" s="31"/>
      <c r="O250" s="27"/>
      <c r="P250" s="29"/>
      <c r="Q250" s="29"/>
      <c r="R250" s="29"/>
      <c r="S250" s="29"/>
      <c r="T250" s="29"/>
      <c r="U250" s="31"/>
      <c r="V250" s="27"/>
      <c r="W250" s="29"/>
      <c r="X250" s="29"/>
      <c r="Y250" s="29"/>
      <c r="Z250" s="29"/>
      <c r="AA250" s="29"/>
      <c r="AB250" s="31"/>
    </row>
    <row r="251" ht="15.75" customHeight="1">
      <c r="A251" s="27" t="s">
        <v>496</v>
      </c>
      <c r="B251" s="28">
        <f t="shared" si="1"/>
        <v>44295</v>
      </c>
      <c r="C251" s="29">
        <v>1176.454</v>
      </c>
      <c r="D251" s="29"/>
      <c r="E251" s="29"/>
      <c r="F251" s="29"/>
      <c r="G251" s="31"/>
      <c r="H251" s="27"/>
      <c r="I251" s="29"/>
      <c r="J251" s="29"/>
      <c r="K251" s="29"/>
      <c r="L251" s="29"/>
      <c r="M251" s="29"/>
      <c r="N251" s="31"/>
      <c r="O251" s="27"/>
      <c r="P251" s="29"/>
      <c r="Q251" s="29"/>
      <c r="R251" s="29"/>
      <c r="S251" s="29"/>
      <c r="T251" s="29"/>
      <c r="U251" s="31"/>
      <c r="V251" s="27"/>
      <c r="W251" s="29"/>
      <c r="X251" s="29"/>
      <c r="Y251" s="29"/>
      <c r="Z251" s="29"/>
      <c r="AA251" s="29"/>
      <c r="AB251" s="31"/>
    </row>
    <row r="252" ht="15.75" customHeight="1">
      <c r="A252" s="27" t="s">
        <v>497</v>
      </c>
      <c r="B252" s="28">
        <f t="shared" si="1"/>
        <v>44296</v>
      </c>
      <c r="C252" s="29">
        <v>374.588</v>
      </c>
      <c r="D252" s="29"/>
      <c r="E252" s="29"/>
      <c r="F252" s="29"/>
      <c r="G252" s="31"/>
      <c r="H252" s="27"/>
      <c r="I252" s="29"/>
      <c r="J252" s="29"/>
      <c r="K252" s="29"/>
      <c r="L252" s="29"/>
      <c r="M252" s="29"/>
      <c r="N252" s="31"/>
      <c r="O252" s="27"/>
      <c r="P252" s="29"/>
      <c r="Q252" s="29"/>
      <c r="R252" s="29"/>
      <c r="S252" s="29"/>
      <c r="T252" s="29"/>
      <c r="U252" s="31"/>
      <c r="V252" s="27"/>
      <c r="W252" s="29"/>
      <c r="X252" s="29"/>
      <c r="Y252" s="29"/>
      <c r="Z252" s="29"/>
      <c r="AA252" s="29"/>
      <c r="AB252" s="31"/>
    </row>
    <row r="253" ht="15.75" customHeight="1">
      <c r="A253" s="27" t="s">
        <v>498</v>
      </c>
      <c r="B253" s="28">
        <f t="shared" si="1"/>
        <v>44296</v>
      </c>
      <c r="C253" s="29">
        <v>1994.107</v>
      </c>
      <c r="D253" s="29"/>
      <c r="E253" s="29"/>
      <c r="F253" s="29"/>
      <c r="G253" s="31"/>
      <c r="H253" s="27"/>
      <c r="I253" s="29"/>
      <c r="J253" s="29"/>
      <c r="K253" s="29"/>
      <c r="L253" s="29"/>
      <c r="M253" s="29"/>
      <c r="N253" s="31"/>
      <c r="O253" s="27"/>
      <c r="P253" s="29"/>
      <c r="Q253" s="29"/>
      <c r="R253" s="29"/>
      <c r="S253" s="29"/>
      <c r="T253" s="29"/>
      <c r="U253" s="31"/>
      <c r="V253" s="27"/>
      <c r="W253" s="29"/>
      <c r="X253" s="29"/>
      <c r="Y253" s="29"/>
      <c r="Z253" s="29"/>
      <c r="AA253" s="29"/>
      <c r="AB253" s="31"/>
    </row>
    <row r="254" ht="15.75" customHeight="1">
      <c r="A254" s="27" t="s">
        <v>499</v>
      </c>
      <c r="B254" s="28">
        <f t="shared" si="1"/>
        <v>44297</v>
      </c>
      <c r="C254" s="29">
        <v>340.078</v>
      </c>
      <c r="D254" s="29"/>
      <c r="E254" s="29"/>
      <c r="F254" s="29"/>
      <c r="G254" s="31"/>
      <c r="H254" s="27"/>
      <c r="I254" s="29"/>
      <c r="J254" s="29"/>
      <c r="K254" s="29"/>
      <c r="L254" s="29"/>
      <c r="M254" s="29"/>
      <c r="N254" s="31"/>
      <c r="O254" s="27"/>
      <c r="P254" s="29"/>
      <c r="Q254" s="29"/>
      <c r="R254" s="29"/>
      <c r="S254" s="29"/>
      <c r="T254" s="29"/>
      <c r="U254" s="31"/>
      <c r="V254" s="27"/>
      <c r="W254" s="29"/>
      <c r="X254" s="29"/>
      <c r="Y254" s="29"/>
      <c r="Z254" s="29"/>
      <c r="AA254" s="29"/>
      <c r="AB254" s="31"/>
    </row>
    <row r="255" ht="15.75" customHeight="1">
      <c r="A255" s="27" t="s">
        <v>500</v>
      </c>
      <c r="B255" s="28">
        <f t="shared" si="1"/>
        <v>44297</v>
      </c>
      <c r="C255" s="29">
        <v>1117.433</v>
      </c>
      <c r="D255" s="29"/>
      <c r="E255" s="29"/>
      <c r="F255" s="29"/>
      <c r="G255" s="31"/>
      <c r="H255" s="27"/>
      <c r="I255" s="29"/>
      <c r="J255" s="29"/>
      <c r="K255" s="29"/>
      <c r="L255" s="29"/>
      <c r="M255" s="29"/>
      <c r="N255" s="31"/>
      <c r="O255" s="27"/>
      <c r="P255" s="29"/>
      <c r="Q255" s="29"/>
      <c r="R255" s="29"/>
      <c r="S255" s="29"/>
      <c r="T255" s="29"/>
      <c r="U255" s="31"/>
      <c r="V255" s="27"/>
      <c r="W255" s="29"/>
      <c r="X255" s="29"/>
      <c r="Y255" s="29"/>
      <c r="Z255" s="29"/>
      <c r="AA255" s="29"/>
      <c r="AB255" s="31"/>
    </row>
    <row r="256" ht="15.75" customHeight="1">
      <c r="A256" s="27" t="s">
        <v>501</v>
      </c>
      <c r="B256" s="28">
        <f t="shared" si="1"/>
        <v>44298</v>
      </c>
      <c r="C256" s="29">
        <v>330.522</v>
      </c>
      <c r="D256" s="29"/>
      <c r="E256" s="29"/>
      <c r="F256" s="29"/>
      <c r="G256" s="31"/>
      <c r="H256" s="27"/>
      <c r="I256" s="29"/>
      <c r="J256" s="29"/>
      <c r="K256" s="29"/>
      <c r="L256" s="29"/>
      <c r="M256" s="29"/>
      <c r="N256" s="31"/>
      <c r="O256" s="27"/>
      <c r="P256" s="29"/>
      <c r="Q256" s="29"/>
      <c r="R256" s="29"/>
      <c r="S256" s="29"/>
      <c r="T256" s="29"/>
      <c r="U256" s="31"/>
      <c r="V256" s="27"/>
      <c r="W256" s="29"/>
      <c r="X256" s="29"/>
      <c r="Y256" s="29"/>
      <c r="Z256" s="29"/>
      <c r="AA256" s="29"/>
      <c r="AB256" s="31"/>
    </row>
    <row r="257" ht="15.75" customHeight="1">
      <c r="A257" s="27" t="s">
        <v>502</v>
      </c>
      <c r="B257" s="28">
        <f t="shared" si="1"/>
        <v>44298</v>
      </c>
      <c r="C257" s="29">
        <v>997.445</v>
      </c>
      <c r="D257" s="29"/>
      <c r="E257" s="29"/>
      <c r="F257" s="29"/>
      <c r="G257" s="31"/>
      <c r="H257" s="27"/>
      <c r="I257" s="29"/>
      <c r="J257" s="29"/>
      <c r="K257" s="29"/>
      <c r="L257" s="29"/>
      <c r="M257" s="29"/>
      <c r="N257" s="31"/>
      <c r="O257" s="27"/>
      <c r="P257" s="29"/>
      <c r="Q257" s="29"/>
      <c r="R257" s="29"/>
      <c r="S257" s="29"/>
      <c r="T257" s="29"/>
      <c r="U257" s="31"/>
      <c r="V257" s="27"/>
      <c r="W257" s="29"/>
      <c r="X257" s="29"/>
      <c r="Y257" s="29"/>
      <c r="Z257" s="29"/>
      <c r="AA257" s="29"/>
      <c r="AB257" s="31"/>
    </row>
    <row r="258" ht="15.75" customHeight="1">
      <c r="A258" s="27" t="s">
        <v>503</v>
      </c>
      <c r="B258" s="28">
        <f t="shared" si="1"/>
        <v>44299</v>
      </c>
      <c r="C258" s="29">
        <v>322.289</v>
      </c>
      <c r="D258" s="29"/>
      <c r="E258" s="29"/>
      <c r="F258" s="29"/>
      <c r="G258" s="31"/>
      <c r="H258" s="27"/>
      <c r="I258" s="29"/>
      <c r="J258" s="29"/>
      <c r="K258" s="29"/>
      <c r="L258" s="29"/>
      <c r="M258" s="29"/>
      <c r="N258" s="31"/>
      <c r="O258" s="27"/>
      <c r="P258" s="29"/>
      <c r="Q258" s="29"/>
      <c r="R258" s="29"/>
      <c r="S258" s="29"/>
      <c r="T258" s="29"/>
      <c r="U258" s="31"/>
      <c r="V258" s="27"/>
      <c r="W258" s="29"/>
      <c r="X258" s="29"/>
      <c r="Y258" s="29"/>
      <c r="Z258" s="29"/>
      <c r="AA258" s="29"/>
      <c r="AB258" s="31"/>
    </row>
    <row r="259" ht="15.75" customHeight="1">
      <c r="A259" s="27" t="s">
        <v>504</v>
      </c>
      <c r="B259" s="28">
        <f t="shared" si="1"/>
        <v>44299</v>
      </c>
      <c r="C259" s="29">
        <v>1117.295</v>
      </c>
      <c r="D259" s="29"/>
      <c r="E259" s="29"/>
      <c r="F259" s="29"/>
      <c r="G259" s="31"/>
      <c r="H259" s="27"/>
      <c r="I259" s="29"/>
      <c r="J259" s="29"/>
      <c r="K259" s="29"/>
      <c r="L259" s="29"/>
      <c r="M259" s="29"/>
      <c r="N259" s="31"/>
      <c r="O259" s="27"/>
      <c r="P259" s="29"/>
      <c r="Q259" s="29"/>
      <c r="R259" s="29"/>
      <c r="S259" s="29"/>
      <c r="T259" s="29"/>
      <c r="U259" s="31"/>
      <c r="V259" s="27"/>
      <c r="W259" s="29"/>
      <c r="X259" s="29"/>
      <c r="Y259" s="29"/>
      <c r="Z259" s="29"/>
      <c r="AA259" s="29"/>
      <c r="AB259" s="31"/>
    </row>
    <row r="260" ht="15.75" customHeight="1">
      <c r="A260" s="27" t="s">
        <v>505</v>
      </c>
      <c r="B260" s="28">
        <f t="shared" si="1"/>
        <v>44300</v>
      </c>
      <c r="C260" s="29">
        <v>347.227</v>
      </c>
      <c r="D260" s="29"/>
      <c r="E260" s="29"/>
      <c r="F260" s="29"/>
      <c r="G260" s="31"/>
      <c r="H260" s="27"/>
      <c r="I260" s="29"/>
      <c r="J260" s="29"/>
      <c r="K260" s="29"/>
      <c r="L260" s="29"/>
      <c r="M260" s="29"/>
      <c r="N260" s="31"/>
      <c r="O260" s="27"/>
      <c r="P260" s="29"/>
      <c r="Q260" s="29"/>
      <c r="R260" s="29"/>
      <c r="S260" s="29"/>
      <c r="T260" s="29"/>
      <c r="U260" s="31"/>
      <c r="V260" s="27"/>
      <c r="W260" s="29"/>
      <c r="X260" s="29"/>
      <c r="Y260" s="29"/>
      <c r="Z260" s="29"/>
      <c r="AA260" s="29"/>
      <c r="AB260" s="31"/>
    </row>
    <row r="261" ht="15.75" customHeight="1">
      <c r="A261" s="27" t="s">
        <v>506</v>
      </c>
      <c r="B261" s="28">
        <f t="shared" si="1"/>
        <v>44300</v>
      </c>
      <c r="C261" s="29">
        <v>996.621</v>
      </c>
      <c r="D261" s="29"/>
      <c r="E261" s="29"/>
      <c r="F261" s="29"/>
      <c r="G261" s="31"/>
      <c r="H261" s="27"/>
      <c r="I261" s="29"/>
      <c r="J261" s="29"/>
      <c r="K261" s="29"/>
      <c r="L261" s="29"/>
      <c r="M261" s="29"/>
      <c r="N261" s="31"/>
      <c r="O261" s="27"/>
      <c r="P261" s="29"/>
      <c r="Q261" s="29"/>
      <c r="R261" s="29"/>
      <c r="S261" s="29"/>
      <c r="T261" s="29"/>
      <c r="U261" s="31"/>
      <c r="V261" s="27"/>
      <c r="W261" s="29"/>
      <c r="X261" s="29"/>
      <c r="Y261" s="29"/>
      <c r="Z261" s="29"/>
      <c r="AA261" s="29"/>
      <c r="AB261" s="31"/>
    </row>
    <row r="262" ht="15.75" customHeight="1">
      <c r="A262" s="27" t="s">
        <v>507</v>
      </c>
      <c r="B262" s="28">
        <f t="shared" si="1"/>
        <v>44301</v>
      </c>
      <c r="C262" s="29">
        <v>917.93</v>
      </c>
      <c r="D262" s="29"/>
      <c r="E262" s="29"/>
      <c r="F262" s="29"/>
      <c r="G262" s="31"/>
      <c r="H262" s="27"/>
      <c r="I262" s="29"/>
      <c r="J262" s="29"/>
      <c r="K262" s="29"/>
      <c r="L262" s="29"/>
      <c r="M262" s="29"/>
      <c r="N262" s="31"/>
      <c r="O262" s="27"/>
      <c r="P262" s="29"/>
      <c r="Q262" s="29"/>
      <c r="R262" s="29"/>
      <c r="S262" s="29"/>
      <c r="T262" s="29"/>
      <c r="U262" s="31"/>
      <c r="V262" s="27"/>
      <c r="W262" s="29"/>
      <c r="X262" s="29"/>
      <c r="Y262" s="29"/>
      <c r="Z262" s="29"/>
      <c r="AA262" s="29"/>
      <c r="AB262" s="31"/>
    </row>
    <row r="263" ht="15.75" customHeight="1">
      <c r="A263" s="27" t="s">
        <v>508</v>
      </c>
      <c r="B263" s="28">
        <f t="shared" si="1"/>
        <v>44302</v>
      </c>
      <c r="C263" s="29">
        <v>1046.084</v>
      </c>
      <c r="D263" s="29"/>
      <c r="E263" s="29"/>
      <c r="F263" s="29"/>
      <c r="G263" s="31"/>
      <c r="H263" s="27"/>
      <c r="I263" s="29"/>
      <c r="J263" s="29"/>
      <c r="K263" s="29"/>
      <c r="L263" s="29"/>
      <c r="M263" s="29"/>
      <c r="N263" s="31"/>
      <c r="O263" s="27"/>
      <c r="P263" s="29"/>
      <c r="Q263" s="29"/>
      <c r="R263" s="29"/>
      <c r="S263" s="29"/>
      <c r="T263" s="29"/>
      <c r="U263" s="31"/>
      <c r="V263" s="27"/>
      <c r="W263" s="29"/>
      <c r="X263" s="29"/>
      <c r="Y263" s="29"/>
      <c r="Z263" s="29"/>
      <c r="AA263" s="29"/>
      <c r="AB263" s="31"/>
    </row>
    <row r="264" ht="15.75" customHeight="1">
      <c r="A264" s="27" t="s">
        <v>509</v>
      </c>
      <c r="B264" s="28">
        <f t="shared" si="1"/>
        <v>44303</v>
      </c>
      <c r="C264" s="29">
        <v>365.096</v>
      </c>
      <c r="D264" s="29"/>
      <c r="E264" s="29"/>
      <c r="F264" s="29"/>
      <c r="G264" s="31"/>
      <c r="H264" s="27"/>
      <c r="I264" s="29"/>
      <c r="J264" s="29"/>
      <c r="K264" s="29"/>
      <c r="L264" s="29"/>
      <c r="M264" s="29"/>
      <c r="N264" s="31"/>
      <c r="O264" s="27"/>
      <c r="P264" s="29"/>
      <c r="Q264" s="29"/>
      <c r="R264" s="29"/>
      <c r="S264" s="29"/>
      <c r="T264" s="29"/>
      <c r="U264" s="31"/>
      <c r="V264" s="27"/>
      <c r="W264" s="29"/>
      <c r="X264" s="29"/>
      <c r="Y264" s="29"/>
      <c r="Z264" s="29"/>
      <c r="AA264" s="29"/>
      <c r="AB264" s="31"/>
    </row>
    <row r="265" ht="15.75" customHeight="1">
      <c r="A265" s="27" t="s">
        <v>510</v>
      </c>
      <c r="B265" s="28">
        <f t="shared" si="1"/>
        <v>44303</v>
      </c>
      <c r="C265" s="29">
        <v>1574.316</v>
      </c>
      <c r="D265" s="29"/>
      <c r="E265" s="29"/>
      <c r="F265" s="29"/>
      <c r="G265" s="31"/>
      <c r="H265" s="27"/>
      <c r="I265" s="29"/>
      <c r="J265" s="29"/>
      <c r="K265" s="29"/>
      <c r="L265" s="29"/>
      <c r="M265" s="29"/>
      <c r="N265" s="31"/>
      <c r="O265" s="27"/>
      <c r="P265" s="29"/>
      <c r="Q265" s="29"/>
      <c r="R265" s="29"/>
      <c r="S265" s="29"/>
      <c r="T265" s="29"/>
      <c r="U265" s="31"/>
      <c r="V265" s="27"/>
      <c r="W265" s="29"/>
      <c r="X265" s="29"/>
      <c r="Y265" s="29"/>
      <c r="Z265" s="29"/>
      <c r="AA265" s="29"/>
      <c r="AB265" s="31"/>
    </row>
    <row r="266" ht="15.75" customHeight="1">
      <c r="A266" s="27" t="s">
        <v>511</v>
      </c>
      <c r="B266" s="28">
        <f t="shared" si="1"/>
        <v>44313</v>
      </c>
      <c r="C266" s="29">
        <v>157.951</v>
      </c>
      <c r="D266" s="29"/>
      <c r="E266" s="29"/>
      <c r="F266" s="29"/>
      <c r="G266" s="31"/>
      <c r="H266" s="27"/>
      <c r="I266" s="29"/>
      <c r="J266" s="29"/>
      <c r="K266" s="29"/>
      <c r="L266" s="29"/>
      <c r="M266" s="29"/>
      <c r="N266" s="31"/>
      <c r="O266" s="27"/>
      <c r="P266" s="29"/>
      <c r="Q266" s="29"/>
      <c r="R266" s="29"/>
      <c r="S266" s="29"/>
      <c r="T266" s="29"/>
      <c r="U266" s="31"/>
      <c r="V266" s="27"/>
      <c r="W266" s="29"/>
      <c r="X266" s="29"/>
      <c r="Y266" s="29"/>
      <c r="Z266" s="29"/>
      <c r="AA266" s="29"/>
      <c r="AB266" s="31"/>
    </row>
    <row r="267" ht="15.75" customHeight="1">
      <c r="A267" s="27" t="s">
        <v>512</v>
      </c>
      <c r="B267" s="28">
        <f t="shared" si="1"/>
        <v>44323</v>
      </c>
      <c r="C267" s="29">
        <v>990.377</v>
      </c>
      <c r="D267" s="29"/>
      <c r="E267" s="29"/>
      <c r="F267" s="29"/>
      <c r="G267" s="31"/>
      <c r="H267" s="27"/>
      <c r="I267" s="29"/>
      <c r="J267" s="29"/>
      <c r="K267" s="29"/>
      <c r="L267" s="29"/>
      <c r="M267" s="29"/>
      <c r="N267" s="31"/>
      <c r="O267" s="27"/>
      <c r="P267" s="29"/>
      <c r="Q267" s="29"/>
      <c r="R267" s="29"/>
      <c r="S267" s="29"/>
      <c r="T267" s="29"/>
      <c r="U267" s="31"/>
      <c r="V267" s="27"/>
      <c r="W267" s="29"/>
      <c r="X267" s="29"/>
      <c r="Y267" s="29"/>
      <c r="Z267" s="29"/>
      <c r="AA267" s="29"/>
      <c r="AB267" s="31"/>
    </row>
    <row r="268" ht="15.75" customHeight="1">
      <c r="A268" s="27" t="s">
        <v>513</v>
      </c>
      <c r="B268" s="28">
        <f t="shared" si="1"/>
        <v>44621</v>
      </c>
      <c r="C268" s="29">
        <v>2829.119</v>
      </c>
      <c r="D268" s="29"/>
      <c r="E268" s="29"/>
      <c r="F268" s="29"/>
      <c r="G268" s="31"/>
      <c r="H268" s="27"/>
      <c r="I268" s="29"/>
      <c r="J268" s="29"/>
      <c r="K268" s="29"/>
      <c r="L268" s="29"/>
      <c r="M268" s="29"/>
      <c r="N268" s="31"/>
      <c r="O268" s="27"/>
      <c r="P268" s="29"/>
      <c r="Q268" s="29"/>
      <c r="R268" s="29"/>
      <c r="S268" s="29"/>
      <c r="T268" s="29"/>
      <c r="U268" s="31"/>
      <c r="V268" s="27"/>
      <c r="W268" s="29"/>
      <c r="X268" s="29"/>
      <c r="Y268" s="29"/>
      <c r="Z268" s="29"/>
      <c r="AA268" s="29"/>
      <c r="AB268" s="31"/>
    </row>
    <row r="269" ht="15.75" customHeight="1">
      <c r="A269" s="27" t="s">
        <v>514</v>
      </c>
      <c r="B269" s="28">
        <f t="shared" si="1"/>
        <v>44639</v>
      </c>
      <c r="C269" s="29">
        <v>872.429</v>
      </c>
      <c r="D269" s="29"/>
      <c r="E269" s="29"/>
      <c r="F269" s="29"/>
      <c r="G269" s="31"/>
      <c r="H269" s="27"/>
      <c r="I269" s="29"/>
      <c r="J269" s="29"/>
      <c r="K269" s="29"/>
      <c r="L269" s="29"/>
      <c r="M269" s="29"/>
      <c r="N269" s="31"/>
      <c r="O269" s="27"/>
      <c r="P269" s="29"/>
      <c r="Q269" s="29"/>
      <c r="R269" s="29"/>
      <c r="S269" s="29"/>
      <c r="T269" s="29"/>
      <c r="U269" s="31"/>
      <c r="V269" s="27"/>
      <c r="W269" s="29"/>
      <c r="X269" s="29"/>
      <c r="Y269" s="29"/>
      <c r="Z269" s="29"/>
      <c r="AA269" s="29"/>
      <c r="AB269" s="31"/>
    </row>
    <row r="270" ht="15.75" customHeight="1">
      <c r="A270" s="27" t="s">
        <v>515</v>
      </c>
      <c r="B270" s="28">
        <f t="shared" si="1"/>
        <v>44646</v>
      </c>
      <c r="C270" s="29">
        <v>946.769</v>
      </c>
      <c r="D270" s="29"/>
      <c r="E270" s="29"/>
      <c r="F270" s="29"/>
      <c r="G270" s="31"/>
      <c r="H270" s="27"/>
      <c r="I270" s="29"/>
      <c r="J270" s="29"/>
      <c r="K270" s="29"/>
      <c r="L270" s="29"/>
      <c r="M270" s="29"/>
      <c r="N270" s="31"/>
      <c r="O270" s="27"/>
      <c r="P270" s="29"/>
      <c r="Q270" s="29"/>
      <c r="R270" s="29"/>
      <c r="S270" s="29"/>
      <c r="T270" s="29"/>
      <c r="U270" s="31"/>
      <c r="V270" s="27"/>
      <c r="W270" s="29"/>
      <c r="X270" s="29"/>
      <c r="Y270" s="29"/>
      <c r="Z270" s="29"/>
      <c r="AA270" s="29"/>
      <c r="AB270" s="31"/>
    </row>
    <row r="271" ht="15.75" customHeight="1">
      <c r="A271" s="27" t="s">
        <v>516</v>
      </c>
      <c r="B271" s="28">
        <f t="shared" si="1"/>
        <v>44653</v>
      </c>
      <c r="C271" s="29">
        <v>2627.576</v>
      </c>
      <c r="D271" s="29"/>
      <c r="E271" s="29"/>
      <c r="F271" s="29"/>
      <c r="G271" s="31"/>
      <c r="H271" s="27"/>
      <c r="I271" s="29"/>
      <c r="J271" s="29"/>
      <c r="K271" s="29"/>
      <c r="L271" s="29"/>
      <c r="M271" s="29"/>
      <c r="N271" s="31"/>
      <c r="O271" s="27"/>
      <c r="P271" s="29"/>
      <c r="Q271" s="29"/>
      <c r="R271" s="29"/>
      <c r="S271" s="29"/>
      <c r="T271" s="29"/>
      <c r="U271" s="31"/>
      <c r="V271" s="27"/>
      <c r="W271" s="29"/>
      <c r="X271" s="29"/>
      <c r="Y271" s="29"/>
      <c r="Z271" s="29"/>
      <c r="AA271" s="29"/>
      <c r="AB271" s="31"/>
    </row>
    <row r="272" ht="15.75" customHeight="1">
      <c r="A272" s="27" t="s">
        <v>517</v>
      </c>
      <c r="B272" s="28">
        <f t="shared" si="1"/>
        <v>44660</v>
      </c>
      <c r="C272" s="29">
        <v>925.721</v>
      </c>
      <c r="D272" s="29"/>
      <c r="E272" s="29"/>
      <c r="F272" s="29"/>
      <c r="G272" s="31"/>
      <c r="H272" s="27"/>
      <c r="I272" s="29"/>
      <c r="J272" s="29"/>
      <c r="K272" s="29"/>
      <c r="L272" s="29"/>
      <c r="M272" s="29"/>
      <c r="N272" s="31"/>
      <c r="O272" s="27"/>
      <c r="P272" s="29"/>
      <c r="Q272" s="29"/>
      <c r="R272" s="29"/>
      <c r="S272" s="29"/>
      <c r="T272" s="29"/>
      <c r="U272" s="31"/>
      <c r="V272" s="27"/>
      <c r="W272" s="29"/>
      <c r="X272" s="29"/>
      <c r="Y272" s="29"/>
      <c r="Z272" s="29"/>
      <c r="AA272" s="29"/>
      <c r="AB272" s="31"/>
    </row>
    <row r="273" ht="15.75" customHeight="1">
      <c r="A273" s="27" t="s">
        <v>518</v>
      </c>
      <c r="B273" s="28">
        <f t="shared" si="1"/>
        <v>44667</v>
      </c>
      <c r="C273" s="29">
        <v>896.329</v>
      </c>
      <c r="D273" s="29"/>
      <c r="E273" s="29"/>
      <c r="F273" s="29"/>
      <c r="G273" s="31"/>
      <c r="H273" s="27"/>
      <c r="I273" s="29"/>
      <c r="J273" s="29"/>
      <c r="K273" s="29"/>
      <c r="L273" s="29"/>
      <c r="M273" s="29"/>
      <c r="N273" s="31"/>
      <c r="O273" s="27"/>
      <c r="P273" s="29"/>
      <c r="Q273" s="29"/>
      <c r="R273" s="29"/>
      <c r="S273" s="29"/>
      <c r="T273" s="29"/>
      <c r="U273" s="31"/>
      <c r="V273" s="27"/>
      <c r="W273" s="29"/>
      <c r="X273" s="29"/>
      <c r="Y273" s="29"/>
      <c r="Z273" s="29"/>
      <c r="AA273" s="29"/>
      <c r="AB273" s="31"/>
    </row>
    <row r="274" ht="15.75" customHeight="1">
      <c r="A274" s="27" t="s">
        <v>519</v>
      </c>
      <c r="B274" s="28">
        <f t="shared" si="1"/>
        <v>44674</v>
      </c>
      <c r="C274" s="29">
        <v>902.086</v>
      </c>
      <c r="D274" s="29"/>
      <c r="E274" s="29"/>
      <c r="F274" s="29"/>
      <c r="G274" s="31"/>
      <c r="H274" s="27"/>
      <c r="I274" s="29"/>
      <c r="J274" s="29"/>
      <c r="K274" s="29"/>
      <c r="L274" s="29"/>
      <c r="M274" s="29"/>
      <c r="N274" s="31"/>
      <c r="O274" s="27"/>
      <c r="P274" s="29"/>
      <c r="Q274" s="29"/>
      <c r="R274" s="29"/>
      <c r="S274" s="29"/>
      <c r="T274" s="29"/>
      <c r="U274" s="31"/>
      <c r="V274" s="27"/>
      <c r="W274" s="29"/>
      <c r="X274" s="29"/>
      <c r="Y274" s="29"/>
      <c r="Z274" s="29"/>
      <c r="AA274" s="29"/>
      <c r="AB274" s="31"/>
    </row>
    <row r="275" ht="15.75" customHeight="1">
      <c r="A275" s="27" t="s">
        <v>520</v>
      </c>
      <c r="B275" s="28">
        <f t="shared" si="1"/>
        <v>44682</v>
      </c>
      <c r="C275" s="29">
        <v>2498.297</v>
      </c>
      <c r="D275" s="29"/>
      <c r="E275" s="29"/>
      <c r="F275" s="29"/>
      <c r="G275" s="31"/>
      <c r="H275" s="27"/>
      <c r="I275" s="29"/>
      <c r="J275" s="29"/>
      <c r="K275" s="29"/>
      <c r="L275" s="29"/>
      <c r="M275" s="29"/>
      <c r="N275" s="31"/>
      <c r="O275" s="27"/>
      <c r="P275" s="29"/>
      <c r="Q275" s="29"/>
      <c r="R275" s="29"/>
      <c r="S275" s="29"/>
      <c r="T275" s="29"/>
      <c r="U275" s="31"/>
      <c r="V275" s="27"/>
      <c r="W275" s="29"/>
      <c r="X275" s="29"/>
      <c r="Y275" s="29"/>
      <c r="Z275" s="29"/>
      <c r="AA275" s="29"/>
      <c r="AB275" s="31"/>
    </row>
    <row r="276" ht="15.75" customHeight="1">
      <c r="A276" s="27" t="s">
        <v>521</v>
      </c>
      <c r="B276" s="28">
        <f t="shared" si="1"/>
        <v>44688</v>
      </c>
      <c r="C276" s="29">
        <v>1031.034</v>
      </c>
      <c r="D276" s="29"/>
      <c r="E276" s="29"/>
      <c r="F276" s="29"/>
      <c r="G276" s="31"/>
      <c r="H276" s="27"/>
      <c r="I276" s="29"/>
      <c r="J276" s="29"/>
      <c r="K276" s="29"/>
      <c r="L276" s="29"/>
      <c r="M276" s="29"/>
      <c r="N276" s="31"/>
      <c r="O276" s="27"/>
      <c r="P276" s="29"/>
      <c r="Q276" s="29"/>
      <c r="R276" s="29"/>
      <c r="S276" s="29"/>
      <c r="T276" s="29"/>
      <c r="U276" s="31"/>
      <c r="V276" s="27"/>
      <c r="W276" s="29"/>
      <c r="X276" s="29"/>
      <c r="Y276" s="29"/>
      <c r="Z276" s="29"/>
      <c r="AA276" s="29"/>
      <c r="AB276" s="31"/>
    </row>
    <row r="277" ht="15.75" customHeight="1">
      <c r="A277" s="27" t="s">
        <v>522</v>
      </c>
      <c r="B277" s="28">
        <f t="shared" si="1"/>
        <v>44694</v>
      </c>
      <c r="C277" s="29">
        <v>1154.068</v>
      </c>
      <c r="D277" s="29"/>
      <c r="E277" s="29"/>
      <c r="F277" s="29"/>
      <c r="G277" s="31"/>
      <c r="H277" s="27"/>
      <c r="I277" s="29"/>
      <c r="J277" s="29"/>
      <c r="K277" s="29"/>
      <c r="L277" s="29"/>
      <c r="M277" s="29"/>
      <c r="N277" s="31"/>
      <c r="O277" s="27"/>
      <c r="P277" s="29"/>
      <c r="Q277" s="29"/>
      <c r="R277" s="29"/>
      <c r="S277" s="29"/>
      <c r="T277" s="29"/>
      <c r="U277" s="31"/>
      <c r="V277" s="27"/>
      <c r="W277" s="29"/>
      <c r="X277" s="29"/>
      <c r="Y277" s="29"/>
      <c r="Z277" s="29"/>
      <c r="AA277" s="29"/>
      <c r="AB277" s="31"/>
    </row>
    <row r="278" ht="15.75" customHeight="1">
      <c r="A278" s="27" t="s">
        <v>523</v>
      </c>
      <c r="B278" s="28">
        <f t="shared" si="1"/>
        <v>44702</v>
      </c>
      <c r="C278" s="29">
        <v>839.033</v>
      </c>
      <c r="D278" s="29"/>
      <c r="E278" s="29"/>
      <c r="F278" s="29"/>
      <c r="G278" s="31"/>
      <c r="H278" s="27"/>
      <c r="I278" s="29"/>
      <c r="J278" s="29"/>
      <c r="K278" s="29"/>
      <c r="L278" s="29"/>
      <c r="M278" s="29"/>
      <c r="N278" s="31"/>
      <c r="O278" s="27"/>
      <c r="P278" s="29"/>
      <c r="Q278" s="29"/>
      <c r="R278" s="29"/>
      <c r="S278" s="29"/>
      <c r="T278" s="29"/>
      <c r="U278" s="31"/>
      <c r="V278" s="27"/>
      <c r="W278" s="29"/>
      <c r="X278" s="29"/>
      <c r="Y278" s="29"/>
      <c r="Z278" s="29"/>
      <c r="AA278" s="29"/>
      <c r="AB278" s="31"/>
    </row>
    <row r="279" ht="15.75" customHeight="1">
      <c r="A279" s="27" t="s">
        <v>524</v>
      </c>
      <c r="B279" s="28">
        <f t="shared" si="1"/>
        <v>44713</v>
      </c>
      <c r="C279" s="29">
        <v>2585.018</v>
      </c>
      <c r="D279" s="29"/>
      <c r="E279" s="29"/>
      <c r="F279" s="29"/>
      <c r="G279" s="31"/>
      <c r="H279" s="27"/>
      <c r="I279" s="29"/>
      <c r="J279" s="29"/>
      <c r="K279" s="29"/>
      <c r="L279" s="29"/>
      <c r="M279" s="29"/>
      <c r="N279" s="31"/>
      <c r="O279" s="27"/>
      <c r="P279" s="29"/>
      <c r="Q279" s="29"/>
      <c r="R279" s="29"/>
      <c r="S279" s="29"/>
      <c r="T279" s="29"/>
      <c r="U279" s="31"/>
      <c r="V279" s="27"/>
      <c r="W279" s="29"/>
      <c r="X279" s="29"/>
      <c r="Y279" s="29"/>
      <c r="Z279" s="29"/>
      <c r="AA279" s="29"/>
      <c r="AB279" s="31"/>
    </row>
    <row r="280" ht="15.75" customHeight="1">
      <c r="A280" s="27" t="s">
        <v>525</v>
      </c>
      <c r="B280" s="28">
        <f t="shared" si="1"/>
        <v>44717</v>
      </c>
      <c r="C280" s="29">
        <v>411.723</v>
      </c>
      <c r="D280" s="29"/>
      <c r="E280" s="29"/>
      <c r="F280" s="29"/>
      <c r="G280" s="31"/>
      <c r="H280" s="27"/>
      <c r="I280" s="29"/>
      <c r="J280" s="29"/>
      <c r="K280" s="29"/>
      <c r="L280" s="29"/>
      <c r="M280" s="29"/>
      <c r="N280" s="31"/>
      <c r="O280" s="27"/>
      <c r="P280" s="29"/>
      <c r="Q280" s="29"/>
      <c r="R280" s="29"/>
      <c r="S280" s="29"/>
      <c r="T280" s="29"/>
      <c r="U280" s="31"/>
      <c r="V280" s="27"/>
      <c r="W280" s="29"/>
      <c r="X280" s="29"/>
      <c r="Y280" s="29"/>
      <c r="Z280" s="29"/>
      <c r="AA280" s="29"/>
      <c r="AB280" s="31"/>
    </row>
    <row r="281" ht="15.75" customHeight="1">
      <c r="A281" s="27" t="s">
        <v>526</v>
      </c>
      <c r="B281" s="28">
        <f t="shared" si="1"/>
        <v>44725</v>
      </c>
      <c r="C281" s="29">
        <v>886.898</v>
      </c>
      <c r="D281" s="29"/>
      <c r="E281" s="29"/>
      <c r="F281" s="29"/>
      <c r="G281" s="31"/>
      <c r="H281" s="27"/>
      <c r="I281" s="29"/>
      <c r="J281" s="29"/>
      <c r="K281" s="29"/>
      <c r="L281" s="29"/>
      <c r="M281" s="29"/>
      <c r="N281" s="31"/>
      <c r="O281" s="27"/>
      <c r="P281" s="29"/>
      <c r="Q281" s="29"/>
      <c r="R281" s="29"/>
      <c r="S281" s="29"/>
      <c r="T281" s="29"/>
      <c r="U281" s="31"/>
      <c r="V281" s="27"/>
      <c r="W281" s="29"/>
      <c r="X281" s="29"/>
      <c r="Y281" s="29"/>
      <c r="Z281" s="29"/>
      <c r="AA281" s="29"/>
      <c r="AB281" s="31"/>
    </row>
    <row r="282" ht="15.75" customHeight="1">
      <c r="A282" s="27" t="s">
        <v>527</v>
      </c>
      <c r="B282" s="28">
        <f t="shared" si="1"/>
        <v>44732</v>
      </c>
      <c r="C282" s="29">
        <v>433.226</v>
      </c>
      <c r="D282" s="29"/>
      <c r="E282" s="29"/>
      <c r="F282" s="29"/>
      <c r="G282" s="31"/>
      <c r="H282" s="27"/>
      <c r="I282" s="29"/>
      <c r="J282" s="29"/>
      <c r="K282" s="29"/>
      <c r="L282" s="29"/>
      <c r="M282" s="29"/>
      <c r="N282" s="31"/>
      <c r="O282" s="27"/>
      <c r="P282" s="29"/>
      <c r="Q282" s="29"/>
      <c r="R282" s="29"/>
      <c r="S282" s="29"/>
      <c r="T282" s="29"/>
      <c r="U282" s="31"/>
      <c r="V282" s="27"/>
      <c r="W282" s="29"/>
      <c r="X282" s="29"/>
      <c r="Y282" s="29"/>
      <c r="Z282" s="29"/>
      <c r="AA282" s="29"/>
      <c r="AB282" s="31"/>
    </row>
    <row r="283" ht="15.75" customHeight="1">
      <c r="A283" s="27" t="s">
        <v>528</v>
      </c>
      <c r="B283" s="28">
        <f t="shared" si="1"/>
        <v>44738</v>
      </c>
      <c r="C283" s="29">
        <v>854.451</v>
      </c>
      <c r="D283" s="29"/>
      <c r="E283" s="29"/>
      <c r="F283" s="29"/>
      <c r="G283" s="31"/>
      <c r="H283" s="27"/>
      <c r="I283" s="29"/>
      <c r="J283" s="29"/>
      <c r="K283" s="29"/>
      <c r="L283" s="29"/>
      <c r="M283" s="29"/>
      <c r="N283" s="31"/>
      <c r="O283" s="27"/>
      <c r="P283" s="29"/>
      <c r="Q283" s="29"/>
      <c r="R283" s="29"/>
      <c r="S283" s="29"/>
      <c r="T283" s="29"/>
      <c r="U283" s="31"/>
      <c r="V283" s="27"/>
      <c r="W283" s="29"/>
      <c r="X283" s="29"/>
      <c r="Y283" s="29"/>
      <c r="Z283" s="29"/>
      <c r="AA283" s="29"/>
      <c r="AB283" s="31"/>
    </row>
    <row r="284" ht="15.75" customHeight="1">
      <c r="A284" s="27" t="s">
        <v>529</v>
      </c>
      <c r="B284" s="28">
        <f t="shared" si="1"/>
        <v>44743</v>
      </c>
      <c r="C284" s="29">
        <v>348.539</v>
      </c>
      <c r="D284" s="29"/>
      <c r="E284" s="29"/>
      <c r="F284" s="29"/>
      <c r="G284" s="31"/>
      <c r="H284" s="27"/>
      <c r="I284" s="29"/>
      <c r="J284" s="29"/>
      <c r="K284" s="29"/>
      <c r="L284" s="29"/>
      <c r="M284" s="29"/>
      <c r="N284" s="31"/>
      <c r="O284" s="27"/>
      <c r="P284" s="29"/>
      <c r="Q284" s="29"/>
      <c r="R284" s="29"/>
      <c r="S284" s="29"/>
      <c r="T284" s="29"/>
      <c r="U284" s="31"/>
      <c r="V284" s="27"/>
      <c r="W284" s="29"/>
      <c r="X284" s="29"/>
      <c r="Y284" s="29"/>
      <c r="Z284" s="29"/>
      <c r="AA284" s="29"/>
      <c r="AB284" s="31"/>
    </row>
    <row r="285" ht="15.75" customHeight="1">
      <c r="A285" s="27" t="s">
        <v>530</v>
      </c>
      <c r="B285" s="28">
        <f t="shared" si="1"/>
        <v>44746</v>
      </c>
      <c r="C285" s="29">
        <v>920.709</v>
      </c>
      <c r="D285" s="29"/>
      <c r="E285" s="29"/>
      <c r="F285" s="29"/>
      <c r="G285" s="31"/>
      <c r="H285" s="27"/>
      <c r="I285" s="29"/>
      <c r="J285" s="29"/>
      <c r="K285" s="29"/>
      <c r="L285" s="29"/>
      <c r="M285" s="29"/>
      <c r="N285" s="31"/>
      <c r="O285" s="27"/>
      <c r="P285" s="29"/>
      <c r="Q285" s="29"/>
      <c r="R285" s="29"/>
      <c r="S285" s="29"/>
      <c r="T285" s="29"/>
      <c r="U285" s="31"/>
      <c r="V285" s="27"/>
      <c r="W285" s="29"/>
      <c r="X285" s="29"/>
      <c r="Y285" s="29"/>
      <c r="Z285" s="29"/>
      <c r="AA285" s="29"/>
      <c r="AB285" s="31"/>
    </row>
    <row r="286" ht="15.75" customHeight="1">
      <c r="A286" s="27" t="s">
        <v>531</v>
      </c>
      <c r="B286" s="28">
        <f t="shared" si="1"/>
        <v>44752</v>
      </c>
      <c r="C286" s="29">
        <v>832.291</v>
      </c>
      <c r="D286" s="29" t="s">
        <v>532</v>
      </c>
      <c r="E286" s="29"/>
      <c r="F286" s="29"/>
      <c r="G286" s="31"/>
      <c r="H286" s="27"/>
      <c r="I286" s="29"/>
      <c r="J286" s="29"/>
      <c r="K286" s="29"/>
      <c r="L286" s="29"/>
      <c r="M286" s="29"/>
      <c r="N286" s="31"/>
      <c r="O286" s="27"/>
      <c r="P286" s="29"/>
      <c r="Q286" s="29"/>
      <c r="R286" s="29"/>
      <c r="S286" s="29"/>
      <c r="T286" s="29"/>
      <c r="U286" s="31"/>
      <c r="V286" s="27"/>
      <c r="W286" s="29"/>
      <c r="X286" s="29"/>
      <c r="Y286" s="29"/>
      <c r="Z286" s="29"/>
      <c r="AA286" s="29"/>
      <c r="AB286" s="31"/>
    </row>
    <row r="287" ht="15.75" customHeight="1">
      <c r="A287" s="34"/>
      <c r="G287" s="35"/>
      <c r="H287" s="34"/>
      <c r="N287" s="35"/>
      <c r="O287" s="34"/>
      <c r="U287" s="35"/>
      <c r="V287" s="34"/>
      <c r="AB287" s="35"/>
    </row>
    <row r="288" ht="15.75" customHeight="1">
      <c r="A288" s="34"/>
      <c r="G288" s="35"/>
      <c r="H288" s="34"/>
      <c r="N288" s="35"/>
      <c r="O288" s="34"/>
      <c r="U288" s="35"/>
      <c r="V288" s="34"/>
      <c r="AB288" s="35"/>
    </row>
    <row r="289" ht="15.75" customHeight="1">
      <c r="A289" s="34"/>
      <c r="G289" s="35"/>
      <c r="H289" s="34"/>
      <c r="N289" s="35"/>
      <c r="O289" s="34"/>
      <c r="U289" s="35"/>
      <c r="V289" s="34"/>
      <c r="AB289" s="35"/>
    </row>
    <row r="290" ht="15.75" customHeight="1">
      <c r="A290" s="34"/>
      <c r="G290" s="35"/>
      <c r="H290" s="34"/>
      <c r="N290" s="35"/>
      <c r="O290" s="34"/>
      <c r="U290" s="35"/>
      <c r="V290" s="34"/>
      <c r="AB290" s="35"/>
    </row>
    <row r="291" ht="15.75" customHeight="1">
      <c r="A291" s="34"/>
      <c r="G291" s="35"/>
      <c r="H291" s="34"/>
      <c r="N291" s="35"/>
      <c r="O291" s="34"/>
      <c r="U291" s="35"/>
      <c r="V291" s="34"/>
      <c r="AB291" s="35"/>
    </row>
    <row r="292" ht="15.75" customHeight="1">
      <c r="A292" s="34"/>
      <c r="G292" s="35"/>
      <c r="H292" s="34"/>
      <c r="N292" s="35"/>
      <c r="O292" s="34"/>
      <c r="U292" s="35"/>
      <c r="V292" s="34"/>
      <c r="AB292" s="35"/>
    </row>
    <row r="293" ht="15.75" customHeight="1">
      <c r="A293" s="34"/>
      <c r="G293" s="35"/>
      <c r="H293" s="34"/>
      <c r="N293" s="35"/>
      <c r="O293" s="34"/>
      <c r="U293" s="35"/>
      <c r="V293" s="34"/>
      <c r="AB293" s="35"/>
    </row>
    <row r="294" ht="15.75" customHeight="1">
      <c r="A294" s="34"/>
      <c r="G294" s="35"/>
      <c r="H294" s="34"/>
      <c r="N294" s="35"/>
      <c r="O294" s="34"/>
      <c r="U294" s="35"/>
      <c r="V294" s="34"/>
      <c r="AB294" s="35"/>
    </row>
    <row r="295" ht="15.75" customHeight="1">
      <c r="A295" s="34"/>
      <c r="G295" s="35"/>
      <c r="H295" s="34"/>
      <c r="N295" s="35"/>
      <c r="O295" s="34"/>
      <c r="U295" s="35"/>
      <c r="V295" s="34"/>
      <c r="AB295" s="35"/>
    </row>
    <row r="296" ht="15.75" customHeight="1">
      <c r="A296" s="34"/>
      <c r="G296" s="35"/>
      <c r="H296" s="34"/>
      <c r="N296" s="35"/>
      <c r="O296" s="34"/>
      <c r="U296" s="35"/>
      <c r="V296" s="34"/>
      <c r="AB296" s="35"/>
    </row>
    <row r="297" ht="15.75" customHeight="1">
      <c r="A297" s="34"/>
      <c r="G297" s="35"/>
      <c r="H297" s="34"/>
      <c r="N297" s="35"/>
      <c r="O297" s="34"/>
      <c r="U297" s="35"/>
      <c r="V297" s="34"/>
      <c r="AB297" s="35"/>
    </row>
    <row r="298" ht="15.75" customHeight="1">
      <c r="A298" s="34"/>
      <c r="G298" s="35"/>
      <c r="H298" s="34"/>
      <c r="N298" s="35"/>
      <c r="O298" s="34"/>
      <c r="U298" s="35"/>
      <c r="V298" s="34"/>
      <c r="AB298" s="35"/>
    </row>
    <row r="299" ht="15.75" customHeight="1">
      <c r="A299" s="34"/>
      <c r="G299" s="35"/>
      <c r="H299" s="34"/>
      <c r="N299" s="35"/>
      <c r="O299" s="34"/>
      <c r="U299" s="35"/>
      <c r="V299" s="34"/>
      <c r="AB299" s="35"/>
    </row>
    <row r="300" ht="15.75" customHeight="1">
      <c r="A300" s="34"/>
      <c r="G300" s="35"/>
      <c r="H300" s="34"/>
      <c r="N300" s="35"/>
      <c r="O300" s="34"/>
      <c r="U300" s="35"/>
      <c r="V300" s="34"/>
      <c r="AB300" s="35"/>
    </row>
    <row r="301" ht="15.75" customHeight="1">
      <c r="A301" s="34"/>
      <c r="G301" s="35"/>
      <c r="H301" s="34"/>
      <c r="N301" s="35"/>
      <c r="O301" s="34"/>
      <c r="U301" s="35"/>
      <c r="V301" s="34"/>
      <c r="AB301" s="35"/>
    </row>
    <row r="302" ht="15.75" customHeight="1">
      <c r="A302" s="34"/>
      <c r="G302" s="35"/>
      <c r="H302" s="34"/>
      <c r="N302" s="35"/>
      <c r="O302" s="34"/>
      <c r="U302" s="35"/>
      <c r="V302" s="34"/>
      <c r="AB302" s="35"/>
    </row>
    <row r="303" ht="15.75" customHeight="1">
      <c r="A303" s="34"/>
      <c r="G303" s="35"/>
      <c r="H303" s="34"/>
      <c r="N303" s="35"/>
      <c r="O303" s="34"/>
      <c r="U303" s="35"/>
      <c r="V303" s="34"/>
      <c r="AB303" s="35"/>
    </row>
    <row r="304" ht="15.75" customHeight="1">
      <c r="A304" s="34"/>
      <c r="G304" s="35"/>
      <c r="H304" s="34"/>
      <c r="N304" s="35"/>
      <c r="O304" s="34"/>
      <c r="U304" s="35"/>
      <c r="V304" s="34"/>
      <c r="AB304" s="35"/>
    </row>
    <row r="305" ht="15.75" customHeight="1">
      <c r="A305" s="34"/>
      <c r="G305" s="35"/>
      <c r="H305" s="34"/>
      <c r="N305" s="35"/>
      <c r="O305" s="34"/>
      <c r="U305" s="35"/>
      <c r="V305" s="34"/>
      <c r="AB305" s="35"/>
    </row>
    <row r="306" ht="15.75" customHeight="1">
      <c r="A306" s="34"/>
      <c r="G306" s="35"/>
      <c r="H306" s="34"/>
      <c r="N306" s="35"/>
      <c r="O306" s="34"/>
      <c r="U306" s="35"/>
      <c r="V306" s="34"/>
      <c r="AB306" s="35"/>
    </row>
    <row r="307" ht="15.75" customHeight="1">
      <c r="A307" s="34"/>
      <c r="G307" s="35"/>
      <c r="H307" s="34"/>
      <c r="N307" s="35"/>
      <c r="O307" s="34"/>
      <c r="U307" s="35"/>
      <c r="V307" s="34"/>
      <c r="AB307" s="35"/>
    </row>
    <row r="308" ht="15.75" customHeight="1">
      <c r="A308" s="34"/>
      <c r="G308" s="35"/>
      <c r="H308" s="34"/>
      <c r="N308" s="35"/>
      <c r="O308" s="34"/>
      <c r="U308" s="35"/>
      <c r="V308" s="34"/>
      <c r="AB308" s="35"/>
    </row>
    <row r="309" ht="15.75" customHeight="1">
      <c r="A309" s="34"/>
      <c r="G309" s="35"/>
      <c r="H309" s="34"/>
      <c r="N309" s="35"/>
      <c r="O309" s="34"/>
      <c r="U309" s="35"/>
      <c r="V309" s="34"/>
      <c r="AB309" s="35"/>
    </row>
    <row r="310" ht="15.75" customHeight="1">
      <c r="A310" s="34"/>
      <c r="G310" s="35"/>
      <c r="H310" s="34"/>
      <c r="N310" s="35"/>
      <c r="O310" s="34"/>
      <c r="U310" s="35"/>
      <c r="V310" s="34"/>
      <c r="AB310" s="35"/>
    </row>
    <row r="311" ht="15.75" customHeight="1">
      <c r="A311" s="34"/>
      <c r="G311" s="35"/>
      <c r="H311" s="34"/>
      <c r="N311" s="35"/>
      <c r="O311" s="34"/>
      <c r="U311" s="35"/>
      <c r="V311" s="34"/>
      <c r="AB311" s="35"/>
    </row>
    <row r="312" ht="15.75" customHeight="1">
      <c r="A312" s="34"/>
      <c r="G312" s="35"/>
      <c r="H312" s="34"/>
      <c r="N312" s="35"/>
      <c r="O312" s="34"/>
      <c r="U312" s="35"/>
      <c r="V312" s="34"/>
      <c r="AB312" s="35"/>
    </row>
    <row r="313" ht="15.75" customHeight="1">
      <c r="A313" s="34"/>
      <c r="G313" s="35"/>
      <c r="H313" s="34"/>
      <c r="N313" s="35"/>
      <c r="O313" s="34"/>
      <c r="U313" s="35"/>
      <c r="V313" s="34"/>
      <c r="AB313" s="35"/>
    </row>
    <row r="314" ht="15.75" customHeight="1">
      <c r="A314" s="34"/>
      <c r="G314" s="35"/>
      <c r="H314" s="34"/>
      <c r="N314" s="35"/>
      <c r="O314" s="34"/>
      <c r="U314" s="35"/>
      <c r="V314" s="34"/>
      <c r="AB314" s="35"/>
    </row>
    <row r="315" ht="15.75" customHeight="1">
      <c r="A315" s="34"/>
      <c r="G315" s="35"/>
      <c r="H315" s="34"/>
      <c r="N315" s="35"/>
      <c r="O315" s="34"/>
      <c r="U315" s="35"/>
      <c r="V315" s="34"/>
      <c r="AB315" s="35"/>
    </row>
    <row r="316" ht="15.75" customHeight="1">
      <c r="A316" s="34"/>
      <c r="G316" s="35"/>
      <c r="H316" s="34"/>
      <c r="N316" s="35"/>
      <c r="O316" s="34"/>
      <c r="U316" s="35"/>
      <c r="V316" s="34"/>
      <c r="AB316" s="35"/>
    </row>
    <row r="317" ht="15.75" customHeight="1">
      <c r="A317" s="34"/>
      <c r="G317" s="35"/>
      <c r="H317" s="34"/>
      <c r="N317" s="35"/>
      <c r="O317" s="34"/>
      <c r="U317" s="35"/>
      <c r="V317" s="34"/>
      <c r="AB317" s="35"/>
    </row>
    <row r="318" ht="15.75" customHeight="1">
      <c r="A318" s="34"/>
      <c r="G318" s="35"/>
      <c r="H318" s="34"/>
      <c r="N318" s="35"/>
      <c r="O318" s="34"/>
      <c r="U318" s="35"/>
      <c r="V318" s="34"/>
      <c r="AB318" s="35"/>
    </row>
    <row r="319" ht="15.75" customHeight="1">
      <c r="A319" s="34"/>
      <c r="G319" s="35"/>
      <c r="H319" s="34"/>
      <c r="N319" s="35"/>
      <c r="O319" s="34"/>
      <c r="U319" s="35"/>
      <c r="V319" s="34"/>
      <c r="AB319" s="35"/>
    </row>
    <row r="320" ht="15.75" customHeight="1">
      <c r="A320" s="34"/>
      <c r="G320" s="35"/>
      <c r="H320" s="34"/>
      <c r="N320" s="35"/>
      <c r="O320" s="34"/>
      <c r="U320" s="35"/>
      <c r="V320" s="34"/>
      <c r="AB320" s="35"/>
    </row>
    <row r="321" ht="15.75" customHeight="1">
      <c r="A321" s="34"/>
      <c r="G321" s="35"/>
      <c r="H321" s="34"/>
      <c r="N321" s="35"/>
      <c r="O321" s="34"/>
      <c r="U321" s="35"/>
      <c r="V321" s="34"/>
      <c r="AB321" s="35"/>
    </row>
    <row r="322" ht="15.75" customHeight="1">
      <c r="A322" s="34"/>
      <c r="G322" s="35"/>
      <c r="H322" s="34"/>
      <c r="N322" s="35"/>
      <c r="O322" s="34"/>
      <c r="U322" s="35"/>
      <c r="V322" s="34"/>
      <c r="AB322" s="35"/>
    </row>
    <row r="323" ht="15.75" customHeight="1">
      <c r="A323" s="34"/>
      <c r="G323" s="35"/>
      <c r="H323" s="34"/>
      <c r="N323" s="35"/>
      <c r="O323" s="34"/>
      <c r="U323" s="35"/>
      <c r="V323" s="34"/>
      <c r="AB323" s="35"/>
    </row>
    <row r="324" ht="15.75" customHeight="1">
      <c r="A324" s="34"/>
      <c r="G324" s="35"/>
      <c r="H324" s="34"/>
      <c r="N324" s="35"/>
      <c r="O324" s="34"/>
      <c r="U324" s="35"/>
      <c r="V324" s="34"/>
      <c r="AB324" s="35"/>
    </row>
    <row r="325" ht="15.75" customHeight="1">
      <c r="A325" s="34"/>
      <c r="G325" s="35"/>
      <c r="H325" s="34"/>
      <c r="N325" s="35"/>
      <c r="O325" s="34"/>
      <c r="U325" s="35"/>
      <c r="V325" s="34"/>
      <c r="AB325" s="35"/>
    </row>
    <row r="326" ht="15.75" customHeight="1">
      <c r="A326" s="34"/>
      <c r="G326" s="35"/>
      <c r="H326" s="34"/>
      <c r="N326" s="35"/>
      <c r="O326" s="34"/>
      <c r="U326" s="35"/>
      <c r="V326" s="34"/>
      <c r="AB326" s="35"/>
    </row>
    <row r="327" ht="15.75" customHeight="1">
      <c r="A327" s="34"/>
      <c r="G327" s="35"/>
      <c r="H327" s="34"/>
      <c r="N327" s="35"/>
      <c r="O327" s="34"/>
      <c r="U327" s="35"/>
      <c r="V327" s="34"/>
      <c r="AB327" s="35"/>
    </row>
    <row r="328" ht="15.75" customHeight="1">
      <c r="A328" s="34"/>
      <c r="G328" s="35"/>
      <c r="H328" s="34"/>
      <c r="N328" s="35"/>
      <c r="O328" s="34"/>
      <c r="U328" s="35"/>
      <c r="V328" s="34"/>
      <c r="AB328" s="35"/>
    </row>
    <row r="329" ht="15.75" customHeight="1">
      <c r="A329" s="34"/>
      <c r="G329" s="35"/>
      <c r="H329" s="34"/>
      <c r="N329" s="35"/>
      <c r="O329" s="34"/>
      <c r="U329" s="35"/>
      <c r="V329" s="34"/>
      <c r="AB329" s="35"/>
    </row>
    <row r="330" ht="15.75" customHeight="1">
      <c r="A330" s="34"/>
      <c r="G330" s="35"/>
      <c r="H330" s="34"/>
      <c r="N330" s="35"/>
      <c r="O330" s="34"/>
      <c r="U330" s="35"/>
      <c r="V330" s="34"/>
      <c r="AB330" s="35"/>
    </row>
    <row r="331" ht="15.75" customHeight="1">
      <c r="A331" s="34"/>
      <c r="G331" s="35"/>
      <c r="H331" s="34"/>
      <c r="N331" s="35"/>
      <c r="O331" s="34"/>
      <c r="U331" s="35"/>
      <c r="V331" s="34"/>
      <c r="AB331" s="35"/>
    </row>
    <row r="332" ht="15.75" customHeight="1">
      <c r="A332" s="34"/>
      <c r="G332" s="35"/>
      <c r="H332" s="34"/>
      <c r="N332" s="35"/>
      <c r="O332" s="34"/>
      <c r="U332" s="35"/>
      <c r="V332" s="34"/>
      <c r="AB332" s="35"/>
    </row>
    <row r="333" ht="15.75" customHeight="1">
      <c r="A333" s="34"/>
      <c r="G333" s="35"/>
      <c r="H333" s="34"/>
      <c r="N333" s="35"/>
      <c r="O333" s="34"/>
      <c r="U333" s="35"/>
      <c r="V333" s="34"/>
      <c r="AB333" s="35"/>
    </row>
    <row r="334" ht="15.75" customHeight="1">
      <c r="A334" s="34"/>
      <c r="G334" s="35"/>
      <c r="H334" s="34"/>
      <c r="N334" s="35"/>
      <c r="O334" s="34"/>
      <c r="U334" s="35"/>
      <c r="V334" s="34"/>
      <c r="AB334" s="35"/>
    </row>
    <row r="335" ht="15.75" customHeight="1">
      <c r="A335" s="34"/>
      <c r="G335" s="35"/>
      <c r="H335" s="34"/>
      <c r="N335" s="35"/>
      <c r="O335" s="34"/>
      <c r="U335" s="35"/>
      <c r="V335" s="34"/>
      <c r="AB335" s="35"/>
    </row>
    <row r="336" ht="15.75" customHeight="1">
      <c r="A336" s="34"/>
      <c r="G336" s="35"/>
      <c r="H336" s="34"/>
      <c r="N336" s="35"/>
      <c r="O336" s="34"/>
      <c r="U336" s="35"/>
      <c r="V336" s="34"/>
      <c r="AB336" s="35"/>
    </row>
    <row r="337" ht="15.75" customHeight="1">
      <c r="A337" s="34"/>
      <c r="G337" s="35"/>
      <c r="H337" s="34"/>
      <c r="N337" s="35"/>
      <c r="O337" s="34"/>
      <c r="U337" s="35"/>
      <c r="V337" s="34"/>
      <c r="AB337" s="35"/>
    </row>
    <row r="338" ht="15.75" customHeight="1">
      <c r="A338" s="34"/>
      <c r="G338" s="35"/>
      <c r="H338" s="34"/>
      <c r="N338" s="35"/>
      <c r="O338" s="34"/>
      <c r="U338" s="35"/>
      <c r="V338" s="34"/>
      <c r="AB338" s="35"/>
    </row>
    <row r="339" ht="15.75" customHeight="1">
      <c r="A339" s="34"/>
      <c r="G339" s="35"/>
      <c r="H339" s="34"/>
      <c r="N339" s="35"/>
      <c r="O339" s="34"/>
      <c r="U339" s="35"/>
      <c r="V339" s="34"/>
      <c r="AB339" s="35"/>
    </row>
    <row r="340" ht="15.75" customHeight="1">
      <c r="A340" s="34"/>
      <c r="G340" s="35"/>
      <c r="H340" s="34"/>
      <c r="N340" s="35"/>
      <c r="O340" s="34"/>
      <c r="U340" s="35"/>
      <c r="V340" s="34"/>
      <c r="AB340" s="35"/>
    </row>
    <row r="341" ht="15.75" customHeight="1">
      <c r="A341" s="34"/>
      <c r="G341" s="35"/>
      <c r="H341" s="34"/>
      <c r="N341" s="35"/>
      <c r="O341" s="34"/>
      <c r="U341" s="35"/>
      <c r="V341" s="34"/>
      <c r="AB341" s="35"/>
    </row>
    <row r="342" ht="15.75" customHeight="1">
      <c r="A342" s="34"/>
      <c r="G342" s="35"/>
      <c r="H342" s="34"/>
      <c r="N342" s="35"/>
      <c r="O342" s="34"/>
      <c r="U342" s="35"/>
      <c r="V342" s="34"/>
      <c r="AB342" s="35"/>
    </row>
    <row r="343" ht="15.75" customHeight="1">
      <c r="A343" s="34"/>
      <c r="G343" s="35"/>
      <c r="H343" s="34"/>
      <c r="N343" s="35"/>
      <c r="O343" s="34"/>
      <c r="U343" s="35"/>
      <c r="V343" s="34"/>
      <c r="AB343" s="35"/>
    </row>
    <row r="344" ht="15.75" customHeight="1">
      <c r="A344" s="34"/>
      <c r="G344" s="35"/>
      <c r="H344" s="34"/>
      <c r="N344" s="35"/>
      <c r="O344" s="34"/>
      <c r="U344" s="35"/>
      <c r="V344" s="34"/>
      <c r="AB344" s="35"/>
    </row>
    <row r="345" ht="15.75" customHeight="1">
      <c r="A345" s="34"/>
      <c r="G345" s="35"/>
      <c r="H345" s="34"/>
      <c r="N345" s="35"/>
      <c r="O345" s="34"/>
      <c r="U345" s="35"/>
      <c r="V345" s="34"/>
      <c r="AB345" s="35"/>
    </row>
    <row r="346" ht="15.75" customHeight="1">
      <c r="A346" s="34"/>
      <c r="G346" s="35"/>
      <c r="H346" s="34"/>
      <c r="N346" s="35"/>
      <c r="O346" s="34"/>
      <c r="U346" s="35"/>
      <c r="V346" s="34"/>
      <c r="AB346" s="35"/>
    </row>
    <row r="347" ht="15.75" customHeight="1">
      <c r="A347" s="34"/>
      <c r="G347" s="35"/>
      <c r="H347" s="34"/>
      <c r="N347" s="35"/>
      <c r="O347" s="34"/>
      <c r="U347" s="35"/>
      <c r="V347" s="34"/>
      <c r="AB347" s="35"/>
    </row>
    <row r="348" ht="15.75" customHeight="1">
      <c r="A348" s="34"/>
      <c r="G348" s="35"/>
      <c r="H348" s="34"/>
      <c r="N348" s="35"/>
      <c r="O348" s="34"/>
      <c r="U348" s="35"/>
      <c r="V348" s="34"/>
      <c r="AB348" s="35"/>
    </row>
    <row r="349" ht="15.75" customHeight="1">
      <c r="A349" s="34"/>
      <c r="G349" s="35"/>
      <c r="H349" s="34"/>
      <c r="N349" s="35"/>
      <c r="O349" s="34"/>
      <c r="U349" s="35"/>
      <c r="V349" s="34"/>
      <c r="AB349" s="35"/>
    </row>
    <row r="350" ht="15.75" customHeight="1">
      <c r="A350" s="34"/>
      <c r="G350" s="35"/>
      <c r="H350" s="34"/>
      <c r="N350" s="35"/>
      <c r="O350" s="34"/>
      <c r="U350" s="35"/>
      <c r="V350" s="34"/>
      <c r="AB350" s="35"/>
    </row>
    <row r="351" ht="15.75" customHeight="1">
      <c r="A351" s="34"/>
      <c r="G351" s="35"/>
      <c r="H351" s="34"/>
      <c r="N351" s="35"/>
      <c r="O351" s="34"/>
      <c r="U351" s="35"/>
      <c r="V351" s="34"/>
      <c r="AB351" s="35"/>
    </row>
    <row r="352" ht="15.75" customHeight="1">
      <c r="A352" s="34"/>
      <c r="G352" s="35"/>
      <c r="H352" s="34"/>
      <c r="N352" s="35"/>
      <c r="O352" s="34"/>
      <c r="U352" s="35"/>
      <c r="V352" s="34"/>
      <c r="AB352" s="35"/>
    </row>
    <row r="353" ht="15.75" customHeight="1">
      <c r="A353" s="34"/>
      <c r="G353" s="35"/>
      <c r="H353" s="34"/>
      <c r="N353" s="35"/>
      <c r="O353" s="34"/>
      <c r="U353" s="35"/>
      <c r="V353" s="34"/>
      <c r="AB353" s="35"/>
    </row>
    <row r="354" ht="15.75" customHeight="1">
      <c r="A354" s="34"/>
      <c r="G354" s="35"/>
      <c r="H354" s="34"/>
      <c r="N354" s="35"/>
      <c r="O354" s="34"/>
      <c r="U354" s="35"/>
      <c r="V354" s="34"/>
      <c r="AB354" s="35"/>
    </row>
    <row r="355" ht="15.75" customHeight="1">
      <c r="A355" s="34"/>
      <c r="G355" s="35"/>
      <c r="H355" s="34"/>
      <c r="N355" s="35"/>
      <c r="O355" s="34"/>
      <c r="U355" s="35"/>
      <c r="V355" s="34"/>
      <c r="AB355" s="35"/>
    </row>
    <row r="356" ht="15.75" customHeight="1">
      <c r="A356" s="34"/>
      <c r="G356" s="35"/>
      <c r="H356" s="34"/>
      <c r="N356" s="35"/>
      <c r="O356" s="34"/>
      <c r="U356" s="35"/>
      <c r="V356" s="34"/>
      <c r="AB356" s="35"/>
    </row>
    <row r="357" ht="15.75" customHeight="1">
      <c r="A357" s="34"/>
      <c r="G357" s="35"/>
      <c r="H357" s="34"/>
      <c r="N357" s="35"/>
      <c r="O357" s="34"/>
      <c r="U357" s="35"/>
      <c r="V357" s="34"/>
      <c r="AB357" s="35"/>
    </row>
    <row r="358" ht="15.75" customHeight="1">
      <c r="A358" s="34"/>
      <c r="G358" s="35"/>
      <c r="H358" s="34"/>
      <c r="N358" s="35"/>
      <c r="O358" s="34"/>
      <c r="U358" s="35"/>
      <c r="V358" s="34"/>
      <c r="AB358" s="35"/>
    </row>
    <row r="359" ht="15.75" customHeight="1">
      <c r="A359" s="34"/>
      <c r="G359" s="35"/>
      <c r="H359" s="34"/>
      <c r="N359" s="35"/>
      <c r="O359" s="34"/>
      <c r="U359" s="35"/>
      <c r="V359" s="34"/>
      <c r="AB359" s="35"/>
    </row>
    <row r="360" ht="15.75" customHeight="1">
      <c r="A360" s="34"/>
      <c r="G360" s="35"/>
      <c r="H360" s="34"/>
      <c r="N360" s="35"/>
      <c r="O360" s="34"/>
      <c r="U360" s="35"/>
      <c r="V360" s="34"/>
      <c r="AB360" s="35"/>
    </row>
    <row r="361" ht="15.75" customHeight="1">
      <c r="A361" s="34"/>
      <c r="G361" s="35"/>
      <c r="H361" s="34"/>
      <c r="N361" s="35"/>
      <c r="O361" s="34"/>
      <c r="U361" s="35"/>
      <c r="V361" s="34"/>
      <c r="AB361" s="35"/>
    </row>
    <row r="362" ht="15.75" customHeight="1">
      <c r="A362" s="34"/>
      <c r="G362" s="35"/>
      <c r="H362" s="34"/>
      <c r="N362" s="35"/>
      <c r="O362" s="34"/>
      <c r="U362" s="35"/>
      <c r="V362" s="34"/>
      <c r="AB362" s="35"/>
    </row>
    <row r="363" ht="15.75" customHeight="1">
      <c r="A363" s="34"/>
      <c r="G363" s="35"/>
      <c r="H363" s="34"/>
      <c r="N363" s="35"/>
      <c r="O363" s="34"/>
      <c r="U363" s="35"/>
      <c r="V363" s="34"/>
      <c r="AB363" s="35"/>
    </row>
    <row r="364" ht="15.75" customHeight="1">
      <c r="A364" s="34"/>
      <c r="G364" s="35"/>
      <c r="H364" s="34"/>
      <c r="N364" s="35"/>
      <c r="O364" s="34"/>
      <c r="U364" s="35"/>
      <c r="V364" s="34"/>
      <c r="AB364" s="35"/>
    </row>
    <row r="365" ht="15.75" customHeight="1">
      <c r="A365" s="34"/>
      <c r="G365" s="35"/>
      <c r="H365" s="34"/>
      <c r="N365" s="35"/>
      <c r="O365" s="34"/>
      <c r="U365" s="35"/>
      <c r="V365" s="34"/>
      <c r="AB365" s="35"/>
    </row>
    <row r="366" ht="15.75" customHeight="1">
      <c r="A366" s="34"/>
      <c r="G366" s="35"/>
      <c r="H366" s="34"/>
      <c r="N366" s="35"/>
      <c r="O366" s="34"/>
      <c r="U366" s="35"/>
      <c r="V366" s="34"/>
      <c r="AB366" s="35"/>
    </row>
    <row r="367" ht="15.75" customHeight="1">
      <c r="A367" s="34"/>
      <c r="G367" s="35"/>
      <c r="H367" s="34"/>
      <c r="N367" s="35"/>
      <c r="O367" s="34"/>
      <c r="U367" s="35"/>
      <c r="V367" s="34"/>
      <c r="AB367" s="35"/>
    </row>
    <row r="368" ht="15.75" customHeight="1">
      <c r="A368" s="34"/>
      <c r="G368" s="35"/>
      <c r="H368" s="34"/>
      <c r="N368" s="35"/>
      <c r="O368" s="34"/>
      <c r="U368" s="35"/>
      <c r="V368" s="34"/>
      <c r="AB368" s="35"/>
    </row>
    <row r="369" ht="15.75" customHeight="1">
      <c r="A369" s="34"/>
      <c r="G369" s="35"/>
      <c r="H369" s="34"/>
      <c r="N369" s="35"/>
      <c r="O369" s="34"/>
      <c r="U369" s="35"/>
      <c r="V369" s="34"/>
      <c r="AB369" s="35"/>
    </row>
    <row r="370" ht="15.75" customHeight="1">
      <c r="A370" s="34"/>
      <c r="G370" s="35"/>
      <c r="H370" s="34"/>
      <c r="N370" s="35"/>
      <c r="O370" s="34"/>
      <c r="U370" s="35"/>
      <c r="V370" s="34"/>
      <c r="AB370" s="35"/>
    </row>
    <row r="371" ht="15.75" customHeight="1">
      <c r="A371" s="34"/>
      <c r="G371" s="35"/>
      <c r="H371" s="34"/>
      <c r="N371" s="35"/>
      <c r="O371" s="34"/>
      <c r="U371" s="35"/>
      <c r="V371" s="34"/>
      <c r="AB371" s="35"/>
    </row>
    <row r="372" ht="15.75" customHeight="1">
      <c r="A372" s="34"/>
      <c r="G372" s="35"/>
      <c r="H372" s="34"/>
      <c r="N372" s="35"/>
      <c r="O372" s="34"/>
      <c r="U372" s="35"/>
      <c r="V372" s="34"/>
      <c r="AB372" s="35"/>
    </row>
    <row r="373" ht="15.75" customHeight="1">
      <c r="A373" s="34"/>
      <c r="G373" s="35"/>
      <c r="H373" s="34"/>
      <c r="N373" s="35"/>
      <c r="O373" s="34"/>
      <c r="U373" s="35"/>
      <c r="V373" s="34"/>
      <c r="AB373" s="35"/>
    </row>
    <row r="374" ht="15.75" customHeight="1">
      <c r="A374" s="34"/>
      <c r="G374" s="35"/>
      <c r="H374" s="34"/>
      <c r="N374" s="35"/>
      <c r="O374" s="34"/>
      <c r="U374" s="35"/>
      <c r="V374" s="34"/>
      <c r="AB374" s="35"/>
    </row>
    <row r="375" ht="15.75" customHeight="1">
      <c r="A375" s="34"/>
      <c r="G375" s="35"/>
      <c r="H375" s="34"/>
      <c r="N375" s="35"/>
      <c r="O375" s="34"/>
      <c r="U375" s="35"/>
      <c r="V375" s="34"/>
      <c r="AB375" s="35"/>
    </row>
    <row r="376" ht="15.75" customHeight="1">
      <c r="A376" s="34"/>
      <c r="G376" s="35"/>
      <c r="H376" s="34"/>
      <c r="N376" s="35"/>
      <c r="O376" s="34"/>
      <c r="U376" s="35"/>
      <c r="V376" s="34"/>
      <c r="AB376" s="35"/>
    </row>
    <row r="377" ht="15.75" customHeight="1">
      <c r="A377" s="34"/>
      <c r="G377" s="35"/>
      <c r="H377" s="34"/>
      <c r="N377" s="35"/>
      <c r="O377" s="34"/>
      <c r="U377" s="35"/>
      <c r="V377" s="34"/>
      <c r="AB377" s="35"/>
    </row>
    <row r="378" ht="15.75" customHeight="1">
      <c r="A378" s="34"/>
      <c r="G378" s="35"/>
      <c r="H378" s="34"/>
      <c r="N378" s="35"/>
      <c r="O378" s="34"/>
      <c r="U378" s="35"/>
      <c r="V378" s="34"/>
      <c r="AB378" s="35"/>
    </row>
    <row r="379" ht="15.75" customHeight="1">
      <c r="A379" s="34"/>
      <c r="G379" s="35"/>
      <c r="H379" s="34"/>
      <c r="N379" s="35"/>
      <c r="O379" s="34"/>
      <c r="U379" s="35"/>
      <c r="V379" s="34"/>
      <c r="AB379" s="35"/>
    </row>
    <row r="380" ht="15.75" customHeight="1">
      <c r="A380" s="34"/>
      <c r="G380" s="35"/>
      <c r="H380" s="34"/>
      <c r="N380" s="35"/>
      <c r="O380" s="34"/>
      <c r="U380" s="35"/>
      <c r="V380" s="34"/>
      <c r="AB380" s="35"/>
    </row>
    <row r="381" ht="15.75" customHeight="1">
      <c r="A381" s="34"/>
      <c r="G381" s="35"/>
      <c r="H381" s="34"/>
      <c r="N381" s="35"/>
      <c r="O381" s="34"/>
      <c r="U381" s="35"/>
      <c r="V381" s="34"/>
      <c r="AB381" s="35"/>
    </row>
    <row r="382" ht="15.75" customHeight="1">
      <c r="A382" s="34"/>
      <c r="G382" s="35"/>
      <c r="H382" s="34"/>
      <c r="N382" s="35"/>
      <c r="O382" s="34"/>
      <c r="U382" s="35"/>
      <c r="V382" s="34"/>
      <c r="AB382" s="35"/>
    </row>
    <row r="383" ht="15.75" customHeight="1">
      <c r="A383" s="34"/>
      <c r="G383" s="35"/>
      <c r="H383" s="34"/>
      <c r="N383" s="35"/>
      <c r="O383" s="34"/>
      <c r="U383" s="35"/>
      <c r="V383" s="34"/>
      <c r="AB383" s="35"/>
    </row>
    <row r="384" ht="15.75" customHeight="1">
      <c r="A384" s="34"/>
      <c r="G384" s="35"/>
      <c r="H384" s="34"/>
      <c r="N384" s="35"/>
      <c r="O384" s="34"/>
      <c r="U384" s="35"/>
      <c r="V384" s="34"/>
      <c r="AB384" s="35"/>
    </row>
    <row r="385" ht="15.75" customHeight="1">
      <c r="A385" s="34"/>
      <c r="G385" s="35"/>
      <c r="H385" s="34"/>
      <c r="N385" s="35"/>
      <c r="O385" s="34"/>
      <c r="U385" s="35"/>
      <c r="V385" s="34"/>
      <c r="AB385" s="35"/>
    </row>
    <row r="386" ht="15.75" customHeight="1">
      <c r="A386" s="34"/>
      <c r="G386" s="35"/>
      <c r="H386" s="34"/>
      <c r="N386" s="35"/>
      <c r="O386" s="34"/>
      <c r="U386" s="35"/>
      <c r="V386" s="34"/>
      <c r="AB386" s="35"/>
    </row>
    <row r="387" ht="15.75" customHeight="1">
      <c r="A387" s="34"/>
      <c r="G387" s="35"/>
      <c r="H387" s="34"/>
      <c r="N387" s="35"/>
      <c r="O387" s="34"/>
      <c r="U387" s="35"/>
      <c r="V387" s="34"/>
      <c r="AB387" s="35"/>
    </row>
    <row r="388" ht="15.75" customHeight="1">
      <c r="A388" s="34"/>
      <c r="G388" s="35"/>
      <c r="H388" s="34"/>
      <c r="N388" s="35"/>
      <c r="O388" s="34"/>
      <c r="U388" s="35"/>
      <c r="V388" s="34"/>
      <c r="AB388" s="35"/>
    </row>
    <row r="389" ht="15.75" customHeight="1">
      <c r="A389" s="34"/>
      <c r="G389" s="35"/>
      <c r="H389" s="34"/>
      <c r="N389" s="35"/>
      <c r="O389" s="34"/>
      <c r="U389" s="35"/>
      <c r="V389" s="34"/>
      <c r="AB389" s="35"/>
    </row>
    <row r="390" ht="15.75" customHeight="1">
      <c r="A390" s="34"/>
      <c r="G390" s="35"/>
      <c r="H390" s="34"/>
      <c r="N390" s="35"/>
      <c r="O390" s="34"/>
      <c r="U390" s="35"/>
      <c r="V390" s="34"/>
      <c r="AB390" s="35"/>
    </row>
    <row r="391" ht="15.75" customHeight="1">
      <c r="A391" s="34"/>
      <c r="G391" s="35"/>
      <c r="H391" s="34"/>
      <c r="N391" s="35"/>
      <c r="O391" s="34"/>
      <c r="U391" s="35"/>
      <c r="V391" s="34"/>
      <c r="AB391" s="35"/>
    </row>
    <row r="392" ht="15.75" customHeight="1">
      <c r="A392" s="34"/>
      <c r="G392" s="35"/>
      <c r="H392" s="34"/>
      <c r="N392" s="35"/>
      <c r="O392" s="34"/>
      <c r="U392" s="35"/>
      <c r="V392" s="34"/>
      <c r="AB392" s="35"/>
    </row>
    <row r="393" ht="15.75" customHeight="1">
      <c r="A393" s="34"/>
      <c r="G393" s="35"/>
      <c r="H393" s="34"/>
      <c r="N393" s="35"/>
      <c r="O393" s="34"/>
      <c r="U393" s="35"/>
      <c r="V393" s="34"/>
      <c r="AB393" s="35"/>
    </row>
    <row r="394" ht="15.75" customHeight="1">
      <c r="A394" s="34"/>
      <c r="G394" s="35"/>
      <c r="H394" s="34"/>
      <c r="N394" s="35"/>
      <c r="O394" s="34"/>
      <c r="U394" s="35"/>
      <c r="V394" s="34"/>
      <c r="AB394" s="35"/>
    </row>
    <row r="395" ht="15.75" customHeight="1">
      <c r="A395" s="34"/>
      <c r="G395" s="35"/>
      <c r="H395" s="34"/>
      <c r="N395" s="35"/>
      <c r="O395" s="34"/>
      <c r="U395" s="35"/>
      <c r="V395" s="34"/>
      <c r="AB395" s="35"/>
    </row>
    <row r="396" ht="15.75" customHeight="1">
      <c r="A396" s="34"/>
      <c r="G396" s="35"/>
      <c r="H396" s="34"/>
      <c r="N396" s="35"/>
      <c r="O396" s="34"/>
      <c r="U396" s="35"/>
      <c r="V396" s="34"/>
      <c r="AB396" s="35"/>
    </row>
    <row r="397" ht="15.75" customHeight="1">
      <c r="A397" s="34"/>
      <c r="G397" s="35"/>
      <c r="H397" s="34"/>
      <c r="N397" s="35"/>
      <c r="O397" s="34"/>
      <c r="U397" s="35"/>
      <c r="V397" s="34"/>
      <c r="AB397" s="35"/>
    </row>
    <row r="398" ht="15.75" customHeight="1">
      <c r="A398" s="34"/>
      <c r="G398" s="35"/>
      <c r="H398" s="34"/>
      <c r="N398" s="35"/>
      <c r="O398" s="34"/>
      <c r="U398" s="35"/>
      <c r="V398" s="34"/>
      <c r="AB398" s="35"/>
    </row>
    <row r="399" ht="15.75" customHeight="1">
      <c r="A399" s="34"/>
      <c r="G399" s="35"/>
      <c r="H399" s="34"/>
      <c r="N399" s="35"/>
      <c r="O399" s="34"/>
      <c r="U399" s="35"/>
      <c r="V399" s="34"/>
      <c r="AB399" s="35"/>
    </row>
    <row r="400" ht="15.75" customHeight="1">
      <c r="A400" s="34"/>
      <c r="G400" s="35"/>
      <c r="H400" s="34"/>
      <c r="N400" s="35"/>
      <c r="O400" s="34"/>
      <c r="U400" s="35"/>
      <c r="V400" s="34"/>
      <c r="AB400" s="35"/>
    </row>
    <row r="401" ht="15.75" customHeight="1">
      <c r="A401" s="34"/>
      <c r="G401" s="35"/>
      <c r="H401" s="34"/>
      <c r="N401" s="35"/>
      <c r="O401" s="34"/>
      <c r="U401" s="35"/>
      <c r="V401" s="34"/>
      <c r="AB401" s="35"/>
    </row>
    <row r="402" ht="15.75" customHeight="1">
      <c r="A402" s="34"/>
      <c r="G402" s="35"/>
      <c r="H402" s="34"/>
      <c r="N402" s="35"/>
      <c r="O402" s="34"/>
      <c r="U402" s="35"/>
      <c r="V402" s="34"/>
      <c r="AB402" s="35"/>
    </row>
    <row r="403" ht="15.75" customHeight="1">
      <c r="A403" s="34"/>
      <c r="G403" s="35"/>
      <c r="H403" s="34"/>
      <c r="N403" s="35"/>
      <c r="O403" s="34"/>
      <c r="U403" s="35"/>
      <c r="V403" s="34"/>
      <c r="AB403" s="35"/>
    </row>
    <row r="404" ht="15.75" customHeight="1">
      <c r="A404" s="34"/>
      <c r="G404" s="35"/>
      <c r="H404" s="34"/>
      <c r="N404" s="35"/>
      <c r="O404" s="34"/>
      <c r="U404" s="35"/>
      <c r="V404" s="34"/>
      <c r="AB404" s="35"/>
    </row>
    <row r="405" ht="15.75" customHeight="1">
      <c r="A405" s="34"/>
      <c r="G405" s="35"/>
      <c r="H405" s="34"/>
      <c r="N405" s="35"/>
      <c r="O405" s="34"/>
      <c r="U405" s="35"/>
      <c r="V405" s="34"/>
      <c r="AB405" s="35"/>
    </row>
    <row r="406" ht="15.75" customHeight="1">
      <c r="A406" s="34"/>
      <c r="G406" s="35"/>
      <c r="H406" s="34"/>
      <c r="N406" s="35"/>
      <c r="O406" s="34"/>
      <c r="U406" s="35"/>
      <c r="V406" s="34"/>
      <c r="AB406" s="35"/>
    </row>
    <row r="407" ht="15.75" customHeight="1">
      <c r="A407" s="34"/>
      <c r="G407" s="35"/>
      <c r="H407" s="34"/>
      <c r="N407" s="35"/>
      <c r="O407" s="34"/>
      <c r="U407" s="35"/>
      <c r="V407" s="34"/>
      <c r="AB407" s="35"/>
    </row>
    <row r="408" ht="15.75" customHeight="1">
      <c r="A408" s="34"/>
      <c r="G408" s="35"/>
      <c r="H408" s="34"/>
      <c r="N408" s="35"/>
      <c r="O408" s="34"/>
      <c r="U408" s="35"/>
      <c r="V408" s="34"/>
      <c r="AB408" s="35"/>
    </row>
    <row r="409" ht="15.75" customHeight="1">
      <c r="A409" s="34"/>
      <c r="G409" s="35"/>
      <c r="H409" s="34"/>
      <c r="N409" s="35"/>
      <c r="O409" s="34"/>
      <c r="U409" s="35"/>
      <c r="V409" s="34"/>
      <c r="AB409" s="35"/>
    </row>
    <row r="410" ht="15.75" customHeight="1">
      <c r="A410" s="34"/>
      <c r="G410" s="35"/>
      <c r="H410" s="34"/>
      <c r="N410" s="35"/>
      <c r="O410" s="34"/>
      <c r="U410" s="35"/>
      <c r="V410" s="34"/>
      <c r="AB410" s="35"/>
    </row>
    <row r="411" ht="15.75" customHeight="1">
      <c r="A411" s="34"/>
      <c r="G411" s="35"/>
      <c r="H411" s="34"/>
      <c r="N411" s="35"/>
      <c r="O411" s="34"/>
      <c r="U411" s="35"/>
      <c r="V411" s="34"/>
      <c r="AB411" s="35"/>
    </row>
    <row r="412" ht="15.75" customHeight="1">
      <c r="A412" s="34"/>
      <c r="G412" s="35"/>
      <c r="H412" s="34"/>
      <c r="N412" s="35"/>
      <c r="O412" s="34"/>
      <c r="U412" s="35"/>
      <c r="V412" s="34"/>
      <c r="AB412" s="35"/>
    </row>
    <row r="413" ht="15.75" customHeight="1">
      <c r="A413" s="34"/>
      <c r="G413" s="35"/>
      <c r="H413" s="34"/>
      <c r="N413" s="35"/>
      <c r="O413" s="34"/>
      <c r="U413" s="35"/>
      <c r="V413" s="34"/>
      <c r="AB413" s="35"/>
    </row>
    <row r="414" ht="15.75" customHeight="1">
      <c r="A414" s="34"/>
      <c r="G414" s="35"/>
      <c r="H414" s="34"/>
      <c r="N414" s="35"/>
      <c r="O414" s="34"/>
      <c r="U414" s="35"/>
      <c r="V414" s="34"/>
      <c r="AB414" s="35"/>
    </row>
    <row r="415" ht="15.75" customHeight="1">
      <c r="A415" s="34"/>
      <c r="G415" s="35"/>
      <c r="H415" s="34"/>
      <c r="N415" s="35"/>
      <c r="O415" s="34"/>
      <c r="U415" s="35"/>
      <c r="V415" s="34"/>
      <c r="AB415" s="35"/>
    </row>
    <row r="416" ht="15.75" customHeight="1">
      <c r="A416" s="34"/>
      <c r="G416" s="35"/>
      <c r="H416" s="34"/>
      <c r="N416" s="35"/>
      <c r="O416" s="34"/>
      <c r="U416" s="35"/>
      <c r="V416" s="34"/>
      <c r="AB416" s="35"/>
    </row>
    <row r="417" ht="15.75" customHeight="1">
      <c r="A417" s="34"/>
      <c r="G417" s="35"/>
      <c r="H417" s="34"/>
      <c r="N417" s="35"/>
      <c r="O417" s="34"/>
      <c r="U417" s="35"/>
      <c r="V417" s="34"/>
      <c r="AB417" s="35"/>
    </row>
    <row r="418" ht="15.75" customHeight="1">
      <c r="A418" s="34"/>
      <c r="G418" s="35"/>
      <c r="H418" s="34"/>
      <c r="N418" s="35"/>
      <c r="O418" s="34"/>
      <c r="U418" s="35"/>
      <c r="V418" s="34"/>
      <c r="AB418" s="35"/>
    </row>
    <row r="419" ht="15.75" customHeight="1">
      <c r="A419" s="34"/>
      <c r="G419" s="35"/>
      <c r="H419" s="34"/>
      <c r="N419" s="35"/>
      <c r="O419" s="34"/>
      <c r="U419" s="35"/>
      <c r="V419" s="34"/>
      <c r="AB419" s="35"/>
    </row>
    <row r="420" ht="15.75" customHeight="1">
      <c r="A420" s="34"/>
      <c r="G420" s="35"/>
      <c r="H420" s="34"/>
      <c r="N420" s="35"/>
      <c r="O420" s="34"/>
      <c r="U420" s="35"/>
      <c r="V420" s="34"/>
      <c r="AB420" s="35"/>
    </row>
    <row r="421" ht="15.75" customHeight="1">
      <c r="A421" s="34"/>
      <c r="G421" s="35"/>
      <c r="H421" s="34"/>
      <c r="N421" s="35"/>
      <c r="O421" s="34"/>
      <c r="U421" s="35"/>
      <c r="V421" s="34"/>
      <c r="AB421" s="35"/>
    </row>
    <row r="422" ht="15.75" customHeight="1">
      <c r="A422" s="34"/>
      <c r="G422" s="35"/>
      <c r="H422" s="34"/>
      <c r="N422" s="35"/>
      <c r="O422" s="34"/>
      <c r="U422" s="35"/>
      <c r="V422" s="34"/>
      <c r="AB422" s="35"/>
    </row>
    <row r="423" ht="15.75" customHeight="1">
      <c r="A423" s="34"/>
      <c r="G423" s="35"/>
      <c r="H423" s="34"/>
      <c r="N423" s="35"/>
      <c r="O423" s="34"/>
      <c r="U423" s="35"/>
      <c r="V423" s="34"/>
      <c r="AB423" s="35"/>
    </row>
    <row r="424" ht="15.75" customHeight="1">
      <c r="A424" s="34"/>
      <c r="G424" s="35"/>
      <c r="H424" s="34"/>
      <c r="N424" s="35"/>
      <c r="O424" s="34"/>
      <c r="U424" s="35"/>
      <c r="V424" s="34"/>
      <c r="AB424" s="35"/>
    </row>
    <row r="425" ht="15.75" customHeight="1">
      <c r="A425" s="34"/>
      <c r="G425" s="35"/>
      <c r="H425" s="34"/>
      <c r="N425" s="35"/>
      <c r="O425" s="34"/>
      <c r="U425" s="35"/>
      <c r="V425" s="34"/>
      <c r="AB425" s="35"/>
    </row>
    <row r="426" ht="15.75" customHeight="1">
      <c r="A426" s="34"/>
      <c r="G426" s="35"/>
      <c r="H426" s="34"/>
      <c r="N426" s="35"/>
      <c r="O426" s="34"/>
      <c r="U426" s="35"/>
      <c r="V426" s="34"/>
      <c r="AB426" s="35"/>
    </row>
    <row r="427" ht="15.75" customHeight="1">
      <c r="A427" s="34"/>
      <c r="G427" s="35"/>
      <c r="H427" s="34"/>
      <c r="N427" s="35"/>
      <c r="O427" s="34"/>
      <c r="U427" s="35"/>
      <c r="V427" s="34"/>
      <c r="AB427" s="35"/>
    </row>
    <row r="428" ht="15.75" customHeight="1">
      <c r="A428" s="34"/>
      <c r="G428" s="35"/>
      <c r="H428" s="34"/>
      <c r="N428" s="35"/>
      <c r="O428" s="34"/>
      <c r="U428" s="35"/>
      <c r="V428" s="34"/>
      <c r="AB428" s="35"/>
    </row>
    <row r="429" ht="15.75" customHeight="1">
      <c r="A429" s="34"/>
      <c r="G429" s="35"/>
      <c r="H429" s="34"/>
      <c r="N429" s="35"/>
      <c r="O429" s="34"/>
      <c r="U429" s="35"/>
      <c r="V429" s="34"/>
      <c r="AB429" s="35"/>
    </row>
    <row r="430" ht="15.75" customHeight="1">
      <c r="A430" s="34"/>
      <c r="G430" s="35"/>
      <c r="H430" s="34"/>
      <c r="N430" s="35"/>
      <c r="O430" s="34"/>
      <c r="U430" s="35"/>
      <c r="V430" s="34"/>
      <c r="AB430" s="35"/>
    </row>
    <row r="431" ht="15.75" customHeight="1">
      <c r="A431" s="34"/>
      <c r="G431" s="35"/>
      <c r="H431" s="34"/>
      <c r="N431" s="35"/>
      <c r="O431" s="34"/>
      <c r="U431" s="35"/>
      <c r="V431" s="34"/>
      <c r="AB431" s="35"/>
    </row>
    <row r="432" ht="15.75" customHeight="1">
      <c r="A432" s="34"/>
      <c r="G432" s="35"/>
      <c r="H432" s="34"/>
      <c r="N432" s="35"/>
      <c r="O432" s="34"/>
      <c r="U432" s="35"/>
      <c r="V432" s="34"/>
      <c r="AB432" s="35"/>
    </row>
    <row r="433" ht="15.75" customHeight="1">
      <c r="A433" s="34"/>
      <c r="G433" s="35"/>
      <c r="H433" s="34"/>
      <c r="N433" s="35"/>
      <c r="O433" s="34"/>
      <c r="U433" s="35"/>
      <c r="V433" s="34"/>
      <c r="AB433" s="35"/>
    </row>
    <row r="434" ht="15.75" customHeight="1">
      <c r="A434" s="34"/>
      <c r="G434" s="35"/>
      <c r="H434" s="34"/>
      <c r="N434" s="35"/>
      <c r="O434" s="34"/>
      <c r="U434" s="35"/>
      <c r="V434" s="34"/>
      <c r="AB434" s="35"/>
    </row>
    <row r="435" ht="15.75" customHeight="1">
      <c r="A435" s="34"/>
      <c r="G435" s="35"/>
      <c r="H435" s="34"/>
      <c r="N435" s="35"/>
      <c r="O435" s="34"/>
      <c r="U435" s="35"/>
      <c r="V435" s="34"/>
      <c r="AB435" s="35"/>
    </row>
    <row r="436" ht="15.75" customHeight="1">
      <c r="A436" s="34"/>
      <c r="G436" s="35"/>
      <c r="H436" s="34"/>
      <c r="N436" s="35"/>
      <c r="O436" s="34"/>
      <c r="U436" s="35"/>
      <c r="V436" s="34"/>
      <c r="AB436" s="35"/>
    </row>
    <row r="437" ht="15.75" customHeight="1">
      <c r="A437" s="34"/>
      <c r="G437" s="35"/>
      <c r="H437" s="34"/>
      <c r="N437" s="35"/>
      <c r="O437" s="34"/>
      <c r="U437" s="35"/>
      <c r="V437" s="34"/>
      <c r="AB437" s="35"/>
    </row>
    <row r="438" ht="15.75" customHeight="1">
      <c r="A438" s="34"/>
      <c r="G438" s="35"/>
      <c r="H438" s="34"/>
      <c r="N438" s="35"/>
      <c r="O438" s="34"/>
      <c r="U438" s="35"/>
      <c r="V438" s="34"/>
      <c r="AB438" s="35"/>
    </row>
    <row r="439" ht="15.75" customHeight="1">
      <c r="A439" s="34"/>
      <c r="G439" s="35"/>
      <c r="H439" s="34"/>
      <c r="N439" s="35"/>
      <c r="O439" s="34"/>
      <c r="U439" s="35"/>
      <c r="V439" s="34"/>
      <c r="AB439" s="35"/>
    </row>
    <row r="440" ht="15.75" customHeight="1">
      <c r="A440" s="34"/>
      <c r="G440" s="35"/>
      <c r="H440" s="34"/>
      <c r="N440" s="35"/>
      <c r="O440" s="34"/>
      <c r="U440" s="35"/>
      <c r="V440" s="34"/>
      <c r="AB440" s="35"/>
    </row>
    <row r="441" ht="15.75" customHeight="1">
      <c r="A441" s="34"/>
      <c r="G441" s="35"/>
      <c r="H441" s="34"/>
      <c r="N441" s="35"/>
      <c r="O441" s="34"/>
      <c r="U441" s="35"/>
      <c r="V441" s="34"/>
      <c r="AB441" s="35"/>
    </row>
    <row r="442" ht="15.75" customHeight="1">
      <c r="A442" s="34"/>
      <c r="G442" s="35"/>
      <c r="H442" s="34"/>
      <c r="N442" s="35"/>
      <c r="O442" s="34"/>
      <c r="U442" s="35"/>
      <c r="V442" s="34"/>
      <c r="AB442" s="35"/>
    </row>
    <row r="443" ht="15.75" customHeight="1">
      <c r="A443" s="34"/>
      <c r="G443" s="35"/>
      <c r="H443" s="34"/>
      <c r="N443" s="35"/>
      <c r="O443" s="34"/>
      <c r="U443" s="35"/>
      <c r="V443" s="34"/>
      <c r="AB443" s="35"/>
    </row>
    <row r="444" ht="15.75" customHeight="1">
      <c r="A444" s="34"/>
      <c r="G444" s="35"/>
      <c r="H444" s="34"/>
      <c r="N444" s="35"/>
      <c r="O444" s="34"/>
      <c r="U444" s="35"/>
      <c r="V444" s="34"/>
      <c r="AB444" s="35"/>
    </row>
    <row r="445" ht="15.75" customHeight="1">
      <c r="A445" s="34"/>
      <c r="G445" s="35"/>
      <c r="H445" s="34"/>
      <c r="N445" s="35"/>
      <c r="O445" s="34"/>
      <c r="U445" s="35"/>
      <c r="V445" s="34"/>
      <c r="AB445" s="35"/>
    </row>
    <row r="446" ht="15.75" customHeight="1">
      <c r="A446" s="34"/>
      <c r="G446" s="35"/>
      <c r="H446" s="34"/>
      <c r="N446" s="35"/>
      <c r="O446" s="34"/>
      <c r="U446" s="35"/>
      <c r="V446" s="34"/>
      <c r="AB446" s="35"/>
    </row>
    <row r="447" ht="15.75" customHeight="1">
      <c r="A447" s="34"/>
      <c r="G447" s="35"/>
      <c r="H447" s="34"/>
      <c r="N447" s="35"/>
      <c r="O447" s="34"/>
      <c r="U447" s="35"/>
      <c r="V447" s="34"/>
      <c r="AB447" s="35"/>
    </row>
    <row r="448" ht="15.75" customHeight="1">
      <c r="A448" s="34"/>
      <c r="G448" s="35"/>
      <c r="H448" s="34"/>
      <c r="N448" s="35"/>
      <c r="O448" s="34"/>
      <c r="U448" s="35"/>
      <c r="V448" s="34"/>
      <c r="AB448" s="35"/>
    </row>
    <row r="449" ht="15.75" customHeight="1">
      <c r="A449" s="34"/>
      <c r="G449" s="35"/>
      <c r="H449" s="34"/>
      <c r="N449" s="35"/>
      <c r="O449" s="34"/>
      <c r="U449" s="35"/>
      <c r="V449" s="34"/>
      <c r="AB449" s="35"/>
    </row>
    <row r="450" ht="15.75" customHeight="1">
      <c r="A450" s="34"/>
      <c r="G450" s="35"/>
      <c r="H450" s="34"/>
      <c r="N450" s="35"/>
      <c r="O450" s="34"/>
      <c r="U450" s="35"/>
      <c r="V450" s="34"/>
      <c r="AB450" s="35"/>
    </row>
    <row r="451" ht="15.75" customHeight="1">
      <c r="A451" s="34"/>
      <c r="G451" s="35"/>
      <c r="H451" s="34"/>
      <c r="N451" s="35"/>
      <c r="O451" s="34"/>
      <c r="U451" s="35"/>
      <c r="V451" s="34"/>
      <c r="AB451" s="35"/>
    </row>
    <row r="452" ht="15.75" customHeight="1">
      <c r="A452" s="34"/>
      <c r="G452" s="35"/>
      <c r="H452" s="34"/>
      <c r="N452" s="35"/>
      <c r="O452" s="34"/>
      <c r="U452" s="35"/>
      <c r="V452" s="34"/>
      <c r="AB452" s="35"/>
    </row>
    <row r="453" ht="15.75" customHeight="1">
      <c r="A453" s="34"/>
      <c r="G453" s="35"/>
      <c r="H453" s="34"/>
      <c r="N453" s="35"/>
      <c r="O453" s="34"/>
      <c r="U453" s="35"/>
      <c r="V453" s="34"/>
      <c r="AB453" s="35"/>
    </row>
    <row r="454" ht="15.75" customHeight="1">
      <c r="A454" s="34"/>
      <c r="G454" s="35"/>
      <c r="H454" s="34"/>
      <c r="N454" s="35"/>
      <c r="O454" s="34"/>
      <c r="U454" s="35"/>
      <c r="V454" s="34"/>
      <c r="AB454" s="35"/>
    </row>
    <row r="455" ht="15.75" customHeight="1">
      <c r="A455" s="34"/>
      <c r="G455" s="35"/>
      <c r="H455" s="34"/>
      <c r="N455" s="35"/>
      <c r="O455" s="34"/>
      <c r="U455" s="35"/>
      <c r="V455" s="34"/>
      <c r="AB455" s="35"/>
    </row>
    <row r="456" ht="15.75" customHeight="1">
      <c r="A456" s="34"/>
      <c r="G456" s="35"/>
      <c r="H456" s="34"/>
      <c r="N456" s="35"/>
      <c r="O456" s="34"/>
      <c r="U456" s="35"/>
      <c r="V456" s="34"/>
      <c r="AB456" s="35"/>
    </row>
    <row r="457" ht="15.75" customHeight="1">
      <c r="A457" s="34"/>
      <c r="G457" s="35"/>
      <c r="H457" s="34"/>
      <c r="N457" s="35"/>
      <c r="O457" s="34"/>
      <c r="U457" s="35"/>
      <c r="V457" s="34"/>
      <c r="AB457" s="35"/>
    </row>
    <row r="458" ht="15.75" customHeight="1">
      <c r="A458" s="34"/>
      <c r="G458" s="35"/>
      <c r="H458" s="34"/>
      <c r="N458" s="35"/>
      <c r="O458" s="34"/>
      <c r="U458" s="35"/>
      <c r="V458" s="34"/>
      <c r="AB458" s="35"/>
    </row>
    <row r="459" ht="15.75" customHeight="1">
      <c r="A459" s="34"/>
      <c r="G459" s="35"/>
      <c r="H459" s="34"/>
      <c r="N459" s="35"/>
      <c r="O459" s="34"/>
      <c r="U459" s="35"/>
      <c r="V459" s="34"/>
      <c r="AB459" s="35"/>
    </row>
    <row r="460" ht="15.75" customHeight="1">
      <c r="A460" s="34"/>
      <c r="G460" s="35"/>
      <c r="H460" s="34"/>
      <c r="N460" s="35"/>
      <c r="O460" s="34"/>
      <c r="U460" s="35"/>
      <c r="V460" s="34"/>
      <c r="AB460" s="35"/>
    </row>
    <row r="461" ht="15.75" customHeight="1">
      <c r="A461" s="34"/>
      <c r="G461" s="35"/>
      <c r="H461" s="34"/>
      <c r="N461" s="35"/>
      <c r="O461" s="34"/>
      <c r="U461" s="35"/>
      <c r="V461" s="34"/>
      <c r="AB461" s="35"/>
    </row>
    <row r="462" ht="15.75" customHeight="1">
      <c r="A462" s="34"/>
      <c r="G462" s="35"/>
      <c r="H462" s="34"/>
      <c r="N462" s="35"/>
      <c r="O462" s="34"/>
      <c r="U462" s="35"/>
      <c r="V462" s="34"/>
      <c r="AB462" s="35"/>
    </row>
    <row r="463" ht="15.75" customHeight="1">
      <c r="A463" s="34"/>
      <c r="G463" s="35"/>
      <c r="H463" s="34"/>
      <c r="N463" s="35"/>
      <c r="O463" s="34"/>
      <c r="U463" s="35"/>
      <c r="V463" s="34"/>
      <c r="AB463" s="35"/>
    </row>
    <row r="464" ht="15.75" customHeight="1">
      <c r="A464" s="34"/>
      <c r="G464" s="35"/>
      <c r="H464" s="34"/>
      <c r="N464" s="35"/>
      <c r="O464" s="34"/>
      <c r="U464" s="35"/>
      <c r="V464" s="34"/>
      <c r="AB464" s="35"/>
    </row>
    <row r="465" ht="15.75" customHeight="1">
      <c r="A465" s="34"/>
      <c r="G465" s="35"/>
      <c r="H465" s="34"/>
      <c r="N465" s="35"/>
      <c r="O465" s="34"/>
      <c r="U465" s="35"/>
      <c r="V465" s="34"/>
      <c r="AB465" s="35"/>
    </row>
    <row r="466" ht="15.75" customHeight="1">
      <c r="A466" s="34"/>
      <c r="G466" s="35"/>
      <c r="H466" s="34"/>
      <c r="N466" s="35"/>
      <c r="O466" s="34"/>
      <c r="U466" s="35"/>
      <c r="V466" s="34"/>
      <c r="AB466" s="35"/>
    </row>
    <row r="467" ht="15.75" customHeight="1">
      <c r="A467" s="34"/>
      <c r="G467" s="35"/>
      <c r="H467" s="34"/>
      <c r="N467" s="35"/>
      <c r="O467" s="34"/>
      <c r="U467" s="35"/>
      <c r="V467" s="34"/>
      <c r="AB467" s="35"/>
    </row>
    <row r="468" ht="15.75" customHeight="1">
      <c r="A468" s="34"/>
      <c r="G468" s="35"/>
      <c r="H468" s="34"/>
      <c r="N468" s="35"/>
      <c r="O468" s="34"/>
      <c r="U468" s="35"/>
      <c r="V468" s="34"/>
      <c r="AB468" s="35"/>
    </row>
    <row r="469" ht="15.75" customHeight="1">
      <c r="A469" s="34"/>
      <c r="G469" s="35"/>
      <c r="H469" s="34"/>
      <c r="N469" s="35"/>
      <c r="O469" s="34"/>
      <c r="U469" s="35"/>
      <c r="V469" s="34"/>
      <c r="AB469" s="35"/>
    </row>
    <row r="470" ht="15.75" customHeight="1">
      <c r="A470" s="34"/>
      <c r="G470" s="35"/>
      <c r="H470" s="34"/>
      <c r="N470" s="35"/>
      <c r="O470" s="34"/>
      <c r="U470" s="35"/>
      <c r="V470" s="34"/>
      <c r="AB470" s="35"/>
    </row>
    <row r="471" ht="15.75" customHeight="1">
      <c r="A471" s="34"/>
      <c r="G471" s="35"/>
      <c r="H471" s="34"/>
      <c r="N471" s="35"/>
      <c r="O471" s="34"/>
      <c r="U471" s="35"/>
      <c r="V471" s="34"/>
      <c r="AB471" s="35"/>
    </row>
    <row r="472" ht="15.75" customHeight="1">
      <c r="A472" s="34"/>
      <c r="G472" s="35"/>
      <c r="H472" s="34"/>
      <c r="N472" s="35"/>
      <c r="O472" s="34"/>
      <c r="U472" s="35"/>
      <c r="V472" s="34"/>
      <c r="AB472" s="35"/>
    </row>
    <row r="473" ht="15.75" customHeight="1">
      <c r="A473" s="34"/>
      <c r="G473" s="35"/>
      <c r="H473" s="34"/>
      <c r="N473" s="35"/>
      <c r="O473" s="34"/>
      <c r="U473" s="35"/>
      <c r="V473" s="34"/>
      <c r="AB473" s="35"/>
    </row>
    <row r="474" ht="15.75" customHeight="1">
      <c r="A474" s="34"/>
      <c r="G474" s="35"/>
      <c r="H474" s="34"/>
      <c r="N474" s="35"/>
      <c r="O474" s="34"/>
      <c r="U474" s="35"/>
      <c r="V474" s="34"/>
      <c r="AB474" s="35"/>
    </row>
    <row r="475" ht="15.75" customHeight="1">
      <c r="A475" s="34"/>
      <c r="G475" s="35"/>
      <c r="H475" s="34"/>
      <c r="N475" s="35"/>
      <c r="O475" s="34"/>
      <c r="U475" s="35"/>
      <c r="V475" s="34"/>
      <c r="AB475" s="35"/>
    </row>
    <row r="476" ht="15.75" customHeight="1">
      <c r="A476" s="34"/>
      <c r="G476" s="35"/>
      <c r="H476" s="34"/>
      <c r="N476" s="35"/>
      <c r="O476" s="34"/>
      <c r="U476" s="35"/>
      <c r="V476" s="34"/>
      <c r="AB476" s="35"/>
    </row>
    <row r="477" ht="15.75" customHeight="1">
      <c r="A477" s="34"/>
      <c r="G477" s="35"/>
      <c r="H477" s="34"/>
      <c r="N477" s="35"/>
      <c r="O477" s="34"/>
      <c r="U477" s="35"/>
      <c r="V477" s="34"/>
      <c r="AB477" s="35"/>
    </row>
    <row r="478" ht="15.75" customHeight="1">
      <c r="A478" s="34"/>
      <c r="G478" s="35"/>
      <c r="H478" s="34"/>
      <c r="N478" s="35"/>
      <c r="O478" s="34"/>
      <c r="U478" s="35"/>
      <c r="V478" s="34"/>
      <c r="AB478" s="35"/>
    </row>
    <row r="479" ht="15.75" customHeight="1">
      <c r="A479" s="34"/>
      <c r="G479" s="35"/>
      <c r="H479" s="34"/>
      <c r="N479" s="35"/>
      <c r="O479" s="34"/>
      <c r="U479" s="35"/>
      <c r="V479" s="34"/>
      <c r="AB479" s="35"/>
    </row>
    <row r="480" ht="15.75" customHeight="1">
      <c r="A480" s="34"/>
      <c r="G480" s="35"/>
      <c r="H480" s="34"/>
      <c r="N480" s="35"/>
      <c r="O480" s="34"/>
      <c r="U480" s="35"/>
      <c r="V480" s="34"/>
      <c r="AB480" s="35"/>
    </row>
    <row r="481" ht="15.75" customHeight="1">
      <c r="A481" s="34"/>
      <c r="G481" s="35"/>
      <c r="H481" s="34"/>
      <c r="N481" s="35"/>
      <c r="O481" s="34"/>
      <c r="U481" s="35"/>
      <c r="V481" s="34"/>
      <c r="AB481" s="35"/>
    </row>
    <row r="482" ht="15.75" customHeight="1">
      <c r="A482" s="34"/>
      <c r="G482" s="35"/>
      <c r="H482" s="34"/>
      <c r="N482" s="35"/>
      <c r="O482" s="34"/>
      <c r="U482" s="35"/>
      <c r="V482" s="34"/>
      <c r="AB482" s="35"/>
    </row>
    <row r="483" ht="15.75" customHeight="1">
      <c r="A483" s="34"/>
      <c r="G483" s="35"/>
      <c r="H483" s="34"/>
      <c r="N483" s="35"/>
      <c r="O483" s="34"/>
      <c r="U483" s="35"/>
      <c r="V483" s="34"/>
      <c r="AB483" s="35"/>
    </row>
    <row r="484" ht="15.75" customHeight="1">
      <c r="A484" s="34"/>
      <c r="G484" s="35"/>
      <c r="H484" s="34"/>
      <c r="N484" s="35"/>
      <c r="O484" s="34"/>
      <c r="U484" s="35"/>
      <c r="V484" s="34"/>
      <c r="AB484" s="35"/>
    </row>
    <row r="485" ht="15.75" customHeight="1">
      <c r="A485" s="34"/>
      <c r="G485" s="35"/>
      <c r="H485" s="34"/>
      <c r="N485" s="35"/>
      <c r="O485" s="34"/>
      <c r="U485" s="35"/>
      <c r="V485" s="34"/>
      <c r="AB485" s="35"/>
    </row>
    <row r="486" ht="15.75" customHeight="1">
      <c r="A486" s="34"/>
      <c r="G486" s="35"/>
      <c r="H486" s="34"/>
      <c r="N486" s="35"/>
      <c r="O486" s="34"/>
      <c r="U486" s="35"/>
      <c r="V486" s="34"/>
      <c r="AB486" s="35"/>
    </row>
    <row r="487" ht="15.75" customHeight="1">
      <c r="A487" s="34"/>
      <c r="G487" s="35"/>
      <c r="H487" s="34"/>
      <c r="N487" s="35"/>
      <c r="O487" s="34"/>
      <c r="U487" s="35"/>
      <c r="V487" s="34"/>
      <c r="AB487" s="35"/>
    </row>
    <row r="488" ht="15.75" customHeight="1">
      <c r="A488" s="34"/>
      <c r="G488" s="35"/>
      <c r="H488" s="34"/>
      <c r="N488" s="35"/>
      <c r="O488" s="34"/>
      <c r="U488" s="35"/>
      <c r="V488" s="34"/>
      <c r="AB488" s="35"/>
    </row>
    <row r="489" ht="15.75" customHeight="1">
      <c r="A489" s="34"/>
      <c r="G489" s="35"/>
      <c r="H489" s="34"/>
      <c r="N489" s="35"/>
      <c r="O489" s="34"/>
      <c r="U489" s="35"/>
      <c r="V489" s="34"/>
      <c r="AB489" s="35"/>
    </row>
    <row r="490" ht="15.75" customHeight="1">
      <c r="A490" s="34"/>
      <c r="G490" s="35"/>
      <c r="H490" s="34"/>
      <c r="N490" s="35"/>
      <c r="O490" s="34"/>
      <c r="U490" s="35"/>
      <c r="V490" s="34"/>
      <c r="AB490" s="35"/>
    </row>
    <row r="491" ht="15.75" customHeight="1">
      <c r="A491" s="34"/>
      <c r="G491" s="35"/>
      <c r="H491" s="34"/>
      <c r="N491" s="35"/>
      <c r="O491" s="34"/>
      <c r="U491" s="35"/>
      <c r="V491" s="34"/>
      <c r="AB491" s="35"/>
    </row>
    <row r="492" ht="15.75" customHeight="1">
      <c r="A492" s="34"/>
      <c r="G492" s="35"/>
      <c r="H492" s="34"/>
      <c r="N492" s="35"/>
      <c r="O492" s="34"/>
      <c r="U492" s="35"/>
      <c r="V492" s="34"/>
      <c r="AB492" s="35"/>
    </row>
    <row r="493" ht="15.75" customHeight="1">
      <c r="A493" s="34"/>
      <c r="G493" s="35"/>
      <c r="H493" s="34"/>
      <c r="N493" s="35"/>
      <c r="O493" s="34"/>
      <c r="U493" s="35"/>
      <c r="V493" s="34"/>
      <c r="AB493" s="35"/>
    </row>
    <row r="494" ht="15.75" customHeight="1">
      <c r="A494" s="34"/>
      <c r="G494" s="35"/>
      <c r="H494" s="34"/>
      <c r="N494" s="35"/>
      <c r="O494" s="34"/>
      <c r="U494" s="35"/>
      <c r="V494" s="34"/>
      <c r="AB494" s="35"/>
    </row>
    <row r="495" ht="15.75" customHeight="1">
      <c r="A495" s="34"/>
      <c r="G495" s="35"/>
      <c r="H495" s="34"/>
      <c r="N495" s="35"/>
      <c r="O495" s="34"/>
      <c r="U495" s="35"/>
      <c r="V495" s="34"/>
      <c r="AB495" s="35"/>
    </row>
    <row r="496" ht="15.75" customHeight="1">
      <c r="A496" s="34"/>
      <c r="G496" s="35"/>
      <c r="H496" s="34"/>
      <c r="N496" s="35"/>
      <c r="O496" s="34"/>
      <c r="U496" s="35"/>
      <c r="V496" s="34"/>
      <c r="AB496" s="35"/>
    </row>
    <row r="497" ht="15.75" customHeight="1">
      <c r="A497" s="34"/>
      <c r="G497" s="35"/>
      <c r="H497" s="34"/>
      <c r="N497" s="35"/>
      <c r="O497" s="34"/>
      <c r="U497" s="35"/>
      <c r="V497" s="34"/>
      <c r="AB497" s="35"/>
    </row>
    <row r="498" ht="15.75" customHeight="1">
      <c r="A498" s="34"/>
      <c r="G498" s="35"/>
      <c r="H498" s="34"/>
      <c r="N498" s="35"/>
      <c r="O498" s="34"/>
      <c r="U498" s="35"/>
      <c r="V498" s="34"/>
      <c r="AB498" s="35"/>
    </row>
    <row r="499" ht="15.75" customHeight="1">
      <c r="A499" s="34"/>
      <c r="G499" s="35"/>
      <c r="H499" s="34"/>
      <c r="N499" s="35"/>
      <c r="O499" s="34"/>
      <c r="U499" s="35"/>
      <c r="V499" s="34"/>
      <c r="AB499" s="35"/>
    </row>
    <row r="500" ht="15.75" customHeight="1">
      <c r="A500" s="34"/>
      <c r="G500" s="35"/>
      <c r="H500" s="34"/>
      <c r="N500" s="35"/>
      <c r="O500" s="34"/>
      <c r="U500" s="35"/>
      <c r="V500" s="34"/>
      <c r="AB500" s="35"/>
    </row>
    <row r="501" ht="15.75" customHeight="1">
      <c r="A501" s="34"/>
      <c r="G501" s="35"/>
      <c r="H501" s="34"/>
      <c r="N501" s="35"/>
      <c r="O501" s="34"/>
      <c r="U501" s="35"/>
      <c r="V501" s="34"/>
      <c r="AB501" s="35"/>
    </row>
    <row r="502" ht="15.75" customHeight="1">
      <c r="A502" s="34"/>
      <c r="G502" s="35"/>
      <c r="H502" s="34"/>
      <c r="N502" s="35"/>
      <c r="O502" s="34"/>
      <c r="U502" s="35"/>
      <c r="V502" s="34"/>
      <c r="AB502" s="35"/>
    </row>
    <row r="503" ht="15.75" customHeight="1">
      <c r="A503" s="34"/>
      <c r="G503" s="35"/>
      <c r="H503" s="34"/>
      <c r="N503" s="35"/>
      <c r="O503" s="34"/>
      <c r="U503" s="35"/>
      <c r="V503" s="34"/>
      <c r="AB503" s="35"/>
    </row>
    <row r="504" ht="15.75" customHeight="1">
      <c r="A504" s="34"/>
      <c r="G504" s="35"/>
      <c r="H504" s="34"/>
      <c r="N504" s="35"/>
      <c r="O504" s="34"/>
      <c r="U504" s="35"/>
      <c r="V504" s="34"/>
      <c r="AB504" s="35"/>
    </row>
    <row r="505" ht="15.75" customHeight="1">
      <c r="A505" s="34"/>
      <c r="G505" s="35"/>
      <c r="H505" s="34"/>
      <c r="N505" s="35"/>
      <c r="O505" s="34"/>
      <c r="U505" s="35"/>
      <c r="V505" s="34"/>
      <c r="AB505" s="35"/>
    </row>
    <row r="506" ht="15.75" customHeight="1">
      <c r="A506" s="34"/>
      <c r="G506" s="35"/>
      <c r="H506" s="34"/>
      <c r="N506" s="35"/>
      <c r="O506" s="34"/>
      <c r="U506" s="35"/>
      <c r="V506" s="34"/>
      <c r="AB506" s="35"/>
    </row>
    <row r="507" ht="15.75" customHeight="1">
      <c r="A507" s="34"/>
      <c r="G507" s="35"/>
      <c r="H507" s="34"/>
      <c r="N507" s="35"/>
      <c r="O507" s="34"/>
      <c r="U507" s="35"/>
      <c r="V507" s="34"/>
      <c r="AB507" s="35"/>
    </row>
    <row r="508" ht="15.75" customHeight="1">
      <c r="A508" s="34"/>
      <c r="G508" s="35"/>
      <c r="H508" s="34"/>
      <c r="N508" s="35"/>
      <c r="O508" s="34"/>
      <c r="U508" s="35"/>
      <c r="V508" s="34"/>
      <c r="AB508" s="35"/>
    </row>
    <row r="509" ht="15.75" customHeight="1">
      <c r="A509" s="34"/>
      <c r="G509" s="35"/>
      <c r="H509" s="34"/>
      <c r="N509" s="35"/>
      <c r="O509" s="34"/>
      <c r="U509" s="35"/>
      <c r="V509" s="34"/>
      <c r="AB509" s="35"/>
    </row>
    <row r="510" ht="15.75" customHeight="1">
      <c r="A510" s="34"/>
      <c r="G510" s="35"/>
      <c r="H510" s="34"/>
      <c r="N510" s="35"/>
      <c r="O510" s="34"/>
      <c r="U510" s="35"/>
      <c r="V510" s="34"/>
      <c r="AB510" s="35"/>
    </row>
    <row r="511" ht="15.75" customHeight="1">
      <c r="A511" s="34"/>
      <c r="G511" s="35"/>
      <c r="H511" s="34"/>
      <c r="N511" s="35"/>
      <c r="O511" s="34"/>
      <c r="U511" s="35"/>
      <c r="V511" s="34"/>
      <c r="AB511" s="35"/>
    </row>
    <row r="512" ht="15.75" customHeight="1">
      <c r="A512" s="34"/>
      <c r="G512" s="35"/>
      <c r="H512" s="34"/>
      <c r="N512" s="35"/>
      <c r="O512" s="34"/>
      <c r="U512" s="35"/>
      <c r="V512" s="34"/>
      <c r="AB512" s="35"/>
    </row>
    <row r="513" ht="15.75" customHeight="1">
      <c r="A513" s="34"/>
      <c r="G513" s="35"/>
      <c r="H513" s="34"/>
      <c r="N513" s="35"/>
      <c r="O513" s="34"/>
      <c r="U513" s="35"/>
      <c r="V513" s="34"/>
      <c r="AB513" s="35"/>
    </row>
    <row r="514" ht="15.75" customHeight="1">
      <c r="A514" s="34"/>
      <c r="G514" s="35"/>
      <c r="H514" s="34"/>
      <c r="N514" s="35"/>
      <c r="O514" s="34"/>
      <c r="U514" s="35"/>
      <c r="V514" s="34"/>
      <c r="AB514" s="35"/>
    </row>
    <row r="515" ht="15.75" customHeight="1">
      <c r="A515" s="34"/>
      <c r="G515" s="35"/>
      <c r="H515" s="34"/>
      <c r="N515" s="35"/>
      <c r="O515" s="34"/>
      <c r="U515" s="35"/>
      <c r="V515" s="34"/>
      <c r="AB515" s="35"/>
    </row>
    <row r="516" ht="15.75" customHeight="1">
      <c r="A516" s="34"/>
      <c r="G516" s="35"/>
      <c r="H516" s="34"/>
      <c r="N516" s="35"/>
      <c r="O516" s="34"/>
      <c r="U516" s="35"/>
      <c r="V516" s="34"/>
      <c r="AB516" s="35"/>
    </row>
    <row r="517" ht="15.75" customHeight="1">
      <c r="A517" s="34"/>
      <c r="G517" s="35"/>
      <c r="H517" s="34"/>
      <c r="N517" s="35"/>
      <c r="O517" s="34"/>
      <c r="U517" s="35"/>
      <c r="V517" s="34"/>
      <c r="AB517" s="35"/>
    </row>
    <row r="518" ht="15.75" customHeight="1">
      <c r="A518" s="34"/>
      <c r="G518" s="35"/>
      <c r="H518" s="34"/>
      <c r="N518" s="35"/>
      <c r="O518" s="34"/>
      <c r="U518" s="35"/>
      <c r="V518" s="34"/>
      <c r="AB518" s="35"/>
    </row>
    <row r="519" ht="15.75" customHeight="1">
      <c r="A519" s="34"/>
      <c r="G519" s="35"/>
      <c r="H519" s="34"/>
      <c r="N519" s="35"/>
      <c r="O519" s="34"/>
      <c r="U519" s="35"/>
      <c r="V519" s="34"/>
      <c r="AB519" s="35"/>
    </row>
    <row r="520" ht="15.75" customHeight="1">
      <c r="A520" s="34"/>
      <c r="G520" s="35"/>
      <c r="H520" s="34"/>
      <c r="N520" s="35"/>
      <c r="O520" s="34"/>
      <c r="U520" s="35"/>
      <c r="V520" s="34"/>
      <c r="AB520" s="35"/>
    </row>
    <row r="521" ht="15.75" customHeight="1">
      <c r="A521" s="34"/>
      <c r="G521" s="35"/>
      <c r="H521" s="34"/>
      <c r="N521" s="35"/>
      <c r="O521" s="34"/>
      <c r="U521" s="35"/>
      <c r="V521" s="34"/>
      <c r="AB521" s="35"/>
    </row>
    <row r="522" ht="15.75" customHeight="1">
      <c r="A522" s="34"/>
      <c r="G522" s="35"/>
      <c r="H522" s="34"/>
      <c r="N522" s="35"/>
      <c r="O522" s="34"/>
      <c r="U522" s="35"/>
      <c r="V522" s="34"/>
      <c r="AB522" s="35"/>
    </row>
    <row r="523" ht="15.75" customHeight="1">
      <c r="A523" s="34"/>
      <c r="G523" s="35"/>
      <c r="H523" s="34"/>
      <c r="N523" s="35"/>
      <c r="O523" s="34"/>
      <c r="U523" s="35"/>
      <c r="V523" s="34"/>
      <c r="AB523" s="35"/>
    </row>
    <row r="524" ht="15.75" customHeight="1">
      <c r="A524" s="34"/>
      <c r="G524" s="35"/>
      <c r="H524" s="34"/>
      <c r="N524" s="35"/>
      <c r="O524" s="34"/>
      <c r="U524" s="35"/>
      <c r="V524" s="34"/>
      <c r="AB524" s="35"/>
    </row>
    <row r="525" ht="15.75" customHeight="1">
      <c r="A525" s="34"/>
      <c r="G525" s="35"/>
      <c r="H525" s="34"/>
      <c r="N525" s="35"/>
      <c r="O525" s="34"/>
      <c r="U525" s="35"/>
      <c r="V525" s="34"/>
      <c r="AB525" s="35"/>
    </row>
    <row r="526" ht="15.75" customHeight="1">
      <c r="A526" s="34"/>
      <c r="G526" s="35"/>
      <c r="H526" s="34"/>
      <c r="N526" s="35"/>
      <c r="O526" s="34"/>
      <c r="U526" s="35"/>
      <c r="V526" s="34"/>
      <c r="AB526" s="35"/>
    </row>
    <row r="527" ht="15.75" customHeight="1">
      <c r="A527" s="34"/>
      <c r="G527" s="35"/>
      <c r="H527" s="34"/>
      <c r="N527" s="35"/>
      <c r="O527" s="34"/>
      <c r="U527" s="35"/>
      <c r="V527" s="34"/>
      <c r="AB527" s="35"/>
    </row>
    <row r="528" ht="15.75" customHeight="1">
      <c r="A528" s="34"/>
      <c r="G528" s="35"/>
      <c r="H528" s="34"/>
      <c r="N528" s="35"/>
      <c r="O528" s="34"/>
      <c r="U528" s="35"/>
      <c r="V528" s="34"/>
      <c r="AB528" s="35"/>
    </row>
    <row r="529" ht="15.75" customHeight="1">
      <c r="A529" s="34"/>
      <c r="G529" s="35"/>
      <c r="H529" s="34"/>
      <c r="N529" s="35"/>
      <c r="O529" s="34"/>
      <c r="U529" s="35"/>
      <c r="V529" s="34"/>
      <c r="AB529" s="35"/>
    </row>
    <row r="530" ht="15.75" customHeight="1">
      <c r="A530" s="34"/>
      <c r="G530" s="35"/>
      <c r="H530" s="34"/>
      <c r="N530" s="35"/>
      <c r="O530" s="34"/>
      <c r="U530" s="35"/>
      <c r="V530" s="34"/>
      <c r="AB530" s="35"/>
    </row>
    <row r="531" ht="15.75" customHeight="1">
      <c r="A531" s="34"/>
      <c r="G531" s="35"/>
      <c r="H531" s="34"/>
      <c r="N531" s="35"/>
      <c r="O531" s="34"/>
      <c r="U531" s="35"/>
      <c r="V531" s="34"/>
      <c r="AB531" s="35"/>
    </row>
    <row r="532" ht="15.75" customHeight="1">
      <c r="A532" s="34"/>
      <c r="G532" s="35"/>
      <c r="H532" s="34"/>
      <c r="N532" s="35"/>
      <c r="O532" s="34"/>
      <c r="U532" s="35"/>
      <c r="V532" s="34"/>
      <c r="AB532" s="35"/>
    </row>
    <row r="533" ht="15.75" customHeight="1">
      <c r="A533" s="34"/>
      <c r="G533" s="35"/>
      <c r="H533" s="34"/>
      <c r="N533" s="35"/>
      <c r="O533" s="34"/>
      <c r="U533" s="35"/>
      <c r="V533" s="34"/>
      <c r="AB533" s="35"/>
    </row>
    <row r="534" ht="15.75" customHeight="1">
      <c r="A534" s="34"/>
      <c r="G534" s="35"/>
      <c r="H534" s="34"/>
      <c r="N534" s="35"/>
      <c r="O534" s="34"/>
      <c r="U534" s="35"/>
      <c r="V534" s="34"/>
      <c r="AB534" s="35"/>
    </row>
    <row r="535" ht="15.75" customHeight="1">
      <c r="A535" s="34"/>
      <c r="G535" s="35"/>
      <c r="H535" s="34"/>
      <c r="N535" s="35"/>
      <c r="O535" s="34"/>
      <c r="U535" s="35"/>
      <c r="V535" s="34"/>
      <c r="AB535" s="35"/>
    </row>
    <row r="536" ht="15.75" customHeight="1">
      <c r="A536" s="34"/>
      <c r="G536" s="35"/>
      <c r="H536" s="34"/>
      <c r="N536" s="35"/>
      <c r="O536" s="34"/>
      <c r="U536" s="35"/>
      <c r="V536" s="34"/>
      <c r="AB536" s="35"/>
    </row>
    <row r="537" ht="15.75" customHeight="1">
      <c r="A537" s="34"/>
      <c r="G537" s="35"/>
      <c r="H537" s="34"/>
      <c r="N537" s="35"/>
      <c r="O537" s="34"/>
      <c r="U537" s="35"/>
      <c r="V537" s="34"/>
      <c r="AB537" s="35"/>
    </row>
    <row r="538" ht="15.75" customHeight="1">
      <c r="A538" s="34"/>
      <c r="G538" s="35"/>
      <c r="H538" s="34"/>
      <c r="N538" s="35"/>
      <c r="O538" s="34"/>
      <c r="U538" s="35"/>
      <c r="V538" s="34"/>
      <c r="AB538" s="35"/>
    </row>
    <row r="539" ht="15.75" customHeight="1">
      <c r="A539" s="34"/>
      <c r="G539" s="35"/>
      <c r="H539" s="34"/>
      <c r="N539" s="35"/>
      <c r="O539" s="34"/>
      <c r="U539" s="35"/>
      <c r="V539" s="34"/>
      <c r="AB539" s="35"/>
    </row>
    <row r="540" ht="15.75" customHeight="1">
      <c r="A540" s="34"/>
      <c r="G540" s="35"/>
      <c r="H540" s="34"/>
      <c r="N540" s="35"/>
      <c r="O540" s="34"/>
      <c r="U540" s="35"/>
      <c r="V540" s="34"/>
      <c r="AB540" s="35"/>
    </row>
    <row r="541" ht="15.75" customHeight="1">
      <c r="A541" s="34"/>
      <c r="G541" s="35"/>
      <c r="H541" s="34"/>
      <c r="N541" s="35"/>
      <c r="O541" s="34"/>
      <c r="U541" s="35"/>
      <c r="V541" s="34"/>
      <c r="AB541" s="35"/>
    </row>
    <row r="542" ht="15.75" customHeight="1">
      <c r="A542" s="34"/>
      <c r="G542" s="35"/>
      <c r="H542" s="34"/>
      <c r="N542" s="35"/>
      <c r="O542" s="34"/>
      <c r="U542" s="35"/>
      <c r="V542" s="34"/>
      <c r="AB542" s="35"/>
    </row>
    <row r="543" ht="15.75" customHeight="1">
      <c r="A543" s="34"/>
      <c r="G543" s="35"/>
      <c r="H543" s="34"/>
      <c r="N543" s="35"/>
      <c r="O543" s="34"/>
      <c r="U543" s="35"/>
      <c r="V543" s="34"/>
      <c r="AB543" s="35"/>
    </row>
    <row r="544" ht="15.75" customHeight="1">
      <c r="A544" s="34"/>
      <c r="G544" s="35"/>
      <c r="H544" s="34"/>
      <c r="N544" s="35"/>
      <c r="O544" s="34"/>
      <c r="U544" s="35"/>
      <c r="V544" s="34"/>
      <c r="AB544" s="35"/>
    </row>
    <row r="545" ht="15.75" customHeight="1">
      <c r="A545" s="34"/>
      <c r="G545" s="35"/>
      <c r="H545" s="34"/>
      <c r="N545" s="35"/>
      <c r="O545" s="34"/>
      <c r="U545" s="35"/>
      <c r="V545" s="34"/>
      <c r="AB545" s="35"/>
    </row>
    <row r="546" ht="15.75" customHeight="1">
      <c r="A546" s="34"/>
      <c r="G546" s="35"/>
      <c r="H546" s="34"/>
      <c r="N546" s="35"/>
      <c r="O546" s="34"/>
      <c r="U546" s="35"/>
      <c r="V546" s="34"/>
      <c r="AB546" s="35"/>
    </row>
    <row r="547" ht="15.75" customHeight="1">
      <c r="A547" s="34"/>
      <c r="G547" s="35"/>
      <c r="H547" s="34"/>
      <c r="N547" s="35"/>
      <c r="O547" s="34"/>
      <c r="U547" s="35"/>
      <c r="V547" s="34"/>
      <c r="AB547" s="35"/>
    </row>
    <row r="548" ht="15.75" customHeight="1">
      <c r="A548" s="34"/>
      <c r="G548" s="35"/>
      <c r="H548" s="34"/>
      <c r="N548" s="35"/>
      <c r="O548" s="34"/>
      <c r="U548" s="35"/>
      <c r="V548" s="34"/>
      <c r="AB548" s="35"/>
    </row>
    <row r="549" ht="15.75" customHeight="1">
      <c r="A549" s="34"/>
      <c r="G549" s="35"/>
      <c r="H549" s="34"/>
      <c r="N549" s="35"/>
      <c r="O549" s="34"/>
      <c r="U549" s="35"/>
      <c r="V549" s="34"/>
      <c r="AB549" s="35"/>
    </row>
    <row r="550" ht="15.75" customHeight="1">
      <c r="A550" s="34"/>
      <c r="G550" s="35"/>
      <c r="H550" s="34"/>
      <c r="N550" s="35"/>
      <c r="O550" s="34"/>
      <c r="U550" s="35"/>
      <c r="V550" s="34"/>
      <c r="AB550" s="35"/>
    </row>
    <row r="551" ht="15.75" customHeight="1">
      <c r="A551" s="34"/>
      <c r="G551" s="35"/>
      <c r="H551" s="34"/>
      <c r="N551" s="35"/>
      <c r="O551" s="34"/>
      <c r="U551" s="35"/>
      <c r="V551" s="34"/>
      <c r="AB551" s="35"/>
    </row>
    <row r="552" ht="15.75" customHeight="1">
      <c r="A552" s="34"/>
      <c r="G552" s="35"/>
      <c r="H552" s="34"/>
      <c r="N552" s="35"/>
      <c r="O552" s="34"/>
      <c r="U552" s="35"/>
      <c r="V552" s="34"/>
      <c r="AB552" s="35"/>
    </row>
    <row r="553" ht="15.75" customHeight="1">
      <c r="A553" s="34"/>
      <c r="G553" s="35"/>
      <c r="H553" s="34"/>
      <c r="N553" s="35"/>
      <c r="O553" s="34"/>
      <c r="U553" s="35"/>
      <c r="V553" s="34"/>
      <c r="AB553" s="35"/>
    </row>
    <row r="554" ht="15.75" customHeight="1">
      <c r="A554" s="34"/>
      <c r="G554" s="35"/>
      <c r="H554" s="34"/>
      <c r="N554" s="35"/>
      <c r="O554" s="34"/>
      <c r="U554" s="35"/>
      <c r="V554" s="34"/>
      <c r="AB554" s="35"/>
    </row>
    <row r="555" ht="15.75" customHeight="1">
      <c r="A555" s="34"/>
      <c r="G555" s="35"/>
      <c r="H555" s="34"/>
      <c r="N555" s="35"/>
      <c r="O555" s="34"/>
      <c r="U555" s="35"/>
      <c r="V555" s="34"/>
      <c r="AB555" s="35"/>
    </row>
    <row r="556" ht="15.75" customHeight="1">
      <c r="A556" s="34"/>
      <c r="G556" s="35"/>
      <c r="H556" s="34"/>
      <c r="N556" s="35"/>
      <c r="O556" s="34"/>
      <c r="U556" s="35"/>
      <c r="V556" s="34"/>
      <c r="AB556" s="35"/>
    </row>
    <row r="557" ht="15.75" customHeight="1">
      <c r="A557" s="34"/>
      <c r="G557" s="35"/>
      <c r="H557" s="34"/>
      <c r="N557" s="35"/>
      <c r="O557" s="34"/>
      <c r="U557" s="35"/>
      <c r="V557" s="34"/>
      <c r="AB557" s="35"/>
    </row>
    <row r="558" ht="15.75" customHeight="1">
      <c r="A558" s="34"/>
      <c r="G558" s="35"/>
      <c r="H558" s="34"/>
      <c r="N558" s="35"/>
      <c r="O558" s="34"/>
      <c r="U558" s="35"/>
      <c r="V558" s="34"/>
      <c r="AB558" s="35"/>
    </row>
    <row r="559" ht="15.75" customHeight="1">
      <c r="A559" s="34"/>
      <c r="G559" s="35"/>
      <c r="H559" s="34"/>
      <c r="N559" s="35"/>
      <c r="O559" s="34"/>
      <c r="U559" s="35"/>
      <c r="V559" s="34"/>
      <c r="AB559" s="35"/>
    </row>
    <row r="560" ht="15.75" customHeight="1">
      <c r="A560" s="34"/>
      <c r="G560" s="35"/>
      <c r="H560" s="34"/>
      <c r="N560" s="35"/>
      <c r="O560" s="34"/>
      <c r="U560" s="35"/>
      <c r="V560" s="34"/>
      <c r="AB560" s="35"/>
    </row>
    <row r="561" ht="15.75" customHeight="1">
      <c r="A561" s="34"/>
      <c r="G561" s="35"/>
      <c r="H561" s="34"/>
      <c r="N561" s="35"/>
      <c r="O561" s="34"/>
      <c r="U561" s="35"/>
      <c r="V561" s="34"/>
      <c r="AB561" s="35"/>
    </row>
    <row r="562" ht="15.75" customHeight="1">
      <c r="A562" s="34"/>
      <c r="G562" s="35"/>
      <c r="H562" s="34"/>
      <c r="N562" s="35"/>
      <c r="O562" s="34"/>
      <c r="U562" s="35"/>
      <c r="V562" s="34"/>
      <c r="AB562" s="35"/>
    </row>
    <row r="563" ht="15.75" customHeight="1">
      <c r="A563" s="34"/>
      <c r="G563" s="35"/>
      <c r="H563" s="34"/>
      <c r="N563" s="35"/>
      <c r="O563" s="34"/>
      <c r="U563" s="35"/>
      <c r="V563" s="34"/>
      <c r="AB563" s="35"/>
    </row>
    <row r="564" ht="15.75" customHeight="1">
      <c r="A564" s="34"/>
      <c r="G564" s="35"/>
      <c r="H564" s="34"/>
      <c r="N564" s="35"/>
      <c r="O564" s="34"/>
      <c r="U564" s="35"/>
      <c r="V564" s="34"/>
      <c r="AB564" s="35"/>
    </row>
    <row r="565" ht="15.75" customHeight="1">
      <c r="A565" s="34"/>
      <c r="G565" s="35"/>
      <c r="H565" s="34"/>
      <c r="N565" s="35"/>
      <c r="O565" s="34"/>
      <c r="U565" s="35"/>
      <c r="V565" s="34"/>
      <c r="AB565" s="35"/>
    </row>
    <row r="566" ht="15.75" customHeight="1">
      <c r="A566" s="34"/>
      <c r="G566" s="35"/>
      <c r="H566" s="34"/>
      <c r="N566" s="35"/>
      <c r="O566" s="34"/>
      <c r="U566" s="35"/>
      <c r="V566" s="34"/>
      <c r="AB566" s="35"/>
    </row>
    <row r="567" ht="15.75" customHeight="1">
      <c r="A567" s="34"/>
      <c r="G567" s="35"/>
      <c r="H567" s="34"/>
      <c r="N567" s="35"/>
      <c r="O567" s="34"/>
      <c r="U567" s="35"/>
      <c r="V567" s="34"/>
      <c r="AB567" s="35"/>
    </row>
    <row r="568" ht="15.75" customHeight="1">
      <c r="A568" s="34"/>
      <c r="G568" s="35"/>
      <c r="H568" s="34"/>
      <c r="N568" s="35"/>
      <c r="O568" s="34"/>
      <c r="U568" s="35"/>
      <c r="V568" s="34"/>
      <c r="AB568" s="35"/>
    </row>
    <row r="569" ht="15.75" customHeight="1">
      <c r="A569" s="34"/>
      <c r="G569" s="35"/>
      <c r="H569" s="34"/>
      <c r="N569" s="35"/>
      <c r="O569" s="34"/>
      <c r="U569" s="35"/>
      <c r="V569" s="34"/>
      <c r="AB569" s="35"/>
    </row>
    <row r="570" ht="15.75" customHeight="1">
      <c r="A570" s="34"/>
      <c r="G570" s="35"/>
      <c r="H570" s="34"/>
      <c r="N570" s="35"/>
      <c r="O570" s="34"/>
      <c r="U570" s="35"/>
      <c r="V570" s="34"/>
      <c r="AB570" s="35"/>
    </row>
    <row r="571" ht="15.75" customHeight="1">
      <c r="A571" s="34"/>
      <c r="G571" s="35"/>
      <c r="H571" s="34"/>
      <c r="N571" s="35"/>
      <c r="O571" s="34"/>
      <c r="U571" s="35"/>
      <c r="V571" s="34"/>
      <c r="AB571" s="35"/>
    </row>
    <row r="572" ht="15.75" customHeight="1">
      <c r="A572" s="34"/>
      <c r="G572" s="35"/>
      <c r="H572" s="34"/>
      <c r="N572" s="35"/>
      <c r="O572" s="34"/>
      <c r="U572" s="35"/>
      <c r="V572" s="34"/>
      <c r="AB572" s="35"/>
    </row>
    <row r="573" ht="15.75" customHeight="1">
      <c r="A573" s="34"/>
      <c r="G573" s="35"/>
      <c r="H573" s="34"/>
      <c r="N573" s="35"/>
      <c r="O573" s="34"/>
      <c r="U573" s="35"/>
      <c r="V573" s="34"/>
      <c r="AB573" s="35"/>
    </row>
    <row r="574" ht="15.75" customHeight="1">
      <c r="A574" s="34"/>
      <c r="G574" s="35"/>
      <c r="H574" s="34"/>
      <c r="N574" s="35"/>
      <c r="O574" s="34"/>
      <c r="U574" s="35"/>
      <c r="V574" s="34"/>
      <c r="AB574" s="35"/>
    </row>
    <row r="575" ht="15.75" customHeight="1">
      <c r="A575" s="34"/>
      <c r="G575" s="35"/>
      <c r="H575" s="34"/>
      <c r="N575" s="35"/>
      <c r="O575" s="34"/>
      <c r="U575" s="35"/>
      <c r="V575" s="34"/>
      <c r="AB575" s="35"/>
    </row>
    <row r="576" ht="15.75" customHeight="1">
      <c r="A576" s="34"/>
      <c r="G576" s="35"/>
      <c r="H576" s="34"/>
      <c r="N576" s="35"/>
      <c r="O576" s="34"/>
      <c r="U576" s="35"/>
      <c r="V576" s="34"/>
      <c r="AB576" s="35"/>
    </row>
    <row r="577" ht="15.75" customHeight="1">
      <c r="A577" s="34"/>
      <c r="G577" s="35"/>
      <c r="H577" s="34"/>
      <c r="N577" s="35"/>
      <c r="O577" s="34"/>
      <c r="U577" s="35"/>
      <c r="V577" s="34"/>
      <c r="AB577" s="35"/>
    </row>
    <row r="578" ht="15.75" customHeight="1">
      <c r="A578" s="34"/>
      <c r="G578" s="35"/>
      <c r="H578" s="34"/>
      <c r="N578" s="35"/>
      <c r="O578" s="34"/>
      <c r="U578" s="35"/>
      <c r="V578" s="34"/>
      <c r="AB578" s="35"/>
    </row>
    <row r="579" ht="15.75" customHeight="1">
      <c r="A579" s="34"/>
      <c r="G579" s="35"/>
      <c r="H579" s="34"/>
      <c r="N579" s="35"/>
      <c r="O579" s="34"/>
      <c r="U579" s="35"/>
      <c r="V579" s="34"/>
      <c r="AB579" s="35"/>
    </row>
    <row r="580" ht="15.75" customHeight="1">
      <c r="A580" s="34"/>
      <c r="G580" s="35"/>
      <c r="H580" s="34"/>
      <c r="N580" s="35"/>
      <c r="O580" s="34"/>
      <c r="U580" s="35"/>
      <c r="V580" s="34"/>
      <c r="AB580" s="35"/>
    </row>
    <row r="581" ht="15.75" customHeight="1">
      <c r="A581" s="34"/>
      <c r="G581" s="35"/>
      <c r="H581" s="34"/>
      <c r="N581" s="35"/>
      <c r="O581" s="34"/>
      <c r="U581" s="35"/>
      <c r="V581" s="34"/>
      <c r="AB581" s="35"/>
    </row>
    <row r="582" ht="15.75" customHeight="1">
      <c r="A582" s="34"/>
      <c r="G582" s="35"/>
      <c r="H582" s="34"/>
      <c r="N582" s="35"/>
      <c r="O582" s="34"/>
      <c r="U582" s="35"/>
      <c r="V582" s="34"/>
      <c r="AB582" s="35"/>
    </row>
    <row r="583" ht="15.75" customHeight="1">
      <c r="A583" s="34"/>
      <c r="G583" s="35"/>
      <c r="H583" s="34"/>
      <c r="N583" s="35"/>
      <c r="O583" s="34"/>
      <c r="U583" s="35"/>
      <c r="V583" s="34"/>
      <c r="AB583" s="35"/>
    </row>
    <row r="584" ht="15.75" customHeight="1">
      <c r="A584" s="34"/>
      <c r="G584" s="35"/>
      <c r="H584" s="34"/>
      <c r="N584" s="35"/>
      <c r="O584" s="34"/>
      <c r="U584" s="35"/>
      <c r="V584" s="34"/>
      <c r="AB584" s="35"/>
    </row>
    <row r="585" ht="15.75" customHeight="1">
      <c r="A585" s="34"/>
      <c r="G585" s="35"/>
      <c r="H585" s="34"/>
      <c r="N585" s="35"/>
      <c r="O585" s="34"/>
      <c r="U585" s="35"/>
      <c r="V585" s="34"/>
      <c r="AB585" s="35"/>
    </row>
    <row r="586" ht="15.75" customHeight="1">
      <c r="A586" s="34"/>
      <c r="G586" s="35"/>
      <c r="H586" s="34"/>
      <c r="N586" s="35"/>
      <c r="O586" s="34"/>
      <c r="U586" s="35"/>
      <c r="V586" s="34"/>
      <c r="AB586" s="35"/>
    </row>
    <row r="587" ht="15.75" customHeight="1">
      <c r="A587" s="34"/>
      <c r="G587" s="35"/>
      <c r="H587" s="34"/>
      <c r="N587" s="35"/>
      <c r="O587" s="34"/>
      <c r="U587" s="35"/>
      <c r="V587" s="34"/>
      <c r="AB587" s="35"/>
    </row>
    <row r="588" ht="15.75" customHeight="1">
      <c r="A588" s="34"/>
      <c r="G588" s="35"/>
      <c r="H588" s="34"/>
      <c r="N588" s="35"/>
      <c r="O588" s="34"/>
      <c r="U588" s="35"/>
      <c r="V588" s="34"/>
      <c r="AB588" s="35"/>
    </row>
    <row r="589" ht="15.75" customHeight="1">
      <c r="A589" s="34"/>
      <c r="G589" s="35"/>
      <c r="H589" s="34"/>
      <c r="N589" s="35"/>
      <c r="O589" s="34"/>
      <c r="U589" s="35"/>
      <c r="V589" s="34"/>
      <c r="AB589" s="35"/>
    </row>
    <row r="590" ht="15.75" customHeight="1">
      <c r="A590" s="34"/>
      <c r="G590" s="35"/>
      <c r="H590" s="34"/>
      <c r="N590" s="35"/>
      <c r="O590" s="34"/>
      <c r="U590" s="35"/>
      <c r="V590" s="34"/>
      <c r="AB590" s="35"/>
    </row>
    <row r="591" ht="15.75" customHeight="1">
      <c r="A591" s="34"/>
      <c r="G591" s="35"/>
      <c r="H591" s="34"/>
      <c r="N591" s="35"/>
      <c r="O591" s="34"/>
      <c r="U591" s="35"/>
      <c r="V591" s="34"/>
      <c r="AB591" s="35"/>
    </row>
    <row r="592" ht="15.75" customHeight="1">
      <c r="A592" s="34"/>
      <c r="G592" s="35"/>
      <c r="H592" s="34"/>
      <c r="N592" s="35"/>
      <c r="O592" s="34"/>
      <c r="U592" s="35"/>
      <c r="V592" s="34"/>
      <c r="AB592" s="35"/>
    </row>
    <row r="593" ht="15.75" customHeight="1">
      <c r="A593" s="34"/>
      <c r="G593" s="35"/>
      <c r="H593" s="34"/>
      <c r="N593" s="35"/>
      <c r="O593" s="34"/>
      <c r="U593" s="35"/>
      <c r="V593" s="34"/>
      <c r="AB593" s="35"/>
    </row>
    <row r="594" ht="15.75" customHeight="1">
      <c r="A594" s="34"/>
      <c r="G594" s="35"/>
      <c r="H594" s="34"/>
      <c r="N594" s="35"/>
      <c r="O594" s="34"/>
      <c r="U594" s="35"/>
      <c r="V594" s="34"/>
      <c r="AB594" s="35"/>
    </row>
    <row r="595" ht="15.75" customHeight="1">
      <c r="A595" s="34"/>
      <c r="G595" s="35"/>
      <c r="H595" s="34"/>
      <c r="N595" s="35"/>
      <c r="O595" s="34"/>
      <c r="U595" s="35"/>
      <c r="V595" s="34"/>
      <c r="AB595" s="35"/>
    </row>
    <row r="596" ht="15.75" customHeight="1">
      <c r="A596" s="34"/>
      <c r="G596" s="35"/>
      <c r="H596" s="34"/>
      <c r="N596" s="35"/>
      <c r="O596" s="34"/>
      <c r="U596" s="35"/>
      <c r="V596" s="34"/>
      <c r="AB596" s="35"/>
    </row>
    <row r="597" ht="15.75" customHeight="1">
      <c r="A597" s="34"/>
      <c r="G597" s="35"/>
      <c r="H597" s="34"/>
      <c r="N597" s="35"/>
      <c r="O597" s="34"/>
      <c r="U597" s="35"/>
      <c r="V597" s="34"/>
      <c r="AB597" s="35"/>
    </row>
    <row r="598" ht="15.75" customHeight="1">
      <c r="A598" s="34"/>
      <c r="G598" s="35"/>
      <c r="H598" s="34"/>
      <c r="N598" s="35"/>
      <c r="O598" s="34"/>
      <c r="U598" s="35"/>
      <c r="V598" s="34"/>
      <c r="AB598" s="35"/>
    </row>
    <row r="599" ht="15.75" customHeight="1">
      <c r="A599" s="34"/>
      <c r="G599" s="35"/>
      <c r="H599" s="34"/>
      <c r="N599" s="35"/>
      <c r="O599" s="34"/>
      <c r="U599" s="35"/>
      <c r="V599" s="34"/>
      <c r="AB599" s="35"/>
    </row>
    <row r="600" ht="15.75" customHeight="1">
      <c r="A600" s="34"/>
      <c r="G600" s="35"/>
      <c r="H600" s="34"/>
      <c r="N600" s="35"/>
      <c r="O600" s="34"/>
      <c r="U600" s="35"/>
      <c r="V600" s="34"/>
      <c r="AB600" s="35"/>
    </row>
    <row r="601" ht="15.75" customHeight="1">
      <c r="A601" s="34"/>
      <c r="G601" s="35"/>
      <c r="H601" s="34"/>
      <c r="N601" s="35"/>
      <c r="O601" s="34"/>
      <c r="U601" s="35"/>
      <c r="V601" s="34"/>
      <c r="AB601" s="35"/>
    </row>
    <row r="602" ht="15.75" customHeight="1">
      <c r="A602" s="34"/>
      <c r="G602" s="35"/>
      <c r="H602" s="34"/>
      <c r="N602" s="35"/>
      <c r="O602" s="34"/>
      <c r="U602" s="35"/>
      <c r="V602" s="34"/>
      <c r="AB602" s="35"/>
    </row>
    <row r="603" ht="15.75" customHeight="1">
      <c r="A603" s="34"/>
      <c r="G603" s="35"/>
      <c r="H603" s="34"/>
      <c r="N603" s="35"/>
      <c r="O603" s="34"/>
      <c r="U603" s="35"/>
      <c r="V603" s="34"/>
      <c r="AB603" s="35"/>
    </row>
    <row r="604" ht="15.75" customHeight="1">
      <c r="A604" s="34"/>
      <c r="G604" s="35"/>
      <c r="H604" s="34"/>
      <c r="N604" s="35"/>
      <c r="O604" s="34"/>
      <c r="U604" s="35"/>
      <c r="V604" s="34"/>
      <c r="AB604" s="35"/>
    </row>
    <row r="605" ht="15.75" customHeight="1">
      <c r="A605" s="34"/>
      <c r="G605" s="35"/>
      <c r="H605" s="34"/>
      <c r="N605" s="35"/>
      <c r="O605" s="34"/>
      <c r="U605" s="35"/>
      <c r="V605" s="34"/>
      <c r="AB605" s="35"/>
    </row>
    <row r="606" ht="15.75" customHeight="1">
      <c r="A606" s="34"/>
      <c r="G606" s="35"/>
      <c r="H606" s="34"/>
      <c r="N606" s="35"/>
      <c r="O606" s="34"/>
      <c r="U606" s="35"/>
      <c r="V606" s="34"/>
      <c r="AB606" s="35"/>
    </row>
    <row r="607" ht="15.75" customHeight="1">
      <c r="A607" s="34"/>
      <c r="G607" s="35"/>
      <c r="H607" s="34"/>
      <c r="N607" s="35"/>
      <c r="O607" s="34"/>
      <c r="U607" s="35"/>
      <c r="V607" s="34"/>
      <c r="AB607" s="35"/>
    </row>
    <row r="608" ht="15.75" customHeight="1">
      <c r="A608" s="34"/>
      <c r="G608" s="35"/>
      <c r="H608" s="34"/>
      <c r="N608" s="35"/>
      <c r="O608" s="34"/>
      <c r="U608" s="35"/>
      <c r="V608" s="34"/>
      <c r="AB608" s="35"/>
    </row>
    <row r="609" ht="15.75" customHeight="1">
      <c r="A609" s="34"/>
      <c r="G609" s="35"/>
      <c r="H609" s="34"/>
      <c r="N609" s="35"/>
      <c r="O609" s="34"/>
      <c r="U609" s="35"/>
      <c r="V609" s="34"/>
      <c r="AB609" s="35"/>
    </row>
    <row r="610" ht="15.75" customHeight="1">
      <c r="A610" s="34"/>
      <c r="G610" s="35"/>
      <c r="H610" s="34"/>
      <c r="N610" s="35"/>
      <c r="O610" s="34"/>
      <c r="U610" s="35"/>
      <c r="V610" s="34"/>
      <c r="AB610" s="35"/>
    </row>
    <row r="611" ht="15.75" customHeight="1">
      <c r="A611" s="34"/>
      <c r="G611" s="35"/>
      <c r="H611" s="34"/>
      <c r="N611" s="35"/>
      <c r="O611" s="34"/>
      <c r="U611" s="35"/>
      <c r="V611" s="34"/>
      <c r="AB611" s="35"/>
    </row>
    <row r="612" ht="15.75" customHeight="1">
      <c r="A612" s="34"/>
      <c r="G612" s="35"/>
      <c r="H612" s="34"/>
      <c r="N612" s="35"/>
      <c r="O612" s="34"/>
      <c r="U612" s="35"/>
      <c r="V612" s="34"/>
      <c r="AB612" s="35"/>
    </row>
    <row r="613" ht="15.75" customHeight="1">
      <c r="A613" s="34"/>
      <c r="G613" s="35"/>
      <c r="H613" s="34"/>
      <c r="N613" s="35"/>
      <c r="O613" s="34"/>
      <c r="U613" s="35"/>
      <c r="V613" s="34"/>
      <c r="AB613" s="35"/>
    </row>
    <row r="614" ht="15.75" customHeight="1">
      <c r="A614" s="34"/>
      <c r="G614" s="35"/>
      <c r="H614" s="34"/>
      <c r="N614" s="35"/>
      <c r="O614" s="34"/>
      <c r="U614" s="35"/>
      <c r="V614" s="34"/>
      <c r="AB614" s="35"/>
    </row>
    <row r="615" ht="15.75" customHeight="1">
      <c r="A615" s="34"/>
      <c r="G615" s="35"/>
      <c r="H615" s="34"/>
      <c r="N615" s="35"/>
      <c r="O615" s="34"/>
      <c r="U615" s="35"/>
      <c r="V615" s="34"/>
      <c r="AB615" s="35"/>
    </row>
    <row r="616" ht="15.75" customHeight="1">
      <c r="A616" s="34"/>
      <c r="G616" s="35"/>
      <c r="H616" s="34"/>
      <c r="N616" s="35"/>
      <c r="O616" s="34"/>
      <c r="U616" s="35"/>
      <c r="V616" s="34"/>
      <c r="AB616" s="35"/>
    </row>
    <row r="617" ht="15.75" customHeight="1">
      <c r="A617" s="34"/>
      <c r="G617" s="35"/>
      <c r="H617" s="34"/>
      <c r="N617" s="35"/>
      <c r="O617" s="34"/>
      <c r="U617" s="35"/>
      <c r="V617" s="34"/>
      <c r="AB617" s="35"/>
    </row>
    <row r="618" ht="15.75" customHeight="1">
      <c r="A618" s="34"/>
      <c r="G618" s="35"/>
      <c r="H618" s="34"/>
      <c r="N618" s="35"/>
      <c r="O618" s="34"/>
      <c r="U618" s="35"/>
      <c r="V618" s="34"/>
      <c r="AB618" s="35"/>
    </row>
    <row r="619" ht="15.75" customHeight="1">
      <c r="A619" s="34"/>
      <c r="G619" s="35"/>
      <c r="H619" s="34"/>
      <c r="N619" s="35"/>
      <c r="O619" s="34"/>
      <c r="U619" s="35"/>
      <c r="V619" s="34"/>
      <c r="AB619" s="35"/>
    </row>
    <row r="620" ht="15.75" customHeight="1">
      <c r="A620" s="34"/>
      <c r="G620" s="35"/>
      <c r="H620" s="34"/>
      <c r="N620" s="35"/>
      <c r="O620" s="34"/>
      <c r="U620" s="35"/>
      <c r="V620" s="34"/>
      <c r="AB620" s="35"/>
    </row>
    <row r="621" ht="15.75" customHeight="1">
      <c r="A621" s="34"/>
      <c r="G621" s="35"/>
      <c r="H621" s="34"/>
      <c r="N621" s="35"/>
      <c r="O621" s="34"/>
      <c r="U621" s="35"/>
      <c r="V621" s="34"/>
      <c r="AB621" s="35"/>
    </row>
    <row r="622" ht="15.75" customHeight="1">
      <c r="A622" s="34"/>
      <c r="G622" s="35"/>
      <c r="H622" s="34"/>
      <c r="N622" s="35"/>
      <c r="O622" s="34"/>
      <c r="U622" s="35"/>
      <c r="V622" s="34"/>
      <c r="AB622" s="35"/>
    </row>
    <row r="623" ht="15.75" customHeight="1">
      <c r="A623" s="34"/>
      <c r="G623" s="35"/>
      <c r="H623" s="34"/>
      <c r="N623" s="35"/>
      <c r="O623" s="34"/>
      <c r="U623" s="35"/>
      <c r="V623" s="34"/>
      <c r="AB623" s="35"/>
    </row>
    <row r="624" ht="15.75" customHeight="1">
      <c r="A624" s="34"/>
      <c r="G624" s="35"/>
      <c r="H624" s="34"/>
      <c r="N624" s="35"/>
      <c r="O624" s="34"/>
      <c r="U624" s="35"/>
      <c r="V624" s="34"/>
      <c r="AB624" s="35"/>
    </row>
    <row r="625" ht="15.75" customHeight="1">
      <c r="A625" s="34"/>
      <c r="G625" s="35"/>
      <c r="H625" s="34"/>
      <c r="N625" s="35"/>
      <c r="O625" s="34"/>
      <c r="U625" s="35"/>
      <c r="V625" s="34"/>
      <c r="AB625" s="35"/>
    </row>
    <row r="626" ht="15.75" customHeight="1">
      <c r="A626" s="34"/>
      <c r="G626" s="35"/>
      <c r="H626" s="34"/>
      <c r="N626" s="35"/>
      <c r="O626" s="34"/>
      <c r="U626" s="35"/>
      <c r="V626" s="34"/>
      <c r="AB626" s="35"/>
    </row>
    <row r="627" ht="15.75" customHeight="1">
      <c r="A627" s="34"/>
      <c r="G627" s="35"/>
      <c r="H627" s="34"/>
      <c r="N627" s="35"/>
      <c r="O627" s="34"/>
      <c r="U627" s="35"/>
      <c r="V627" s="34"/>
      <c r="AB627" s="35"/>
    </row>
    <row r="628" ht="15.75" customHeight="1">
      <c r="A628" s="34"/>
      <c r="G628" s="35"/>
      <c r="H628" s="34"/>
      <c r="N628" s="35"/>
      <c r="O628" s="34"/>
      <c r="U628" s="35"/>
      <c r="V628" s="34"/>
      <c r="AB628" s="35"/>
    </row>
    <row r="629" ht="15.75" customHeight="1">
      <c r="A629" s="34"/>
      <c r="G629" s="35"/>
      <c r="H629" s="34"/>
      <c r="N629" s="35"/>
      <c r="O629" s="34"/>
      <c r="U629" s="35"/>
      <c r="V629" s="34"/>
      <c r="AB629" s="35"/>
    </row>
    <row r="630" ht="15.75" customHeight="1">
      <c r="A630" s="34"/>
      <c r="G630" s="35"/>
      <c r="H630" s="34"/>
      <c r="N630" s="35"/>
      <c r="O630" s="34"/>
      <c r="U630" s="35"/>
      <c r="V630" s="34"/>
      <c r="AB630" s="35"/>
    </row>
    <row r="631" ht="15.75" customHeight="1">
      <c r="A631" s="34"/>
      <c r="G631" s="35"/>
      <c r="H631" s="34"/>
      <c r="N631" s="35"/>
      <c r="O631" s="34"/>
      <c r="U631" s="35"/>
      <c r="V631" s="34"/>
      <c r="AB631" s="35"/>
    </row>
    <row r="632" ht="15.75" customHeight="1">
      <c r="A632" s="34"/>
      <c r="G632" s="35"/>
      <c r="H632" s="34"/>
      <c r="N632" s="35"/>
      <c r="O632" s="34"/>
      <c r="U632" s="35"/>
      <c r="V632" s="34"/>
      <c r="AB632" s="35"/>
    </row>
    <row r="633" ht="15.75" customHeight="1">
      <c r="A633" s="34"/>
      <c r="G633" s="35"/>
      <c r="H633" s="34"/>
      <c r="N633" s="35"/>
      <c r="O633" s="34"/>
      <c r="U633" s="35"/>
      <c r="V633" s="34"/>
      <c r="AB633" s="35"/>
    </row>
    <row r="634" ht="15.75" customHeight="1">
      <c r="A634" s="34"/>
      <c r="G634" s="35"/>
      <c r="H634" s="34"/>
      <c r="N634" s="35"/>
      <c r="O634" s="34"/>
      <c r="U634" s="35"/>
      <c r="V634" s="34"/>
      <c r="AB634" s="35"/>
    </row>
    <row r="635" ht="15.75" customHeight="1">
      <c r="A635" s="34"/>
      <c r="G635" s="35"/>
      <c r="H635" s="34"/>
      <c r="N635" s="35"/>
      <c r="O635" s="34"/>
      <c r="U635" s="35"/>
      <c r="V635" s="34"/>
      <c r="AB635" s="35"/>
    </row>
    <row r="636" ht="15.75" customHeight="1">
      <c r="A636" s="34"/>
      <c r="G636" s="35"/>
      <c r="H636" s="34"/>
      <c r="N636" s="35"/>
      <c r="O636" s="34"/>
      <c r="U636" s="35"/>
      <c r="V636" s="34"/>
      <c r="AB636" s="35"/>
    </row>
    <row r="637" ht="15.75" customHeight="1">
      <c r="A637" s="34"/>
      <c r="G637" s="35"/>
      <c r="H637" s="34"/>
      <c r="N637" s="35"/>
      <c r="O637" s="34"/>
      <c r="U637" s="35"/>
      <c r="V637" s="34"/>
      <c r="AB637" s="35"/>
    </row>
    <row r="638" ht="15.75" customHeight="1">
      <c r="A638" s="34"/>
      <c r="G638" s="35"/>
      <c r="H638" s="34"/>
      <c r="N638" s="35"/>
      <c r="O638" s="34"/>
      <c r="U638" s="35"/>
      <c r="V638" s="34"/>
      <c r="AB638" s="35"/>
    </row>
    <row r="639" ht="15.75" customHeight="1">
      <c r="A639" s="34"/>
      <c r="G639" s="35"/>
      <c r="H639" s="34"/>
      <c r="N639" s="35"/>
      <c r="O639" s="34"/>
      <c r="U639" s="35"/>
      <c r="V639" s="34"/>
      <c r="AB639" s="35"/>
    </row>
    <row r="640" ht="15.75" customHeight="1">
      <c r="A640" s="34"/>
      <c r="G640" s="35"/>
      <c r="H640" s="34"/>
      <c r="N640" s="35"/>
      <c r="O640" s="34"/>
      <c r="U640" s="35"/>
      <c r="V640" s="34"/>
      <c r="AB640" s="35"/>
    </row>
    <row r="641" ht="15.75" customHeight="1">
      <c r="A641" s="34"/>
      <c r="G641" s="35"/>
      <c r="H641" s="34"/>
      <c r="N641" s="35"/>
      <c r="O641" s="34"/>
      <c r="U641" s="35"/>
      <c r="V641" s="34"/>
      <c r="AB641" s="35"/>
    </row>
    <row r="642" ht="15.75" customHeight="1">
      <c r="A642" s="34"/>
      <c r="G642" s="35"/>
      <c r="H642" s="34"/>
      <c r="N642" s="35"/>
      <c r="O642" s="34"/>
      <c r="U642" s="35"/>
      <c r="V642" s="34"/>
      <c r="AB642" s="35"/>
    </row>
    <row r="643" ht="15.75" customHeight="1">
      <c r="A643" s="34"/>
      <c r="G643" s="35"/>
      <c r="H643" s="34"/>
      <c r="N643" s="35"/>
      <c r="O643" s="34"/>
      <c r="U643" s="35"/>
      <c r="V643" s="34"/>
      <c r="AB643" s="35"/>
    </row>
    <row r="644" ht="15.75" customHeight="1">
      <c r="A644" s="34"/>
      <c r="G644" s="35"/>
      <c r="H644" s="34"/>
      <c r="N644" s="35"/>
      <c r="O644" s="34"/>
      <c r="U644" s="35"/>
      <c r="V644" s="34"/>
      <c r="AB644" s="35"/>
    </row>
    <row r="645" ht="15.75" customHeight="1">
      <c r="A645" s="34"/>
      <c r="G645" s="35"/>
      <c r="H645" s="34"/>
      <c r="N645" s="35"/>
      <c r="O645" s="34"/>
      <c r="U645" s="35"/>
      <c r="V645" s="34"/>
      <c r="AB645" s="35"/>
    </row>
    <row r="646" ht="15.75" customHeight="1">
      <c r="A646" s="34"/>
      <c r="G646" s="35"/>
      <c r="H646" s="34"/>
      <c r="N646" s="35"/>
      <c r="O646" s="34"/>
      <c r="U646" s="35"/>
      <c r="V646" s="34"/>
      <c r="AB646" s="35"/>
    </row>
    <row r="647" ht="15.75" customHeight="1">
      <c r="A647" s="34"/>
      <c r="G647" s="35"/>
      <c r="H647" s="34"/>
      <c r="N647" s="35"/>
      <c r="O647" s="34"/>
      <c r="U647" s="35"/>
      <c r="V647" s="34"/>
      <c r="AB647" s="35"/>
    </row>
    <row r="648" ht="15.75" customHeight="1">
      <c r="A648" s="34"/>
      <c r="G648" s="35"/>
      <c r="H648" s="34"/>
      <c r="N648" s="35"/>
      <c r="O648" s="34"/>
      <c r="U648" s="35"/>
      <c r="V648" s="34"/>
      <c r="AB648" s="35"/>
    </row>
    <row r="649" ht="15.75" customHeight="1">
      <c r="A649" s="34"/>
      <c r="G649" s="35"/>
      <c r="H649" s="34"/>
      <c r="N649" s="35"/>
      <c r="O649" s="34"/>
      <c r="U649" s="35"/>
      <c r="V649" s="34"/>
      <c r="AB649" s="35"/>
    </row>
    <row r="650" ht="15.75" customHeight="1">
      <c r="A650" s="34"/>
      <c r="G650" s="35"/>
      <c r="H650" s="34"/>
      <c r="N650" s="35"/>
      <c r="O650" s="34"/>
      <c r="U650" s="35"/>
      <c r="V650" s="34"/>
      <c r="AB650" s="35"/>
    </row>
    <row r="651" ht="15.75" customHeight="1">
      <c r="A651" s="34"/>
      <c r="G651" s="35"/>
      <c r="H651" s="34"/>
      <c r="N651" s="35"/>
      <c r="O651" s="34"/>
      <c r="U651" s="35"/>
      <c r="V651" s="34"/>
      <c r="AB651" s="35"/>
    </row>
    <row r="652" ht="15.75" customHeight="1">
      <c r="A652" s="34"/>
      <c r="G652" s="35"/>
      <c r="H652" s="34"/>
      <c r="N652" s="35"/>
      <c r="O652" s="34"/>
      <c r="U652" s="35"/>
      <c r="V652" s="34"/>
      <c r="AB652" s="35"/>
    </row>
    <row r="653" ht="15.75" customHeight="1">
      <c r="A653" s="34"/>
      <c r="G653" s="35"/>
      <c r="H653" s="34"/>
      <c r="N653" s="35"/>
      <c r="O653" s="34"/>
      <c r="U653" s="35"/>
      <c r="V653" s="34"/>
      <c r="AB653" s="35"/>
    </row>
    <row r="654" ht="15.75" customHeight="1">
      <c r="A654" s="34"/>
      <c r="G654" s="35"/>
      <c r="H654" s="34"/>
      <c r="N654" s="35"/>
      <c r="O654" s="34"/>
      <c r="U654" s="35"/>
      <c r="V654" s="34"/>
      <c r="AB654" s="35"/>
    </row>
    <row r="655" ht="15.75" customHeight="1">
      <c r="A655" s="34"/>
      <c r="G655" s="35"/>
      <c r="H655" s="34"/>
      <c r="N655" s="35"/>
      <c r="O655" s="34"/>
      <c r="U655" s="35"/>
      <c r="V655" s="34"/>
      <c r="AB655" s="35"/>
    </row>
    <row r="656" ht="15.75" customHeight="1">
      <c r="A656" s="34"/>
      <c r="G656" s="35"/>
      <c r="H656" s="34"/>
      <c r="N656" s="35"/>
      <c r="O656" s="34"/>
      <c r="U656" s="35"/>
      <c r="V656" s="34"/>
      <c r="AB656" s="35"/>
    </row>
    <row r="657" ht="15.75" customHeight="1">
      <c r="A657" s="34"/>
      <c r="G657" s="35"/>
      <c r="H657" s="34"/>
      <c r="N657" s="35"/>
      <c r="O657" s="34"/>
      <c r="U657" s="35"/>
      <c r="V657" s="34"/>
      <c r="AB657" s="35"/>
    </row>
    <row r="658" ht="15.75" customHeight="1">
      <c r="A658" s="34"/>
      <c r="G658" s="35"/>
      <c r="H658" s="34"/>
      <c r="N658" s="35"/>
      <c r="O658" s="34"/>
      <c r="U658" s="35"/>
      <c r="V658" s="34"/>
      <c r="AB658" s="35"/>
    </row>
    <row r="659" ht="15.75" customHeight="1">
      <c r="A659" s="34"/>
      <c r="G659" s="35"/>
      <c r="H659" s="34"/>
      <c r="N659" s="35"/>
      <c r="O659" s="34"/>
      <c r="U659" s="35"/>
      <c r="V659" s="34"/>
      <c r="AB659" s="35"/>
    </row>
    <row r="660" ht="15.75" customHeight="1">
      <c r="A660" s="34"/>
      <c r="G660" s="35"/>
      <c r="H660" s="34"/>
      <c r="N660" s="35"/>
      <c r="O660" s="34"/>
      <c r="U660" s="35"/>
      <c r="V660" s="34"/>
      <c r="AB660" s="35"/>
    </row>
    <row r="661" ht="15.75" customHeight="1">
      <c r="A661" s="34"/>
      <c r="G661" s="35"/>
      <c r="H661" s="34"/>
      <c r="N661" s="35"/>
      <c r="O661" s="34"/>
      <c r="U661" s="35"/>
      <c r="V661" s="34"/>
      <c r="AB661" s="35"/>
    </row>
    <row r="662" ht="15.75" customHeight="1">
      <c r="A662" s="34"/>
      <c r="G662" s="35"/>
      <c r="H662" s="34"/>
      <c r="N662" s="35"/>
      <c r="O662" s="34"/>
      <c r="U662" s="35"/>
      <c r="V662" s="34"/>
      <c r="AB662" s="35"/>
    </row>
    <row r="663" ht="15.75" customHeight="1">
      <c r="A663" s="34"/>
      <c r="G663" s="35"/>
      <c r="H663" s="34"/>
      <c r="N663" s="35"/>
      <c r="O663" s="34"/>
      <c r="U663" s="35"/>
      <c r="V663" s="34"/>
      <c r="AB663" s="35"/>
    </row>
    <row r="664" ht="15.75" customHeight="1">
      <c r="A664" s="34"/>
      <c r="G664" s="35"/>
      <c r="H664" s="34"/>
      <c r="N664" s="35"/>
      <c r="O664" s="34"/>
      <c r="U664" s="35"/>
      <c r="V664" s="34"/>
      <c r="AB664" s="35"/>
    </row>
    <row r="665" ht="15.75" customHeight="1">
      <c r="A665" s="34"/>
      <c r="G665" s="35"/>
      <c r="H665" s="34"/>
      <c r="N665" s="35"/>
      <c r="O665" s="34"/>
      <c r="U665" s="35"/>
      <c r="V665" s="34"/>
      <c r="AB665" s="35"/>
    </row>
    <row r="666" ht="15.75" customHeight="1">
      <c r="A666" s="34"/>
      <c r="G666" s="35"/>
      <c r="H666" s="34"/>
      <c r="N666" s="35"/>
      <c r="O666" s="34"/>
      <c r="U666" s="35"/>
      <c r="V666" s="34"/>
      <c r="AB666" s="35"/>
    </row>
    <row r="667" ht="15.75" customHeight="1">
      <c r="A667" s="34"/>
      <c r="G667" s="35"/>
      <c r="H667" s="34"/>
      <c r="N667" s="35"/>
      <c r="O667" s="34"/>
      <c r="U667" s="35"/>
      <c r="V667" s="34"/>
      <c r="AB667" s="35"/>
    </row>
    <row r="668" ht="15.75" customHeight="1">
      <c r="A668" s="34"/>
      <c r="G668" s="35"/>
      <c r="H668" s="34"/>
      <c r="N668" s="35"/>
      <c r="O668" s="34"/>
      <c r="U668" s="35"/>
      <c r="V668" s="34"/>
      <c r="AB668" s="35"/>
    </row>
    <row r="669" ht="15.75" customHeight="1">
      <c r="A669" s="34"/>
      <c r="G669" s="35"/>
      <c r="H669" s="34"/>
      <c r="N669" s="35"/>
      <c r="O669" s="34"/>
      <c r="U669" s="35"/>
      <c r="V669" s="34"/>
      <c r="AB669" s="35"/>
    </row>
    <row r="670" ht="15.75" customHeight="1">
      <c r="A670" s="34"/>
      <c r="G670" s="35"/>
      <c r="H670" s="34"/>
      <c r="N670" s="35"/>
      <c r="O670" s="34"/>
      <c r="U670" s="35"/>
      <c r="V670" s="34"/>
      <c r="AB670" s="35"/>
    </row>
    <row r="671" ht="15.75" customHeight="1">
      <c r="A671" s="34"/>
      <c r="G671" s="35"/>
      <c r="H671" s="34"/>
      <c r="N671" s="35"/>
      <c r="O671" s="34"/>
      <c r="U671" s="35"/>
      <c r="V671" s="34"/>
      <c r="AB671" s="35"/>
    </row>
    <row r="672" ht="15.75" customHeight="1">
      <c r="A672" s="34"/>
      <c r="G672" s="35"/>
      <c r="H672" s="34"/>
      <c r="N672" s="35"/>
      <c r="O672" s="34"/>
      <c r="U672" s="35"/>
      <c r="V672" s="34"/>
      <c r="AB672" s="35"/>
    </row>
    <row r="673" ht="15.75" customHeight="1">
      <c r="A673" s="34"/>
      <c r="G673" s="35"/>
      <c r="H673" s="34"/>
      <c r="N673" s="35"/>
      <c r="O673" s="34"/>
      <c r="U673" s="35"/>
      <c r="V673" s="34"/>
      <c r="AB673" s="35"/>
    </row>
    <row r="674" ht="15.75" customHeight="1">
      <c r="A674" s="34"/>
      <c r="G674" s="35"/>
      <c r="H674" s="34"/>
      <c r="N674" s="35"/>
      <c r="O674" s="34"/>
      <c r="U674" s="35"/>
      <c r="V674" s="34"/>
      <c r="AB674" s="35"/>
    </row>
    <row r="675" ht="15.75" customHeight="1">
      <c r="A675" s="34"/>
      <c r="G675" s="35"/>
      <c r="H675" s="34"/>
      <c r="N675" s="35"/>
      <c r="O675" s="34"/>
      <c r="U675" s="35"/>
      <c r="V675" s="34"/>
      <c r="AB675" s="35"/>
    </row>
    <row r="676" ht="15.75" customHeight="1">
      <c r="A676" s="34"/>
      <c r="G676" s="35"/>
      <c r="H676" s="34"/>
      <c r="N676" s="35"/>
      <c r="O676" s="34"/>
      <c r="U676" s="35"/>
      <c r="V676" s="34"/>
      <c r="AB676" s="35"/>
    </row>
    <row r="677" ht="15.75" customHeight="1">
      <c r="A677" s="34"/>
      <c r="G677" s="35"/>
      <c r="H677" s="34"/>
      <c r="N677" s="35"/>
      <c r="O677" s="34"/>
      <c r="U677" s="35"/>
      <c r="V677" s="34"/>
      <c r="AB677" s="35"/>
    </row>
    <row r="678" ht="15.75" customHeight="1">
      <c r="A678" s="34"/>
      <c r="G678" s="35"/>
      <c r="H678" s="34"/>
      <c r="N678" s="35"/>
      <c r="O678" s="34"/>
      <c r="U678" s="35"/>
      <c r="V678" s="34"/>
      <c r="AB678" s="35"/>
    </row>
    <row r="679" ht="15.75" customHeight="1">
      <c r="A679" s="34"/>
      <c r="G679" s="35"/>
      <c r="H679" s="34"/>
      <c r="N679" s="35"/>
      <c r="O679" s="34"/>
      <c r="U679" s="35"/>
      <c r="V679" s="34"/>
      <c r="AB679" s="35"/>
    </row>
    <row r="680" ht="15.75" customHeight="1">
      <c r="A680" s="34"/>
      <c r="G680" s="35"/>
      <c r="H680" s="34"/>
      <c r="N680" s="35"/>
      <c r="O680" s="34"/>
      <c r="U680" s="35"/>
      <c r="V680" s="34"/>
      <c r="AB680" s="35"/>
    </row>
    <row r="681" ht="15.75" customHeight="1">
      <c r="A681" s="34"/>
      <c r="G681" s="35"/>
      <c r="H681" s="34"/>
      <c r="N681" s="35"/>
      <c r="O681" s="34"/>
      <c r="U681" s="35"/>
      <c r="V681" s="34"/>
      <c r="AB681" s="35"/>
    </row>
    <row r="682" ht="15.75" customHeight="1">
      <c r="A682" s="34"/>
      <c r="G682" s="35"/>
      <c r="H682" s="34"/>
      <c r="N682" s="35"/>
      <c r="O682" s="34"/>
      <c r="U682" s="35"/>
      <c r="V682" s="34"/>
      <c r="AB682" s="35"/>
    </row>
    <row r="683" ht="15.75" customHeight="1">
      <c r="A683" s="34"/>
      <c r="G683" s="35"/>
      <c r="H683" s="34"/>
      <c r="N683" s="35"/>
      <c r="O683" s="34"/>
      <c r="U683" s="35"/>
      <c r="V683" s="34"/>
      <c r="AB683" s="35"/>
    </row>
    <row r="684" ht="15.75" customHeight="1">
      <c r="A684" s="34"/>
      <c r="G684" s="35"/>
      <c r="H684" s="34"/>
      <c r="N684" s="35"/>
      <c r="O684" s="34"/>
      <c r="U684" s="35"/>
      <c r="V684" s="34"/>
      <c r="AB684" s="35"/>
    </row>
    <row r="685" ht="15.75" customHeight="1">
      <c r="A685" s="34"/>
      <c r="G685" s="35"/>
      <c r="H685" s="34"/>
      <c r="N685" s="35"/>
      <c r="O685" s="34"/>
      <c r="U685" s="35"/>
      <c r="V685" s="34"/>
      <c r="AB685" s="35"/>
    </row>
    <row r="686" ht="15.75" customHeight="1">
      <c r="A686" s="34"/>
      <c r="G686" s="35"/>
      <c r="H686" s="34"/>
      <c r="N686" s="35"/>
      <c r="O686" s="34"/>
      <c r="U686" s="35"/>
      <c r="V686" s="34"/>
      <c r="AB686" s="35"/>
    </row>
    <row r="687" ht="15.75" customHeight="1">
      <c r="A687" s="34"/>
      <c r="G687" s="35"/>
      <c r="H687" s="34"/>
      <c r="N687" s="35"/>
      <c r="O687" s="34"/>
      <c r="U687" s="35"/>
      <c r="V687" s="34"/>
      <c r="AB687" s="35"/>
    </row>
    <row r="688" ht="15.75" customHeight="1">
      <c r="A688" s="34"/>
      <c r="G688" s="35"/>
      <c r="H688" s="34"/>
      <c r="N688" s="35"/>
      <c r="O688" s="34"/>
      <c r="U688" s="35"/>
      <c r="V688" s="34"/>
      <c r="AB688" s="35"/>
    </row>
    <row r="689" ht="15.75" customHeight="1">
      <c r="A689" s="34"/>
      <c r="G689" s="35"/>
      <c r="H689" s="34"/>
      <c r="N689" s="35"/>
      <c r="O689" s="34"/>
      <c r="U689" s="35"/>
      <c r="V689" s="34"/>
      <c r="AB689" s="35"/>
    </row>
    <row r="690" ht="15.75" customHeight="1">
      <c r="A690" s="34"/>
      <c r="G690" s="35"/>
      <c r="H690" s="34"/>
      <c r="N690" s="35"/>
      <c r="O690" s="34"/>
      <c r="U690" s="35"/>
      <c r="V690" s="34"/>
      <c r="AB690" s="35"/>
    </row>
    <row r="691" ht="15.75" customHeight="1">
      <c r="A691" s="34"/>
      <c r="G691" s="35"/>
      <c r="H691" s="34"/>
      <c r="N691" s="35"/>
      <c r="O691" s="34"/>
      <c r="U691" s="35"/>
      <c r="V691" s="34"/>
      <c r="AB691" s="35"/>
    </row>
    <row r="692" ht="15.75" customHeight="1">
      <c r="A692" s="34"/>
      <c r="G692" s="35"/>
      <c r="H692" s="34"/>
      <c r="N692" s="35"/>
      <c r="O692" s="34"/>
      <c r="U692" s="35"/>
      <c r="V692" s="34"/>
      <c r="AB692" s="35"/>
    </row>
    <row r="693" ht="15.75" customHeight="1">
      <c r="A693" s="34"/>
      <c r="G693" s="35"/>
      <c r="H693" s="34"/>
      <c r="N693" s="35"/>
      <c r="O693" s="34"/>
      <c r="U693" s="35"/>
      <c r="V693" s="34"/>
      <c r="AB693" s="35"/>
    </row>
    <row r="694" ht="15.75" customHeight="1">
      <c r="A694" s="34"/>
      <c r="G694" s="35"/>
      <c r="H694" s="34"/>
      <c r="N694" s="35"/>
      <c r="O694" s="34"/>
      <c r="U694" s="35"/>
      <c r="V694" s="34"/>
      <c r="AB694" s="35"/>
    </row>
    <row r="695" ht="15.75" customHeight="1">
      <c r="A695" s="34"/>
      <c r="G695" s="35"/>
      <c r="H695" s="34"/>
      <c r="N695" s="35"/>
      <c r="O695" s="34"/>
      <c r="U695" s="35"/>
      <c r="V695" s="34"/>
      <c r="AB695" s="35"/>
    </row>
    <row r="696" ht="15.75" customHeight="1">
      <c r="A696" s="34"/>
      <c r="G696" s="35"/>
      <c r="H696" s="34"/>
      <c r="N696" s="35"/>
      <c r="O696" s="34"/>
      <c r="U696" s="35"/>
      <c r="V696" s="34"/>
      <c r="AB696" s="35"/>
    </row>
    <row r="697" ht="15.75" customHeight="1">
      <c r="A697" s="34"/>
      <c r="G697" s="35"/>
      <c r="H697" s="34"/>
      <c r="N697" s="35"/>
      <c r="O697" s="34"/>
      <c r="U697" s="35"/>
      <c r="V697" s="34"/>
      <c r="AB697" s="35"/>
    </row>
    <row r="698" ht="15.75" customHeight="1">
      <c r="A698" s="34"/>
      <c r="G698" s="35"/>
      <c r="H698" s="34"/>
      <c r="N698" s="35"/>
      <c r="O698" s="34"/>
      <c r="U698" s="35"/>
      <c r="V698" s="34"/>
      <c r="AB698" s="35"/>
    </row>
    <row r="699" ht="15.75" customHeight="1">
      <c r="A699" s="34"/>
      <c r="G699" s="35"/>
      <c r="H699" s="34"/>
      <c r="N699" s="35"/>
      <c r="O699" s="34"/>
      <c r="U699" s="35"/>
      <c r="V699" s="34"/>
      <c r="AB699" s="35"/>
    </row>
    <row r="700" ht="15.75" customHeight="1">
      <c r="A700" s="34"/>
      <c r="G700" s="35"/>
      <c r="H700" s="34"/>
      <c r="N700" s="35"/>
      <c r="O700" s="34"/>
      <c r="U700" s="35"/>
      <c r="V700" s="34"/>
      <c r="AB700" s="35"/>
    </row>
    <row r="701" ht="15.75" customHeight="1">
      <c r="A701" s="34"/>
      <c r="G701" s="35"/>
      <c r="H701" s="34"/>
      <c r="N701" s="35"/>
      <c r="O701" s="34"/>
      <c r="U701" s="35"/>
      <c r="V701" s="34"/>
      <c r="AB701" s="35"/>
    </row>
    <row r="702" ht="15.75" customHeight="1">
      <c r="A702" s="34"/>
      <c r="G702" s="35"/>
      <c r="H702" s="34"/>
      <c r="N702" s="35"/>
      <c r="O702" s="34"/>
      <c r="U702" s="35"/>
      <c r="V702" s="34"/>
      <c r="AB702" s="35"/>
    </row>
    <row r="703" ht="15.75" customHeight="1">
      <c r="A703" s="34"/>
      <c r="G703" s="35"/>
      <c r="H703" s="34"/>
      <c r="N703" s="35"/>
      <c r="O703" s="34"/>
      <c r="U703" s="35"/>
      <c r="V703" s="34"/>
      <c r="AB703" s="35"/>
    </row>
    <row r="704" ht="15.75" customHeight="1">
      <c r="A704" s="34"/>
      <c r="G704" s="35"/>
      <c r="H704" s="34"/>
      <c r="N704" s="35"/>
      <c r="O704" s="34"/>
      <c r="U704" s="35"/>
      <c r="V704" s="34"/>
      <c r="AB704" s="35"/>
    </row>
    <row r="705" ht="15.75" customHeight="1">
      <c r="A705" s="34"/>
      <c r="G705" s="35"/>
      <c r="H705" s="34"/>
      <c r="N705" s="35"/>
      <c r="O705" s="34"/>
      <c r="U705" s="35"/>
      <c r="V705" s="34"/>
      <c r="AB705" s="35"/>
    </row>
    <row r="706" ht="15.75" customHeight="1">
      <c r="A706" s="34"/>
      <c r="G706" s="35"/>
      <c r="H706" s="34"/>
      <c r="N706" s="35"/>
      <c r="O706" s="34"/>
      <c r="U706" s="35"/>
      <c r="V706" s="34"/>
      <c r="AB706" s="35"/>
    </row>
    <row r="707" ht="15.75" customHeight="1">
      <c r="A707" s="34"/>
      <c r="G707" s="35"/>
      <c r="H707" s="34"/>
      <c r="N707" s="35"/>
      <c r="O707" s="34"/>
      <c r="U707" s="35"/>
      <c r="V707" s="34"/>
      <c r="AB707" s="35"/>
    </row>
    <row r="708" ht="15.75" customHeight="1">
      <c r="A708" s="34"/>
      <c r="G708" s="35"/>
      <c r="H708" s="34"/>
      <c r="N708" s="35"/>
      <c r="O708" s="34"/>
      <c r="U708" s="35"/>
      <c r="V708" s="34"/>
      <c r="AB708" s="35"/>
    </row>
    <row r="709" ht="15.75" customHeight="1">
      <c r="A709" s="34"/>
      <c r="G709" s="35"/>
      <c r="H709" s="34"/>
      <c r="N709" s="35"/>
      <c r="O709" s="34"/>
      <c r="U709" s="35"/>
      <c r="V709" s="34"/>
      <c r="AB709" s="35"/>
    </row>
    <row r="710" ht="15.75" customHeight="1">
      <c r="A710" s="34"/>
      <c r="G710" s="35"/>
      <c r="H710" s="34"/>
      <c r="N710" s="35"/>
      <c r="O710" s="34"/>
      <c r="U710" s="35"/>
      <c r="V710" s="34"/>
      <c r="AB710" s="35"/>
    </row>
    <row r="711" ht="15.75" customHeight="1">
      <c r="A711" s="34"/>
      <c r="G711" s="35"/>
      <c r="H711" s="34"/>
      <c r="N711" s="35"/>
      <c r="O711" s="34"/>
      <c r="U711" s="35"/>
      <c r="V711" s="34"/>
      <c r="AB711" s="35"/>
    </row>
    <row r="712" ht="15.75" customHeight="1">
      <c r="A712" s="34"/>
      <c r="G712" s="35"/>
      <c r="H712" s="34"/>
      <c r="N712" s="35"/>
      <c r="O712" s="34"/>
      <c r="U712" s="35"/>
      <c r="V712" s="34"/>
      <c r="AB712" s="35"/>
    </row>
    <row r="713" ht="15.75" customHeight="1">
      <c r="A713" s="34"/>
      <c r="G713" s="35"/>
      <c r="H713" s="34"/>
      <c r="N713" s="35"/>
      <c r="O713" s="34"/>
      <c r="U713" s="35"/>
      <c r="V713" s="34"/>
      <c r="AB713" s="35"/>
    </row>
    <row r="714" ht="15.75" customHeight="1">
      <c r="A714" s="34"/>
      <c r="G714" s="35"/>
      <c r="H714" s="34"/>
      <c r="N714" s="35"/>
      <c r="O714" s="34"/>
      <c r="U714" s="35"/>
      <c r="V714" s="34"/>
      <c r="AB714" s="35"/>
    </row>
    <row r="715" ht="15.75" customHeight="1">
      <c r="A715" s="34"/>
      <c r="G715" s="35"/>
      <c r="H715" s="34"/>
      <c r="N715" s="35"/>
      <c r="O715" s="34"/>
      <c r="U715" s="35"/>
      <c r="V715" s="34"/>
      <c r="AB715" s="35"/>
    </row>
    <row r="716" ht="15.75" customHeight="1">
      <c r="A716" s="34"/>
      <c r="G716" s="35"/>
      <c r="H716" s="34"/>
      <c r="N716" s="35"/>
      <c r="O716" s="34"/>
      <c r="U716" s="35"/>
      <c r="V716" s="34"/>
      <c r="AB716" s="35"/>
    </row>
    <row r="717" ht="15.75" customHeight="1">
      <c r="A717" s="34"/>
      <c r="G717" s="35"/>
      <c r="H717" s="34"/>
      <c r="N717" s="35"/>
      <c r="O717" s="34"/>
      <c r="U717" s="35"/>
      <c r="V717" s="34"/>
      <c r="AB717" s="35"/>
    </row>
    <row r="718" ht="15.75" customHeight="1">
      <c r="A718" s="34"/>
      <c r="G718" s="35"/>
      <c r="H718" s="34"/>
      <c r="N718" s="35"/>
      <c r="O718" s="34"/>
      <c r="U718" s="35"/>
      <c r="V718" s="34"/>
      <c r="AB718" s="35"/>
    </row>
    <row r="719" ht="15.75" customHeight="1">
      <c r="A719" s="34"/>
      <c r="G719" s="35"/>
      <c r="H719" s="34"/>
      <c r="N719" s="35"/>
      <c r="O719" s="34"/>
      <c r="U719" s="35"/>
      <c r="V719" s="34"/>
      <c r="AB719" s="35"/>
    </row>
    <row r="720" ht="15.75" customHeight="1">
      <c r="A720" s="34"/>
      <c r="G720" s="35"/>
      <c r="H720" s="34"/>
      <c r="N720" s="35"/>
      <c r="O720" s="34"/>
      <c r="U720" s="35"/>
      <c r="V720" s="34"/>
      <c r="AB720" s="35"/>
    </row>
    <row r="721" ht="15.75" customHeight="1">
      <c r="A721" s="34"/>
      <c r="G721" s="35"/>
      <c r="H721" s="34"/>
      <c r="N721" s="35"/>
      <c r="O721" s="34"/>
      <c r="U721" s="35"/>
      <c r="V721" s="34"/>
      <c r="AB721" s="35"/>
    </row>
    <row r="722" ht="15.75" customHeight="1">
      <c r="A722" s="34"/>
      <c r="G722" s="35"/>
      <c r="H722" s="34"/>
      <c r="N722" s="35"/>
      <c r="O722" s="34"/>
      <c r="U722" s="35"/>
      <c r="V722" s="34"/>
      <c r="AB722" s="35"/>
    </row>
    <row r="723" ht="15.75" customHeight="1">
      <c r="A723" s="34"/>
      <c r="G723" s="35"/>
      <c r="H723" s="34"/>
      <c r="N723" s="35"/>
      <c r="O723" s="34"/>
      <c r="U723" s="35"/>
      <c r="V723" s="34"/>
      <c r="AB723" s="35"/>
    </row>
    <row r="724" ht="15.75" customHeight="1">
      <c r="A724" s="34"/>
      <c r="G724" s="35"/>
      <c r="H724" s="34"/>
      <c r="N724" s="35"/>
      <c r="O724" s="34"/>
      <c r="U724" s="35"/>
      <c r="V724" s="34"/>
      <c r="AB724" s="35"/>
    </row>
    <row r="725" ht="15.75" customHeight="1">
      <c r="A725" s="34"/>
      <c r="G725" s="35"/>
      <c r="H725" s="34"/>
      <c r="N725" s="35"/>
      <c r="O725" s="34"/>
      <c r="U725" s="35"/>
      <c r="V725" s="34"/>
      <c r="AB725" s="35"/>
    </row>
    <row r="726" ht="15.75" customHeight="1">
      <c r="A726" s="34"/>
      <c r="G726" s="35"/>
      <c r="H726" s="34"/>
      <c r="N726" s="35"/>
      <c r="O726" s="34"/>
      <c r="U726" s="35"/>
      <c r="V726" s="34"/>
      <c r="AB726" s="35"/>
    </row>
    <row r="727" ht="15.75" customHeight="1">
      <c r="A727" s="34"/>
      <c r="G727" s="35"/>
      <c r="H727" s="34"/>
      <c r="N727" s="35"/>
      <c r="O727" s="34"/>
      <c r="U727" s="35"/>
      <c r="V727" s="34"/>
      <c r="AB727" s="35"/>
    </row>
    <row r="728" ht="15.75" customHeight="1">
      <c r="A728" s="34"/>
      <c r="G728" s="35"/>
      <c r="H728" s="34"/>
      <c r="N728" s="35"/>
      <c r="O728" s="34"/>
      <c r="U728" s="35"/>
      <c r="V728" s="34"/>
      <c r="AB728" s="35"/>
    </row>
    <row r="729" ht="15.75" customHeight="1">
      <c r="A729" s="34"/>
      <c r="G729" s="35"/>
      <c r="H729" s="34"/>
      <c r="N729" s="35"/>
      <c r="O729" s="34"/>
      <c r="U729" s="35"/>
      <c r="V729" s="34"/>
      <c r="AB729" s="35"/>
    </row>
    <row r="730" ht="15.75" customHeight="1">
      <c r="A730" s="34"/>
      <c r="G730" s="35"/>
      <c r="H730" s="34"/>
      <c r="N730" s="35"/>
      <c r="O730" s="34"/>
      <c r="U730" s="35"/>
      <c r="V730" s="34"/>
      <c r="AB730" s="35"/>
    </row>
    <row r="731" ht="15.75" customHeight="1">
      <c r="A731" s="34"/>
      <c r="G731" s="35"/>
      <c r="H731" s="34"/>
      <c r="N731" s="35"/>
      <c r="O731" s="34"/>
      <c r="U731" s="35"/>
      <c r="V731" s="34"/>
      <c r="AB731" s="35"/>
    </row>
    <row r="732" ht="15.75" customHeight="1">
      <c r="A732" s="34"/>
      <c r="G732" s="35"/>
      <c r="H732" s="34"/>
      <c r="N732" s="35"/>
      <c r="O732" s="34"/>
      <c r="U732" s="35"/>
      <c r="V732" s="34"/>
      <c r="AB732" s="35"/>
    </row>
    <row r="733" ht="15.75" customHeight="1">
      <c r="A733" s="34"/>
      <c r="G733" s="35"/>
      <c r="H733" s="34"/>
      <c r="N733" s="35"/>
      <c r="O733" s="34"/>
      <c r="U733" s="35"/>
      <c r="V733" s="34"/>
      <c r="AB733" s="35"/>
    </row>
    <row r="734" ht="15.75" customHeight="1">
      <c r="A734" s="34"/>
      <c r="G734" s="35"/>
      <c r="H734" s="34"/>
      <c r="N734" s="35"/>
      <c r="O734" s="34"/>
      <c r="U734" s="35"/>
      <c r="V734" s="34"/>
      <c r="AB734" s="35"/>
    </row>
    <row r="735" ht="15.75" customHeight="1">
      <c r="A735" s="34"/>
      <c r="G735" s="35"/>
      <c r="H735" s="34"/>
      <c r="N735" s="35"/>
      <c r="O735" s="34"/>
      <c r="U735" s="35"/>
      <c r="V735" s="34"/>
      <c r="AB735" s="35"/>
    </row>
    <row r="736" ht="15.75" customHeight="1">
      <c r="A736" s="34"/>
      <c r="G736" s="35"/>
      <c r="H736" s="34"/>
      <c r="N736" s="35"/>
      <c r="O736" s="34"/>
      <c r="U736" s="35"/>
      <c r="V736" s="34"/>
      <c r="AB736" s="35"/>
    </row>
    <row r="737" ht="15.75" customHeight="1">
      <c r="A737" s="34"/>
      <c r="G737" s="35"/>
      <c r="H737" s="34"/>
      <c r="N737" s="35"/>
      <c r="O737" s="34"/>
      <c r="U737" s="35"/>
      <c r="V737" s="34"/>
      <c r="AB737" s="35"/>
    </row>
    <row r="738" ht="15.75" customHeight="1">
      <c r="A738" s="34"/>
      <c r="G738" s="35"/>
      <c r="H738" s="34"/>
      <c r="N738" s="35"/>
      <c r="O738" s="34"/>
      <c r="U738" s="35"/>
      <c r="V738" s="34"/>
      <c r="AB738" s="35"/>
    </row>
    <row r="739" ht="15.75" customHeight="1">
      <c r="A739" s="34"/>
      <c r="G739" s="35"/>
      <c r="H739" s="34"/>
      <c r="N739" s="35"/>
      <c r="O739" s="34"/>
      <c r="U739" s="35"/>
      <c r="V739" s="34"/>
      <c r="AB739" s="35"/>
    </row>
    <row r="740" ht="15.75" customHeight="1">
      <c r="A740" s="34"/>
      <c r="G740" s="35"/>
      <c r="H740" s="34"/>
      <c r="N740" s="35"/>
      <c r="O740" s="34"/>
      <c r="U740" s="35"/>
      <c r="V740" s="34"/>
      <c r="AB740" s="35"/>
    </row>
    <row r="741" ht="15.75" customHeight="1">
      <c r="A741" s="34"/>
      <c r="G741" s="35"/>
      <c r="H741" s="34"/>
      <c r="N741" s="35"/>
      <c r="O741" s="34"/>
      <c r="U741" s="35"/>
      <c r="V741" s="34"/>
      <c r="AB741" s="35"/>
    </row>
    <row r="742" ht="15.75" customHeight="1">
      <c r="A742" s="34"/>
      <c r="G742" s="35"/>
      <c r="H742" s="34"/>
      <c r="N742" s="35"/>
      <c r="O742" s="34"/>
      <c r="U742" s="35"/>
      <c r="V742" s="34"/>
      <c r="AB742" s="35"/>
    </row>
    <row r="743" ht="15.75" customHeight="1">
      <c r="A743" s="34"/>
      <c r="G743" s="35"/>
      <c r="H743" s="34"/>
      <c r="N743" s="35"/>
      <c r="O743" s="34"/>
      <c r="U743" s="35"/>
      <c r="V743" s="34"/>
      <c r="AB743" s="35"/>
    </row>
    <row r="744" ht="15.75" customHeight="1">
      <c r="A744" s="34"/>
      <c r="G744" s="35"/>
      <c r="H744" s="34"/>
      <c r="N744" s="35"/>
      <c r="O744" s="34"/>
      <c r="U744" s="35"/>
      <c r="V744" s="34"/>
      <c r="AB744" s="35"/>
    </row>
    <row r="745" ht="15.75" customHeight="1">
      <c r="A745" s="34"/>
      <c r="G745" s="35"/>
      <c r="H745" s="34"/>
      <c r="N745" s="35"/>
      <c r="O745" s="34"/>
      <c r="U745" s="35"/>
      <c r="V745" s="34"/>
      <c r="AB745" s="35"/>
    </row>
    <row r="746" ht="15.75" customHeight="1">
      <c r="A746" s="34"/>
      <c r="G746" s="35"/>
      <c r="H746" s="34"/>
      <c r="N746" s="35"/>
      <c r="O746" s="34"/>
      <c r="U746" s="35"/>
      <c r="V746" s="34"/>
      <c r="AB746" s="35"/>
    </row>
    <row r="747" ht="15.75" customHeight="1">
      <c r="A747" s="34"/>
      <c r="G747" s="35"/>
      <c r="H747" s="34"/>
      <c r="N747" s="35"/>
      <c r="O747" s="34"/>
      <c r="U747" s="35"/>
      <c r="V747" s="34"/>
      <c r="AB747" s="35"/>
    </row>
    <row r="748" ht="15.75" customHeight="1">
      <c r="A748" s="34"/>
      <c r="G748" s="35"/>
      <c r="H748" s="34"/>
      <c r="N748" s="35"/>
      <c r="O748" s="34"/>
      <c r="U748" s="35"/>
      <c r="V748" s="34"/>
      <c r="AB748" s="35"/>
    </row>
    <row r="749" ht="15.75" customHeight="1">
      <c r="A749" s="34"/>
      <c r="G749" s="35"/>
      <c r="H749" s="34"/>
      <c r="N749" s="35"/>
      <c r="O749" s="34"/>
      <c r="U749" s="35"/>
      <c r="V749" s="34"/>
      <c r="AB749" s="35"/>
    </row>
    <row r="750" ht="15.75" customHeight="1">
      <c r="A750" s="34"/>
      <c r="G750" s="35"/>
      <c r="H750" s="34"/>
      <c r="N750" s="35"/>
      <c r="O750" s="34"/>
      <c r="U750" s="35"/>
      <c r="V750" s="34"/>
      <c r="AB750" s="35"/>
    </row>
    <row r="751" ht="15.75" customHeight="1">
      <c r="A751" s="34"/>
      <c r="G751" s="35"/>
      <c r="H751" s="34"/>
      <c r="N751" s="35"/>
      <c r="O751" s="34"/>
      <c r="U751" s="35"/>
      <c r="V751" s="34"/>
      <c r="AB751" s="35"/>
    </row>
    <row r="752" ht="15.75" customHeight="1">
      <c r="A752" s="34"/>
      <c r="G752" s="35"/>
      <c r="H752" s="34"/>
      <c r="N752" s="35"/>
      <c r="O752" s="34"/>
      <c r="U752" s="35"/>
      <c r="V752" s="34"/>
      <c r="AB752" s="35"/>
    </row>
    <row r="753" ht="15.75" customHeight="1">
      <c r="A753" s="34"/>
      <c r="G753" s="35"/>
      <c r="H753" s="34"/>
      <c r="N753" s="35"/>
      <c r="O753" s="34"/>
      <c r="U753" s="35"/>
      <c r="V753" s="34"/>
      <c r="AB753" s="35"/>
    </row>
    <row r="754" ht="15.75" customHeight="1">
      <c r="A754" s="34"/>
      <c r="G754" s="35"/>
      <c r="H754" s="34"/>
      <c r="N754" s="35"/>
      <c r="O754" s="34"/>
      <c r="U754" s="35"/>
      <c r="V754" s="34"/>
      <c r="AB754" s="35"/>
    </row>
    <row r="755" ht="15.75" customHeight="1">
      <c r="A755" s="34"/>
      <c r="G755" s="35"/>
      <c r="H755" s="34"/>
      <c r="N755" s="35"/>
      <c r="O755" s="34"/>
      <c r="U755" s="35"/>
      <c r="V755" s="34"/>
      <c r="AB755" s="35"/>
    </row>
    <row r="756" ht="15.75" customHeight="1">
      <c r="A756" s="34"/>
      <c r="G756" s="35"/>
      <c r="H756" s="34"/>
      <c r="N756" s="35"/>
      <c r="O756" s="34"/>
      <c r="U756" s="35"/>
      <c r="V756" s="34"/>
      <c r="AB756" s="35"/>
    </row>
    <row r="757" ht="15.75" customHeight="1">
      <c r="A757" s="34"/>
      <c r="G757" s="35"/>
      <c r="H757" s="34"/>
      <c r="N757" s="35"/>
      <c r="O757" s="34"/>
      <c r="U757" s="35"/>
      <c r="V757" s="34"/>
      <c r="AB757" s="35"/>
    </row>
    <row r="758" ht="15.75" customHeight="1">
      <c r="A758" s="34"/>
      <c r="G758" s="35"/>
      <c r="H758" s="34"/>
      <c r="N758" s="35"/>
      <c r="O758" s="34"/>
      <c r="U758" s="35"/>
      <c r="V758" s="34"/>
      <c r="AB758" s="35"/>
    </row>
    <row r="759" ht="15.75" customHeight="1">
      <c r="A759" s="34"/>
      <c r="G759" s="35"/>
      <c r="H759" s="34"/>
      <c r="N759" s="35"/>
      <c r="O759" s="34"/>
      <c r="U759" s="35"/>
      <c r="V759" s="34"/>
      <c r="AB759" s="35"/>
    </row>
    <row r="760" ht="15.75" customHeight="1">
      <c r="A760" s="34"/>
      <c r="G760" s="35"/>
      <c r="H760" s="34"/>
      <c r="N760" s="35"/>
      <c r="O760" s="34"/>
      <c r="U760" s="35"/>
      <c r="V760" s="34"/>
      <c r="AB760" s="35"/>
    </row>
    <row r="761" ht="15.75" customHeight="1">
      <c r="A761" s="34"/>
      <c r="G761" s="35"/>
      <c r="H761" s="34"/>
      <c r="N761" s="35"/>
      <c r="O761" s="34"/>
      <c r="U761" s="35"/>
      <c r="V761" s="34"/>
      <c r="AB761" s="35"/>
    </row>
    <row r="762" ht="15.75" customHeight="1">
      <c r="A762" s="34"/>
      <c r="G762" s="35"/>
      <c r="H762" s="34"/>
      <c r="N762" s="35"/>
      <c r="O762" s="34"/>
      <c r="U762" s="35"/>
      <c r="V762" s="34"/>
      <c r="AB762" s="35"/>
    </row>
    <row r="763" ht="15.75" customHeight="1">
      <c r="A763" s="34"/>
      <c r="G763" s="35"/>
      <c r="H763" s="34"/>
      <c r="N763" s="35"/>
      <c r="O763" s="34"/>
      <c r="U763" s="35"/>
      <c r="V763" s="34"/>
      <c r="AB763" s="35"/>
    </row>
    <row r="764" ht="15.75" customHeight="1">
      <c r="A764" s="34"/>
      <c r="G764" s="35"/>
      <c r="H764" s="34"/>
      <c r="N764" s="35"/>
      <c r="O764" s="34"/>
      <c r="U764" s="35"/>
      <c r="V764" s="34"/>
      <c r="AB764" s="35"/>
    </row>
    <row r="765" ht="15.75" customHeight="1">
      <c r="A765" s="34"/>
      <c r="G765" s="35"/>
      <c r="H765" s="34"/>
      <c r="N765" s="35"/>
      <c r="O765" s="34"/>
      <c r="U765" s="35"/>
      <c r="V765" s="34"/>
      <c r="AB765" s="35"/>
    </row>
    <row r="766" ht="15.75" customHeight="1">
      <c r="A766" s="34"/>
      <c r="G766" s="35"/>
      <c r="H766" s="34"/>
      <c r="N766" s="35"/>
      <c r="O766" s="34"/>
      <c r="U766" s="35"/>
      <c r="V766" s="34"/>
      <c r="AB766" s="35"/>
    </row>
    <row r="767" ht="15.75" customHeight="1">
      <c r="A767" s="34"/>
      <c r="G767" s="35"/>
      <c r="H767" s="34"/>
      <c r="N767" s="35"/>
      <c r="O767" s="34"/>
      <c r="U767" s="35"/>
      <c r="V767" s="34"/>
      <c r="AB767" s="35"/>
    </row>
    <row r="768" ht="15.75" customHeight="1">
      <c r="A768" s="34"/>
      <c r="G768" s="35"/>
      <c r="H768" s="34"/>
      <c r="N768" s="35"/>
      <c r="O768" s="34"/>
      <c r="U768" s="35"/>
      <c r="V768" s="34"/>
      <c r="AB768" s="35"/>
    </row>
    <row r="769" ht="15.75" customHeight="1">
      <c r="A769" s="34"/>
      <c r="G769" s="35"/>
      <c r="H769" s="34"/>
      <c r="N769" s="35"/>
      <c r="O769" s="34"/>
      <c r="U769" s="35"/>
      <c r="V769" s="34"/>
      <c r="AB769" s="35"/>
    </row>
    <row r="770" ht="15.75" customHeight="1">
      <c r="A770" s="34"/>
      <c r="G770" s="35"/>
      <c r="H770" s="34"/>
      <c r="N770" s="35"/>
      <c r="O770" s="34"/>
      <c r="U770" s="35"/>
      <c r="V770" s="34"/>
      <c r="AB770" s="35"/>
    </row>
    <row r="771" ht="15.75" customHeight="1">
      <c r="A771" s="34"/>
      <c r="G771" s="35"/>
      <c r="H771" s="34"/>
      <c r="N771" s="35"/>
      <c r="O771" s="34"/>
      <c r="U771" s="35"/>
      <c r="V771" s="34"/>
      <c r="AB771" s="35"/>
    </row>
    <row r="772" ht="15.75" customHeight="1">
      <c r="A772" s="34"/>
      <c r="G772" s="35"/>
      <c r="H772" s="34"/>
      <c r="N772" s="35"/>
      <c r="O772" s="34"/>
      <c r="U772" s="35"/>
      <c r="V772" s="34"/>
      <c r="AB772" s="35"/>
    </row>
    <row r="773" ht="15.75" customHeight="1">
      <c r="A773" s="34"/>
      <c r="G773" s="35"/>
      <c r="H773" s="34"/>
      <c r="N773" s="35"/>
      <c r="O773" s="34"/>
      <c r="U773" s="35"/>
      <c r="V773" s="34"/>
      <c r="AB773" s="35"/>
    </row>
    <row r="774" ht="15.75" customHeight="1">
      <c r="A774" s="34"/>
      <c r="G774" s="35"/>
      <c r="H774" s="34"/>
      <c r="N774" s="35"/>
      <c r="O774" s="34"/>
      <c r="U774" s="35"/>
      <c r="V774" s="34"/>
      <c r="AB774" s="35"/>
    </row>
    <row r="775" ht="15.75" customHeight="1">
      <c r="A775" s="34"/>
      <c r="G775" s="35"/>
      <c r="H775" s="34"/>
      <c r="N775" s="35"/>
      <c r="O775" s="34"/>
      <c r="U775" s="35"/>
      <c r="V775" s="34"/>
      <c r="AB775" s="35"/>
    </row>
    <row r="776" ht="15.75" customHeight="1">
      <c r="A776" s="34"/>
      <c r="G776" s="35"/>
      <c r="H776" s="34"/>
      <c r="N776" s="35"/>
      <c r="O776" s="34"/>
      <c r="U776" s="35"/>
      <c r="V776" s="34"/>
      <c r="AB776" s="35"/>
    </row>
    <row r="777" ht="15.75" customHeight="1">
      <c r="A777" s="34"/>
      <c r="G777" s="35"/>
      <c r="H777" s="34"/>
      <c r="N777" s="35"/>
      <c r="O777" s="34"/>
      <c r="U777" s="35"/>
      <c r="V777" s="34"/>
      <c r="AB777" s="35"/>
    </row>
    <row r="778" ht="15.75" customHeight="1">
      <c r="A778" s="34"/>
      <c r="G778" s="35"/>
      <c r="H778" s="34"/>
      <c r="N778" s="35"/>
      <c r="O778" s="34"/>
      <c r="U778" s="35"/>
      <c r="V778" s="34"/>
      <c r="AB778" s="35"/>
    </row>
    <row r="779" ht="15.75" customHeight="1">
      <c r="A779" s="34"/>
      <c r="G779" s="35"/>
      <c r="H779" s="34"/>
      <c r="N779" s="35"/>
      <c r="O779" s="34"/>
      <c r="U779" s="35"/>
      <c r="V779" s="34"/>
      <c r="AB779" s="35"/>
    </row>
    <row r="780" ht="15.75" customHeight="1">
      <c r="A780" s="34"/>
      <c r="G780" s="35"/>
      <c r="H780" s="34"/>
      <c r="N780" s="35"/>
      <c r="O780" s="34"/>
      <c r="U780" s="35"/>
      <c r="V780" s="34"/>
      <c r="AB780" s="35"/>
    </row>
    <row r="781" ht="15.75" customHeight="1">
      <c r="A781" s="34"/>
      <c r="G781" s="35"/>
      <c r="H781" s="34"/>
      <c r="N781" s="35"/>
      <c r="O781" s="34"/>
      <c r="U781" s="35"/>
      <c r="V781" s="34"/>
      <c r="AB781" s="35"/>
    </row>
    <row r="782" ht="15.75" customHeight="1">
      <c r="A782" s="34"/>
      <c r="G782" s="35"/>
      <c r="H782" s="34"/>
      <c r="N782" s="35"/>
      <c r="O782" s="34"/>
      <c r="U782" s="35"/>
      <c r="V782" s="34"/>
      <c r="AB782" s="35"/>
    </row>
    <row r="783" ht="15.75" customHeight="1">
      <c r="A783" s="34"/>
      <c r="G783" s="35"/>
      <c r="H783" s="34"/>
      <c r="N783" s="35"/>
      <c r="O783" s="34"/>
      <c r="U783" s="35"/>
      <c r="V783" s="34"/>
      <c r="AB783" s="35"/>
    </row>
    <row r="784" ht="15.75" customHeight="1">
      <c r="A784" s="34"/>
      <c r="G784" s="35"/>
      <c r="H784" s="34"/>
      <c r="N784" s="35"/>
      <c r="O784" s="34"/>
      <c r="U784" s="35"/>
      <c r="V784" s="34"/>
      <c r="AB784" s="35"/>
    </row>
    <row r="785" ht="15.75" customHeight="1">
      <c r="A785" s="34"/>
      <c r="G785" s="35"/>
      <c r="H785" s="34"/>
      <c r="N785" s="35"/>
      <c r="O785" s="34"/>
      <c r="U785" s="35"/>
      <c r="V785" s="34"/>
      <c r="AB785" s="35"/>
    </row>
    <row r="786" ht="15.75" customHeight="1">
      <c r="A786" s="34"/>
      <c r="G786" s="35"/>
      <c r="H786" s="34"/>
      <c r="N786" s="35"/>
      <c r="O786" s="34"/>
      <c r="U786" s="35"/>
      <c r="V786" s="34"/>
      <c r="AB786" s="35"/>
    </row>
    <row r="787" ht="15.75" customHeight="1">
      <c r="A787" s="34"/>
      <c r="G787" s="35"/>
      <c r="H787" s="34"/>
      <c r="N787" s="35"/>
      <c r="O787" s="34"/>
      <c r="U787" s="35"/>
      <c r="V787" s="34"/>
      <c r="AB787" s="35"/>
    </row>
    <row r="788" ht="15.75" customHeight="1">
      <c r="A788" s="34"/>
      <c r="G788" s="35"/>
      <c r="H788" s="34"/>
      <c r="N788" s="35"/>
      <c r="O788" s="34"/>
      <c r="U788" s="35"/>
      <c r="V788" s="34"/>
      <c r="AB788" s="35"/>
    </row>
    <row r="789" ht="15.75" customHeight="1">
      <c r="A789" s="34"/>
      <c r="G789" s="35"/>
      <c r="H789" s="34"/>
      <c r="N789" s="35"/>
      <c r="O789" s="34"/>
      <c r="U789" s="35"/>
      <c r="V789" s="34"/>
      <c r="AB789" s="35"/>
    </row>
    <row r="790" ht="15.75" customHeight="1">
      <c r="A790" s="34"/>
      <c r="G790" s="35"/>
      <c r="H790" s="34"/>
      <c r="N790" s="35"/>
      <c r="O790" s="34"/>
      <c r="U790" s="35"/>
      <c r="V790" s="34"/>
      <c r="AB790" s="35"/>
    </row>
    <row r="791" ht="15.75" customHeight="1">
      <c r="A791" s="34"/>
      <c r="G791" s="35"/>
      <c r="H791" s="34"/>
      <c r="N791" s="35"/>
      <c r="O791" s="34"/>
      <c r="U791" s="35"/>
      <c r="V791" s="34"/>
      <c r="AB791" s="35"/>
    </row>
    <row r="792" ht="15.75" customHeight="1">
      <c r="A792" s="34"/>
      <c r="G792" s="35"/>
      <c r="H792" s="34"/>
      <c r="N792" s="35"/>
      <c r="O792" s="34"/>
      <c r="U792" s="35"/>
      <c r="V792" s="34"/>
      <c r="AB792" s="35"/>
    </row>
    <row r="793" ht="15.75" customHeight="1">
      <c r="A793" s="34"/>
      <c r="G793" s="35"/>
      <c r="H793" s="34"/>
      <c r="N793" s="35"/>
      <c r="O793" s="34"/>
      <c r="U793" s="35"/>
      <c r="V793" s="34"/>
      <c r="AB793" s="35"/>
    </row>
    <row r="794" ht="15.75" customHeight="1">
      <c r="A794" s="34"/>
      <c r="G794" s="35"/>
      <c r="H794" s="34"/>
      <c r="N794" s="35"/>
      <c r="O794" s="34"/>
      <c r="U794" s="35"/>
      <c r="V794" s="34"/>
      <c r="AB794" s="35"/>
    </row>
    <row r="795" ht="15.75" customHeight="1">
      <c r="A795" s="34"/>
      <c r="G795" s="35"/>
      <c r="H795" s="34"/>
      <c r="N795" s="35"/>
      <c r="O795" s="34"/>
      <c r="U795" s="35"/>
      <c r="V795" s="34"/>
      <c r="AB795" s="35"/>
    </row>
    <row r="796" ht="15.75" customHeight="1">
      <c r="A796" s="34"/>
      <c r="G796" s="35"/>
      <c r="H796" s="34"/>
      <c r="N796" s="35"/>
      <c r="O796" s="34"/>
      <c r="U796" s="35"/>
      <c r="V796" s="34"/>
      <c r="AB796" s="35"/>
    </row>
    <row r="797" ht="15.75" customHeight="1">
      <c r="A797" s="34"/>
      <c r="G797" s="35"/>
      <c r="H797" s="34"/>
      <c r="N797" s="35"/>
      <c r="O797" s="34"/>
      <c r="U797" s="35"/>
      <c r="V797" s="34"/>
      <c r="AB797" s="35"/>
    </row>
    <row r="798" ht="15.75" customHeight="1">
      <c r="A798" s="34"/>
      <c r="G798" s="35"/>
      <c r="H798" s="34"/>
      <c r="N798" s="35"/>
      <c r="O798" s="34"/>
      <c r="U798" s="35"/>
      <c r="V798" s="34"/>
      <c r="AB798" s="35"/>
    </row>
    <row r="799" ht="15.75" customHeight="1">
      <c r="A799" s="34"/>
      <c r="G799" s="35"/>
      <c r="H799" s="34"/>
      <c r="N799" s="35"/>
      <c r="O799" s="34"/>
      <c r="U799" s="35"/>
      <c r="V799" s="34"/>
      <c r="AB799" s="35"/>
    </row>
    <row r="800" ht="15.75" customHeight="1">
      <c r="A800" s="34"/>
      <c r="G800" s="35"/>
      <c r="H800" s="34"/>
      <c r="N800" s="35"/>
      <c r="O800" s="34"/>
      <c r="U800" s="35"/>
      <c r="V800" s="34"/>
      <c r="AB800" s="35"/>
    </row>
    <row r="801" ht="15.75" customHeight="1">
      <c r="A801" s="34"/>
      <c r="G801" s="35"/>
      <c r="H801" s="34"/>
      <c r="N801" s="35"/>
      <c r="O801" s="34"/>
      <c r="U801" s="35"/>
      <c r="V801" s="34"/>
      <c r="AB801" s="35"/>
    </row>
    <row r="802" ht="15.75" customHeight="1">
      <c r="A802" s="34"/>
      <c r="G802" s="35"/>
      <c r="H802" s="34"/>
      <c r="N802" s="35"/>
      <c r="O802" s="34"/>
      <c r="U802" s="35"/>
      <c r="V802" s="34"/>
      <c r="AB802" s="35"/>
    </row>
    <row r="803" ht="15.75" customHeight="1">
      <c r="A803" s="34"/>
      <c r="G803" s="35"/>
      <c r="H803" s="34"/>
      <c r="N803" s="35"/>
      <c r="O803" s="34"/>
      <c r="U803" s="35"/>
      <c r="V803" s="34"/>
      <c r="AB803" s="35"/>
    </row>
    <row r="804" ht="15.75" customHeight="1">
      <c r="A804" s="34"/>
      <c r="G804" s="35"/>
      <c r="H804" s="34"/>
      <c r="N804" s="35"/>
      <c r="O804" s="34"/>
      <c r="U804" s="35"/>
      <c r="V804" s="34"/>
      <c r="AB804" s="35"/>
    </row>
    <row r="805" ht="15.75" customHeight="1">
      <c r="A805" s="34"/>
      <c r="G805" s="35"/>
      <c r="H805" s="34"/>
      <c r="N805" s="35"/>
      <c r="O805" s="34"/>
      <c r="U805" s="35"/>
      <c r="V805" s="34"/>
      <c r="AB805" s="35"/>
    </row>
    <row r="806" ht="15.75" customHeight="1">
      <c r="A806" s="34"/>
      <c r="G806" s="35"/>
      <c r="H806" s="34"/>
      <c r="N806" s="35"/>
      <c r="O806" s="34"/>
      <c r="U806" s="35"/>
      <c r="V806" s="34"/>
      <c r="AB806" s="35"/>
    </row>
    <row r="807" ht="15.75" customHeight="1">
      <c r="A807" s="34"/>
      <c r="G807" s="35"/>
      <c r="H807" s="34"/>
      <c r="N807" s="35"/>
      <c r="O807" s="34"/>
      <c r="U807" s="35"/>
      <c r="V807" s="34"/>
      <c r="AB807" s="35"/>
    </row>
    <row r="808" ht="15.75" customHeight="1">
      <c r="A808" s="34"/>
      <c r="G808" s="35"/>
      <c r="H808" s="34"/>
      <c r="N808" s="35"/>
      <c r="O808" s="34"/>
      <c r="U808" s="35"/>
      <c r="V808" s="34"/>
      <c r="AB808" s="35"/>
    </row>
    <row r="809" ht="15.75" customHeight="1">
      <c r="A809" s="34"/>
      <c r="G809" s="35"/>
      <c r="H809" s="34"/>
      <c r="N809" s="35"/>
      <c r="O809" s="34"/>
      <c r="U809" s="35"/>
      <c r="V809" s="34"/>
      <c r="AB809" s="35"/>
    </row>
    <row r="810" ht="15.75" customHeight="1">
      <c r="A810" s="34"/>
      <c r="G810" s="35"/>
      <c r="H810" s="34"/>
      <c r="N810" s="35"/>
      <c r="O810" s="34"/>
      <c r="U810" s="35"/>
      <c r="V810" s="34"/>
      <c r="AB810" s="35"/>
    </row>
    <row r="811" ht="15.75" customHeight="1">
      <c r="A811" s="34"/>
      <c r="G811" s="35"/>
      <c r="H811" s="34"/>
      <c r="N811" s="35"/>
      <c r="O811" s="34"/>
      <c r="U811" s="35"/>
      <c r="V811" s="34"/>
      <c r="AB811" s="35"/>
    </row>
    <row r="812" ht="15.75" customHeight="1">
      <c r="A812" s="34"/>
      <c r="G812" s="35"/>
      <c r="H812" s="34"/>
      <c r="N812" s="35"/>
      <c r="O812" s="34"/>
      <c r="U812" s="35"/>
      <c r="V812" s="34"/>
      <c r="AB812" s="35"/>
    </row>
    <row r="813" ht="15.75" customHeight="1">
      <c r="A813" s="34"/>
      <c r="G813" s="35"/>
      <c r="H813" s="34"/>
      <c r="N813" s="35"/>
      <c r="O813" s="34"/>
      <c r="U813" s="35"/>
      <c r="V813" s="34"/>
      <c r="AB813" s="35"/>
    </row>
    <row r="814" ht="15.75" customHeight="1">
      <c r="A814" s="34"/>
      <c r="G814" s="35"/>
      <c r="H814" s="34"/>
      <c r="N814" s="35"/>
      <c r="O814" s="34"/>
      <c r="U814" s="35"/>
      <c r="V814" s="34"/>
      <c r="AB814" s="35"/>
    </row>
    <row r="815" ht="15.75" customHeight="1">
      <c r="A815" s="34"/>
      <c r="G815" s="35"/>
      <c r="H815" s="34"/>
      <c r="N815" s="35"/>
      <c r="O815" s="34"/>
      <c r="U815" s="35"/>
      <c r="V815" s="34"/>
      <c r="AB815" s="35"/>
    </row>
    <row r="816" ht="15.75" customHeight="1">
      <c r="A816" s="34"/>
      <c r="G816" s="35"/>
      <c r="H816" s="34"/>
      <c r="N816" s="35"/>
      <c r="O816" s="34"/>
      <c r="U816" s="35"/>
      <c r="V816" s="34"/>
      <c r="AB816" s="35"/>
    </row>
    <row r="817" ht="15.75" customHeight="1">
      <c r="A817" s="34"/>
      <c r="G817" s="35"/>
      <c r="H817" s="34"/>
      <c r="N817" s="35"/>
      <c r="O817" s="34"/>
      <c r="U817" s="35"/>
      <c r="V817" s="34"/>
      <c r="AB817" s="35"/>
    </row>
    <row r="818" ht="15.75" customHeight="1">
      <c r="A818" s="34"/>
      <c r="G818" s="35"/>
      <c r="H818" s="34"/>
      <c r="N818" s="35"/>
      <c r="O818" s="34"/>
      <c r="U818" s="35"/>
      <c r="V818" s="34"/>
      <c r="AB818" s="35"/>
    </row>
    <row r="819" ht="15.75" customHeight="1">
      <c r="A819" s="34"/>
      <c r="G819" s="35"/>
      <c r="H819" s="34"/>
      <c r="N819" s="35"/>
      <c r="O819" s="34"/>
      <c r="U819" s="35"/>
      <c r="V819" s="34"/>
      <c r="AB819" s="35"/>
    </row>
    <row r="820" ht="15.75" customHeight="1">
      <c r="A820" s="34"/>
      <c r="G820" s="35"/>
      <c r="H820" s="34"/>
      <c r="N820" s="35"/>
      <c r="O820" s="34"/>
      <c r="U820" s="35"/>
      <c r="V820" s="34"/>
      <c r="AB820" s="35"/>
    </row>
    <row r="821" ht="15.75" customHeight="1">
      <c r="A821" s="34"/>
      <c r="G821" s="35"/>
      <c r="H821" s="34"/>
      <c r="N821" s="35"/>
      <c r="O821" s="34"/>
      <c r="U821" s="35"/>
      <c r="V821" s="34"/>
      <c r="AB821" s="35"/>
    </row>
    <row r="822" ht="15.75" customHeight="1">
      <c r="A822" s="34"/>
      <c r="G822" s="35"/>
      <c r="H822" s="34"/>
      <c r="N822" s="35"/>
      <c r="O822" s="34"/>
      <c r="U822" s="35"/>
      <c r="V822" s="34"/>
      <c r="AB822" s="35"/>
    </row>
    <row r="823" ht="15.75" customHeight="1">
      <c r="A823" s="34"/>
      <c r="G823" s="35"/>
      <c r="H823" s="34"/>
      <c r="N823" s="35"/>
      <c r="O823" s="34"/>
      <c r="U823" s="35"/>
      <c r="V823" s="34"/>
      <c r="AB823" s="35"/>
    </row>
    <row r="824" ht="15.75" customHeight="1">
      <c r="A824" s="34"/>
      <c r="G824" s="35"/>
      <c r="H824" s="34"/>
      <c r="N824" s="35"/>
      <c r="O824" s="34"/>
      <c r="U824" s="35"/>
      <c r="V824" s="34"/>
      <c r="AB824" s="35"/>
    </row>
    <row r="825" ht="15.75" customHeight="1">
      <c r="A825" s="34"/>
      <c r="G825" s="35"/>
      <c r="H825" s="34"/>
      <c r="N825" s="35"/>
      <c r="O825" s="34"/>
      <c r="U825" s="35"/>
      <c r="V825" s="34"/>
      <c r="AB825" s="35"/>
    </row>
    <row r="826" ht="15.75" customHeight="1">
      <c r="A826" s="34"/>
      <c r="G826" s="35"/>
      <c r="H826" s="34"/>
      <c r="N826" s="35"/>
      <c r="O826" s="34"/>
      <c r="U826" s="35"/>
      <c r="V826" s="34"/>
      <c r="AB826" s="35"/>
    </row>
    <row r="827" ht="15.75" customHeight="1">
      <c r="A827" s="34"/>
      <c r="G827" s="35"/>
      <c r="H827" s="34"/>
      <c r="N827" s="35"/>
      <c r="O827" s="34"/>
      <c r="U827" s="35"/>
      <c r="V827" s="34"/>
      <c r="AB827" s="35"/>
    </row>
    <row r="828" ht="15.75" customHeight="1">
      <c r="A828" s="34"/>
      <c r="G828" s="35"/>
      <c r="H828" s="34"/>
      <c r="N828" s="35"/>
      <c r="O828" s="34"/>
      <c r="U828" s="35"/>
      <c r="V828" s="34"/>
      <c r="AB828" s="35"/>
    </row>
    <row r="829" ht="15.75" customHeight="1">
      <c r="A829" s="34"/>
      <c r="G829" s="35"/>
      <c r="H829" s="34"/>
      <c r="N829" s="35"/>
      <c r="O829" s="34"/>
      <c r="U829" s="35"/>
      <c r="V829" s="34"/>
      <c r="AB829" s="35"/>
    </row>
    <row r="830" ht="15.75" customHeight="1">
      <c r="A830" s="34"/>
      <c r="G830" s="35"/>
      <c r="H830" s="34"/>
      <c r="N830" s="35"/>
      <c r="O830" s="34"/>
      <c r="U830" s="35"/>
      <c r="V830" s="34"/>
      <c r="AB830" s="35"/>
    </row>
    <row r="831" ht="15.75" customHeight="1">
      <c r="A831" s="34"/>
      <c r="G831" s="35"/>
      <c r="H831" s="34"/>
      <c r="N831" s="35"/>
      <c r="O831" s="34"/>
      <c r="U831" s="35"/>
      <c r="V831" s="34"/>
      <c r="AB831" s="35"/>
    </row>
    <row r="832" ht="15.75" customHeight="1">
      <c r="A832" s="34"/>
      <c r="G832" s="35"/>
      <c r="H832" s="34"/>
      <c r="N832" s="35"/>
      <c r="O832" s="34"/>
      <c r="U832" s="35"/>
      <c r="V832" s="34"/>
      <c r="AB832" s="35"/>
    </row>
    <row r="833" ht="15.75" customHeight="1">
      <c r="A833" s="34"/>
      <c r="G833" s="35"/>
      <c r="H833" s="34"/>
      <c r="N833" s="35"/>
      <c r="O833" s="34"/>
      <c r="U833" s="35"/>
      <c r="V833" s="34"/>
      <c r="AB833" s="35"/>
    </row>
    <row r="834" ht="15.75" customHeight="1">
      <c r="A834" s="34"/>
      <c r="G834" s="35"/>
      <c r="H834" s="34"/>
      <c r="N834" s="35"/>
      <c r="O834" s="34"/>
      <c r="U834" s="35"/>
      <c r="V834" s="34"/>
      <c r="AB834" s="35"/>
    </row>
    <row r="835" ht="15.75" customHeight="1">
      <c r="A835" s="34"/>
      <c r="G835" s="35"/>
      <c r="H835" s="34"/>
      <c r="N835" s="35"/>
      <c r="O835" s="34"/>
      <c r="U835" s="35"/>
      <c r="V835" s="34"/>
      <c r="AB835" s="35"/>
    </row>
    <row r="836" ht="15.75" customHeight="1">
      <c r="A836" s="34"/>
      <c r="G836" s="35"/>
      <c r="H836" s="34"/>
      <c r="N836" s="35"/>
      <c r="O836" s="34"/>
      <c r="U836" s="35"/>
      <c r="V836" s="34"/>
      <c r="AB836" s="35"/>
    </row>
    <row r="837" ht="15.75" customHeight="1">
      <c r="A837" s="34"/>
      <c r="G837" s="35"/>
      <c r="H837" s="34"/>
      <c r="N837" s="35"/>
      <c r="O837" s="34"/>
      <c r="U837" s="35"/>
      <c r="V837" s="34"/>
      <c r="AB837" s="35"/>
    </row>
    <row r="838" ht="15.75" customHeight="1">
      <c r="A838" s="34"/>
      <c r="G838" s="35"/>
      <c r="H838" s="34"/>
      <c r="N838" s="35"/>
      <c r="O838" s="34"/>
      <c r="U838" s="35"/>
      <c r="V838" s="34"/>
      <c r="AB838" s="35"/>
    </row>
    <row r="839" ht="15.75" customHeight="1">
      <c r="A839" s="34"/>
      <c r="G839" s="35"/>
      <c r="H839" s="34"/>
      <c r="N839" s="35"/>
      <c r="O839" s="34"/>
      <c r="U839" s="35"/>
      <c r="V839" s="34"/>
      <c r="AB839" s="35"/>
    </row>
    <row r="840" ht="15.75" customHeight="1">
      <c r="A840" s="34"/>
      <c r="G840" s="35"/>
      <c r="H840" s="34"/>
      <c r="N840" s="35"/>
      <c r="O840" s="34"/>
      <c r="U840" s="35"/>
      <c r="V840" s="34"/>
      <c r="AB840" s="35"/>
    </row>
    <row r="841" ht="15.75" customHeight="1">
      <c r="A841" s="34"/>
      <c r="G841" s="35"/>
      <c r="H841" s="34"/>
      <c r="N841" s="35"/>
      <c r="O841" s="34"/>
      <c r="U841" s="35"/>
      <c r="V841" s="34"/>
      <c r="AB841" s="35"/>
    </row>
    <row r="842" ht="15.75" customHeight="1">
      <c r="A842" s="34"/>
      <c r="G842" s="35"/>
      <c r="H842" s="34"/>
      <c r="N842" s="35"/>
      <c r="O842" s="34"/>
      <c r="U842" s="35"/>
      <c r="V842" s="34"/>
      <c r="AB842" s="35"/>
    </row>
    <row r="843" ht="15.75" customHeight="1">
      <c r="A843" s="34"/>
      <c r="G843" s="35"/>
      <c r="H843" s="34"/>
      <c r="N843" s="35"/>
      <c r="O843" s="34"/>
      <c r="U843" s="35"/>
      <c r="V843" s="34"/>
      <c r="AB843" s="35"/>
    </row>
    <row r="844" ht="15.75" customHeight="1">
      <c r="A844" s="34"/>
      <c r="G844" s="35"/>
      <c r="H844" s="34"/>
      <c r="N844" s="35"/>
      <c r="O844" s="34"/>
      <c r="U844" s="35"/>
      <c r="V844" s="34"/>
      <c r="AB844" s="35"/>
    </row>
    <row r="845" ht="15.75" customHeight="1">
      <c r="A845" s="34"/>
      <c r="G845" s="35"/>
      <c r="H845" s="34"/>
      <c r="N845" s="35"/>
      <c r="O845" s="34"/>
      <c r="U845" s="35"/>
      <c r="V845" s="34"/>
      <c r="AB845" s="35"/>
    </row>
    <row r="846" ht="15.75" customHeight="1">
      <c r="A846" s="34"/>
      <c r="G846" s="35"/>
      <c r="H846" s="34"/>
      <c r="N846" s="35"/>
      <c r="O846" s="34"/>
      <c r="U846" s="35"/>
      <c r="V846" s="34"/>
      <c r="AB846" s="35"/>
    </row>
    <row r="847" ht="15.75" customHeight="1">
      <c r="A847" s="34"/>
      <c r="G847" s="35"/>
      <c r="H847" s="34"/>
      <c r="N847" s="35"/>
      <c r="O847" s="34"/>
      <c r="U847" s="35"/>
      <c r="V847" s="34"/>
      <c r="AB847" s="35"/>
    </row>
    <row r="848" ht="15.75" customHeight="1">
      <c r="A848" s="34"/>
      <c r="G848" s="35"/>
      <c r="H848" s="34"/>
      <c r="N848" s="35"/>
      <c r="O848" s="34"/>
      <c r="U848" s="35"/>
      <c r="V848" s="34"/>
      <c r="AB848" s="35"/>
    </row>
    <row r="849" ht="15.75" customHeight="1">
      <c r="A849" s="34"/>
      <c r="G849" s="35"/>
      <c r="H849" s="34"/>
      <c r="N849" s="35"/>
      <c r="O849" s="34"/>
      <c r="U849" s="35"/>
      <c r="V849" s="34"/>
      <c r="AB849" s="35"/>
    </row>
    <row r="850" ht="15.75" customHeight="1">
      <c r="A850" s="34"/>
      <c r="G850" s="35"/>
      <c r="H850" s="34"/>
      <c r="N850" s="35"/>
      <c r="O850" s="34"/>
      <c r="U850" s="35"/>
      <c r="V850" s="34"/>
      <c r="AB850" s="35"/>
    </row>
    <row r="851" ht="15.75" customHeight="1">
      <c r="A851" s="34"/>
      <c r="G851" s="35"/>
      <c r="H851" s="34"/>
      <c r="N851" s="35"/>
      <c r="O851" s="34"/>
      <c r="U851" s="35"/>
      <c r="V851" s="34"/>
      <c r="AB851" s="35"/>
    </row>
    <row r="852" ht="15.75" customHeight="1">
      <c r="A852" s="34"/>
      <c r="G852" s="35"/>
      <c r="H852" s="34"/>
      <c r="N852" s="35"/>
      <c r="O852" s="34"/>
      <c r="U852" s="35"/>
      <c r="V852" s="34"/>
      <c r="AB852" s="35"/>
    </row>
    <row r="853" ht="15.75" customHeight="1">
      <c r="A853" s="34"/>
      <c r="G853" s="35"/>
      <c r="H853" s="34"/>
      <c r="N853" s="35"/>
      <c r="O853" s="34"/>
      <c r="U853" s="35"/>
      <c r="V853" s="34"/>
      <c r="AB853" s="35"/>
    </row>
    <row r="854" ht="15.75" customHeight="1">
      <c r="A854" s="34"/>
      <c r="G854" s="35"/>
      <c r="H854" s="34"/>
      <c r="N854" s="35"/>
      <c r="O854" s="34"/>
      <c r="U854" s="35"/>
      <c r="V854" s="34"/>
      <c r="AB854" s="35"/>
    </row>
    <row r="855" ht="15.75" customHeight="1">
      <c r="A855" s="34"/>
      <c r="G855" s="35"/>
      <c r="H855" s="34"/>
      <c r="N855" s="35"/>
      <c r="O855" s="34"/>
      <c r="U855" s="35"/>
      <c r="V855" s="34"/>
      <c r="AB855" s="35"/>
    </row>
    <row r="856" ht="15.75" customHeight="1">
      <c r="A856" s="34"/>
      <c r="G856" s="35"/>
      <c r="H856" s="34"/>
      <c r="N856" s="35"/>
      <c r="O856" s="34"/>
      <c r="U856" s="35"/>
      <c r="V856" s="34"/>
      <c r="AB856" s="35"/>
    </row>
    <row r="857" ht="15.75" customHeight="1">
      <c r="A857" s="34"/>
      <c r="G857" s="35"/>
      <c r="H857" s="34"/>
      <c r="N857" s="35"/>
      <c r="O857" s="34"/>
      <c r="U857" s="35"/>
      <c r="V857" s="34"/>
      <c r="AB857" s="35"/>
    </row>
    <row r="858" ht="15.75" customHeight="1">
      <c r="A858" s="34"/>
      <c r="G858" s="35"/>
      <c r="H858" s="34"/>
      <c r="N858" s="35"/>
      <c r="O858" s="34"/>
      <c r="U858" s="35"/>
      <c r="V858" s="34"/>
      <c r="AB858" s="35"/>
    </row>
    <row r="859" ht="15.75" customHeight="1">
      <c r="A859" s="34"/>
      <c r="G859" s="35"/>
      <c r="H859" s="34"/>
      <c r="N859" s="35"/>
      <c r="O859" s="34"/>
      <c r="U859" s="35"/>
      <c r="V859" s="34"/>
      <c r="AB859" s="35"/>
    </row>
    <row r="860" ht="15.75" customHeight="1">
      <c r="A860" s="34"/>
      <c r="G860" s="35"/>
      <c r="H860" s="34"/>
      <c r="N860" s="35"/>
      <c r="O860" s="34"/>
      <c r="U860" s="35"/>
      <c r="V860" s="34"/>
      <c r="AB860" s="35"/>
    </row>
    <row r="861" ht="15.75" customHeight="1">
      <c r="A861" s="34"/>
      <c r="G861" s="35"/>
      <c r="H861" s="34"/>
      <c r="N861" s="35"/>
      <c r="O861" s="34"/>
      <c r="U861" s="35"/>
      <c r="V861" s="34"/>
      <c r="AB861" s="35"/>
    </row>
    <row r="862" ht="15.75" customHeight="1">
      <c r="A862" s="34"/>
      <c r="G862" s="35"/>
      <c r="H862" s="34"/>
      <c r="N862" s="35"/>
      <c r="O862" s="34"/>
      <c r="U862" s="35"/>
      <c r="V862" s="34"/>
      <c r="AB862" s="35"/>
    </row>
    <row r="863" ht="15.75" customHeight="1">
      <c r="A863" s="34"/>
      <c r="G863" s="35"/>
      <c r="H863" s="34"/>
      <c r="N863" s="35"/>
      <c r="O863" s="34"/>
      <c r="U863" s="35"/>
      <c r="V863" s="34"/>
      <c r="AB863" s="35"/>
    </row>
    <row r="864" ht="15.75" customHeight="1">
      <c r="A864" s="34"/>
      <c r="G864" s="35"/>
      <c r="H864" s="34"/>
      <c r="N864" s="35"/>
      <c r="O864" s="34"/>
      <c r="U864" s="35"/>
      <c r="V864" s="34"/>
      <c r="AB864" s="35"/>
    </row>
    <row r="865" ht="15.75" customHeight="1">
      <c r="A865" s="34"/>
      <c r="G865" s="35"/>
      <c r="H865" s="34"/>
      <c r="N865" s="35"/>
      <c r="O865" s="34"/>
      <c r="U865" s="35"/>
      <c r="V865" s="34"/>
      <c r="AB865" s="35"/>
    </row>
    <row r="866" ht="15.75" customHeight="1">
      <c r="A866" s="34"/>
      <c r="G866" s="35"/>
      <c r="H866" s="34"/>
      <c r="N866" s="35"/>
      <c r="O866" s="34"/>
      <c r="U866" s="35"/>
      <c r="V866" s="34"/>
      <c r="AB866" s="35"/>
    </row>
    <row r="867" ht="15.75" customHeight="1">
      <c r="A867" s="34"/>
      <c r="G867" s="35"/>
      <c r="H867" s="34"/>
      <c r="N867" s="35"/>
      <c r="O867" s="34"/>
      <c r="U867" s="35"/>
      <c r="V867" s="34"/>
      <c r="AB867" s="35"/>
    </row>
    <row r="868" ht="15.75" customHeight="1">
      <c r="A868" s="34"/>
      <c r="G868" s="35"/>
      <c r="H868" s="34"/>
      <c r="N868" s="35"/>
      <c r="O868" s="34"/>
      <c r="U868" s="35"/>
      <c r="V868" s="34"/>
      <c r="AB868" s="35"/>
    </row>
    <row r="869" ht="15.75" customHeight="1">
      <c r="A869" s="34"/>
      <c r="G869" s="35"/>
      <c r="H869" s="34"/>
      <c r="N869" s="35"/>
      <c r="O869" s="34"/>
      <c r="U869" s="35"/>
      <c r="V869" s="34"/>
      <c r="AB869" s="35"/>
    </row>
    <row r="870" ht="15.75" customHeight="1">
      <c r="A870" s="34"/>
      <c r="G870" s="35"/>
      <c r="H870" s="34"/>
      <c r="N870" s="35"/>
      <c r="O870" s="34"/>
      <c r="U870" s="35"/>
      <c r="V870" s="34"/>
      <c r="AB870" s="35"/>
    </row>
    <row r="871" ht="15.75" customHeight="1">
      <c r="A871" s="34"/>
      <c r="G871" s="35"/>
      <c r="H871" s="34"/>
      <c r="N871" s="35"/>
      <c r="O871" s="34"/>
      <c r="U871" s="35"/>
      <c r="V871" s="34"/>
      <c r="AB871" s="35"/>
    </row>
    <row r="872" ht="15.75" customHeight="1">
      <c r="A872" s="34"/>
      <c r="G872" s="35"/>
      <c r="H872" s="34"/>
      <c r="N872" s="35"/>
      <c r="O872" s="34"/>
      <c r="U872" s="35"/>
      <c r="V872" s="34"/>
      <c r="AB872" s="35"/>
    </row>
    <row r="873" ht="15.75" customHeight="1">
      <c r="A873" s="34"/>
      <c r="G873" s="35"/>
      <c r="H873" s="34"/>
      <c r="N873" s="35"/>
      <c r="O873" s="34"/>
      <c r="U873" s="35"/>
      <c r="V873" s="34"/>
      <c r="AB873" s="35"/>
    </row>
    <row r="874" ht="15.75" customHeight="1">
      <c r="A874" s="34"/>
      <c r="G874" s="35"/>
      <c r="H874" s="34"/>
      <c r="N874" s="35"/>
      <c r="O874" s="34"/>
      <c r="U874" s="35"/>
      <c r="V874" s="34"/>
      <c r="AB874" s="35"/>
    </row>
    <row r="875" ht="15.75" customHeight="1">
      <c r="A875" s="34"/>
      <c r="G875" s="35"/>
      <c r="H875" s="34"/>
      <c r="N875" s="35"/>
      <c r="O875" s="34"/>
      <c r="U875" s="35"/>
      <c r="V875" s="34"/>
      <c r="AB875" s="35"/>
    </row>
    <row r="876" ht="15.75" customHeight="1">
      <c r="A876" s="34"/>
      <c r="G876" s="35"/>
      <c r="H876" s="34"/>
      <c r="N876" s="35"/>
      <c r="O876" s="34"/>
      <c r="U876" s="35"/>
      <c r="V876" s="34"/>
      <c r="AB876" s="35"/>
    </row>
    <row r="877" ht="15.75" customHeight="1">
      <c r="A877" s="34"/>
      <c r="G877" s="35"/>
      <c r="H877" s="34"/>
      <c r="N877" s="35"/>
      <c r="O877" s="34"/>
      <c r="U877" s="35"/>
      <c r="V877" s="34"/>
      <c r="AB877" s="35"/>
    </row>
    <row r="878" ht="15.75" customHeight="1">
      <c r="A878" s="34"/>
      <c r="G878" s="35"/>
      <c r="H878" s="34"/>
      <c r="N878" s="35"/>
      <c r="O878" s="34"/>
      <c r="U878" s="35"/>
      <c r="V878" s="34"/>
      <c r="AB878" s="35"/>
    </row>
    <row r="879" ht="15.75" customHeight="1">
      <c r="A879" s="34"/>
      <c r="G879" s="35"/>
      <c r="H879" s="34"/>
      <c r="N879" s="35"/>
      <c r="O879" s="34"/>
      <c r="U879" s="35"/>
      <c r="V879" s="34"/>
      <c r="AB879" s="35"/>
    </row>
    <row r="880" ht="15.75" customHeight="1">
      <c r="A880" s="34"/>
      <c r="G880" s="35"/>
      <c r="H880" s="34"/>
      <c r="N880" s="35"/>
      <c r="O880" s="34"/>
      <c r="U880" s="35"/>
      <c r="V880" s="34"/>
      <c r="AB880" s="35"/>
    </row>
    <row r="881" ht="15.75" customHeight="1">
      <c r="A881" s="34"/>
      <c r="G881" s="35"/>
      <c r="H881" s="34"/>
      <c r="N881" s="35"/>
      <c r="O881" s="34"/>
      <c r="U881" s="35"/>
      <c r="V881" s="34"/>
      <c r="AB881" s="35"/>
    </row>
    <row r="882" ht="15.75" customHeight="1">
      <c r="A882" s="34"/>
      <c r="G882" s="35"/>
      <c r="H882" s="34"/>
      <c r="N882" s="35"/>
      <c r="O882" s="34"/>
      <c r="U882" s="35"/>
      <c r="V882" s="34"/>
      <c r="AB882" s="35"/>
    </row>
    <row r="883" ht="15.75" customHeight="1">
      <c r="A883" s="34"/>
      <c r="G883" s="35"/>
      <c r="H883" s="34"/>
      <c r="N883" s="35"/>
      <c r="O883" s="34"/>
      <c r="U883" s="35"/>
      <c r="V883" s="34"/>
      <c r="AB883" s="35"/>
    </row>
    <row r="884" ht="15.75" customHeight="1">
      <c r="A884" s="34"/>
      <c r="G884" s="35"/>
      <c r="H884" s="34"/>
      <c r="N884" s="35"/>
      <c r="O884" s="34"/>
      <c r="U884" s="35"/>
      <c r="V884" s="34"/>
      <c r="AB884" s="35"/>
    </row>
    <row r="885" ht="15.75" customHeight="1">
      <c r="A885" s="34"/>
      <c r="G885" s="35"/>
      <c r="H885" s="34"/>
      <c r="N885" s="35"/>
      <c r="O885" s="34"/>
      <c r="U885" s="35"/>
      <c r="V885" s="34"/>
      <c r="AB885" s="35"/>
    </row>
    <row r="886" ht="15.75" customHeight="1">
      <c r="A886" s="34"/>
      <c r="G886" s="35"/>
      <c r="H886" s="34"/>
      <c r="N886" s="35"/>
      <c r="O886" s="34"/>
      <c r="U886" s="35"/>
      <c r="V886" s="34"/>
      <c r="AB886" s="35"/>
    </row>
    <row r="887" ht="15.75" customHeight="1">
      <c r="A887" s="34"/>
      <c r="G887" s="35"/>
      <c r="H887" s="34"/>
      <c r="N887" s="35"/>
      <c r="O887" s="34"/>
      <c r="U887" s="35"/>
      <c r="V887" s="34"/>
      <c r="AB887" s="35"/>
    </row>
    <row r="888" ht="15.75" customHeight="1">
      <c r="A888" s="34"/>
      <c r="G888" s="35"/>
      <c r="H888" s="34"/>
      <c r="N888" s="35"/>
      <c r="O888" s="34"/>
      <c r="U888" s="35"/>
      <c r="V888" s="34"/>
      <c r="AB888" s="35"/>
    </row>
    <row r="889" ht="15.75" customHeight="1">
      <c r="A889" s="34"/>
      <c r="G889" s="35"/>
      <c r="H889" s="34"/>
      <c r="N889" s="35"/>
      <c r="O889" s="34"/>
      <c r="U889" s="35"/>
      <c r="V889" s="34"/>
      <c r="AB889" s="35"/>
    </row>
    <row r="890" ht="15.75" customHeight="1">
      <c r="A890" s="34"/>
      <c r="G890" s="35"/>
      <c r="H890" s="34"/>
      <c r="N890" s="35"/>
      <c r="O890" s="34"/>
      <c r="U890" s="35"/>
      <c r="V890" s="34"/>
      <c r="AB890" s="35"/>
    </row>
    <row r="891" ht="15.75" customHeight="1">
      <c r="A891" s="34"/>
      <c r="G891" s="35"/>
      <c r="H891" s="34"/>
      <c r="N891" s="35"/>
      <c r="O891" s="34"/>
      <c r="U891" s="35"/>
      <c r="V891" s="34"/>
      <c r="AB891" s="35"/>
    </row>
    <row r="892" ht="15.75" customHeight="1">
      <c r="A892" s="34"/>
      <c r="G892" s="35"/>
      <c r="H892" s="34"/>
      <c r="N892" s="35"/>
      <c r="O892" s="34"/>
      <c r="U892" s="35"/>
      <c r="V892" s="34"/>
      <c r="AB892" s="35"/>
    </row>
    <row r="893" ht="15.75" customHeight="1">
      <c r="A893" s="34"/>
      <c r="G893" s="35"/>
      <c r="H893" s="34"/>
      <c r="N893" s="35"/>
      <c r="O893" s="34"/>
      <c r="U893" s="35"/>
      <c r="V893" s="34"/>
      <c r="AB893" s="35"/>
    </row>
    <row r="894" ht="15.75" customHeight="1">
      <c r="A894" s="34"/>
      <c r="G894" s="35"/>
      <c r="H894" s="34"/>
      <c r="N894" s="35"/>
      <c r="O894" s="34"/>
      <c r="U894" s="35"/>
      <c r="V894" s="34"/>
      <c r="AB894" s="35"/>
    </row>
    <row r="895" ht="15.75" customHeight="1">
      <c r="A895" s="34"/>
      <c r="G895" s="35"/>
      <c r="H895" s="34"/>
      <c r="N895" s="35"/>
      <c r="O895" s="34"/>
      <c r="U895" s="35"/>
      <c r="V895" s="34"/>
      <c r="AB895" s="35"/>
    </row>
    <row r="896" ht="15.75" customHeight="1">
      <c r="A896" s="34"/>
      <c r="G896" s="35"/>
      <c r="H896" s="34"/>
      <c r="N896" s="35"/>
      <c r="O896" s="34"/>
      <c r="U896" s="35"/>
      <c r="V896" s="34"/>
      <c r="AB896" s="35"/>
    </row>
    <row r="897" ht="15.75" customHeight="1">
      <c r="A897" s="34"/>
      <c r="G897" s="35"/>
      <c r="H897" s="34"/>
      <c r="N897" s="35"/>
      <c r="O897" s="34"/>
      <c r="U897" s="35"/>
      <c r="V897" s="34"/>
      <c r="AB897" s="35"/>
    </row>
    <row r="898" ht="15.75" customHeight="1">
      <c r="A898" s="34"/>
      <c r="G898" s="35"/>
      <c r="H898" s="34"/>
      <c r="N898" s="35"/>
      <c r="O898" s="34"/>
      <c r="U898" s="35"/>
      <c r="V898" s="34"/>
      <c r="AB898" s="35"/>
    </row>
    <row r="899" ht="15.75" customHeight="1">
      <c r="A899" s="34"/>
      <c r="G899" s="35"/>
      <c r="H899" s="34"/>
      <c r="N899" s="35"/>
      <c r="O899" s="34"/>
      <c r="U899" s="35"/>
      <c r="V899" s="34"/>
      <c r="AB899" s="35"/>
    </row>
    <row r="900" ht="15.75" customHeight="1">
      <c r="A900" s="34"/>
      <c r="G900" s="35"/>
      <c r="H900" s="34"/>
      <c r="N900" s="35"/>
      <c r="O900" s="34"/>
      <c r="U900" s="35"/>
      <c r="V900" s="34"/>
      <c r="AB900" s="35"/>
    </row>
    <row r="901" ht="15.75" customHeight="1">
      <c r="A901" s="34"/>
      <c r="G901" s="35"/>
      <c r="H901" s="34"/>
      <c r="N901" s="35"/>
      <c r="O901" s="34"/>
      <c r="U901" s="35"/>
      <c r="V901" s="34"/>
      <c r="AB901" s="35"/>
    </row>
    <row r="902" ht="15.75" customHeight="1">
      <c r="A902" s="34"/>
      <c r="G902" s="35"/>
      <c r="H902" s="34"/>
      <c r="N902" s="35"/>
      <c r="O902" s="34"/>
      <c r="U902" s="35"/>
      <c r="V902" s="34"/>
      <c r="AB902" s="35"/>
    </row>
    <row r="903" ht="15.75" customHeight="1">
      <c r="A903" s="34"/>
      <c r="G903" s="35"/>
      <c r="H903" s="34"/>
      <c r="N903" s="35"/>
      <c r="O903" s="34"/>
      <c r="U903" s="35"/>
      <c r="V903" s="34"/>
      <c r="AB903" s="35"/>
    </row>
    <row r="904" ht="15.75" customHeight="1">
      <c r="A904" s="34"/>
      <c r="G904" s="35"/>
      <c r="H904" s="34"/>
      <c r="N904" s="35"/>
      <c r="O904" s="34"/>
      <c r="U904" s="35"/>
      <c r="V904" s="34"/>
      <c r="AB904" s="35"/>
    </row>
    <row r="905" ht="15.75" customHeight="1">
      <c r="A905" s="34"/>
      <c r="G905" s="35"/>
      <c r="H905" s="34"/>
      <c r="N905" s="35"/>
      <c r="O905" s="34"/>
      <c r="U905" s="35"/>
      <c r="V905" s="34"/>
      <c r="AB905" s="35"/>
    </row>
    <row r="906" ht="15.75" customHeight="1">
      <c r="A906" s="34"/>
      <c r="G906" s="35"/>
      <c r="H906" s="34"/>
      <c r="N906" s="35"/>
      <c r="O906" s="34"/>
      <c r="U906" s="35"/>
      <c r="V906" s="34"/>
      <c r="AB906" s="35"/>
    </row>
    <row r="907" ht="15.75" customHeight="1">
      <c r="A907" s="34"/>
      <c r="G907" s="35"/>
      <c r="H907" s="34"/>
      <c r="N907" s="35"/>
      <c r="O907" s="34"/>
      <c r="U907" s="35"/>
      <c r="V907" s="34"/>
      <c r="AB907" s="35"/>
    </row>
    <row r="908" ht="15.75" customHeight="1">
      <c r="A908" s="34"/>
      <c r="G908" s="35"/>
      <c r="H908" s="34"/>
      <c r="N908" s="35"/>
      <c r="O908" s="34"/>
      <c r="U908" s="35"/>
      <c r="V908" s="34"/>
      <c r="AB908" s="35"/>
    </row>
    <row r="909" ht="15.75" customHeight="1">
      <c r="A909" s="34"/>
      <c r="G909" s="35"/>
      <c r="H909" s="34"/>
      <c r="N909" s="35"/>
      <c r="O909" s="34"/>
      <c r="U909" s="35"/>
      <c r="V909" s="34"/>
      <c r="AB909" s="35"/>
    </row>
    <row r="910" ht="15.75" customHeight="1">
      <c r="A910" s="34"/>
      <c r="G910" s="35"/>
      <c r="H910" s="34"/>
      <c r="N910" s="35"/>
      <c r="O910" s="34"/>
      <c r="U910" s="35"/>
      <c r="V910" s="34"/>
      <c r="AB910" s="35"/>
    </row>
    <row r="911" ht="15.75" customHeight="1">
      <c r="A911" s="34"/>
      <c r="G911" s="35"/>
      <c r="H911" s="34"/>
      <c r="N911" s="35"/>
      <c r="O911" s="34"/>
      <c r="U911" s="35"/>
      <c r="V911" s="34"/>
      <c r="AB911" s="35"/>
    </row>
    <row r="912" ht="15.75" customHeight="1">
      <c r="A912" s="34"/>
      <c r="G912" s="35"/>
      <c r="H912" s="34"/>
      <c r="N912" s="35"/>
      <c r="O912" s="34"/>
      <c r="U912" s="35"/>
      <c r="V912" s="34"/>
      <c r="AB912" s="35"/>
    </row>
    <row r="913" ht="15.75" customHeight="1">
      <c r="A913" s="34"/>
      <c r="G913" s="35"/>
      <c r="H913" s="34"/>
      <c r="N913" s="35"/>
      <c r="O913" s="34"/>
      <c r="U913" s="35"/>
      <c r="V913" s="34"/>
      <c r="AB913" s="35"/>
    </row>
    <row r="914" ht="15.75" customHeight="1">
      <c r="A914" s="34"/>
      <c r="G914" s="35"/>
      <c r="H914" s="34"/>
      <c r="N914" s="35"/>
      <c r="O914" s="34"/>
      <c r="U914" s="35"/>
      <c r="V914" s="34"/>
      <c r="AB914" s="35"/>
    </row>
    <row r="915" ht="15.75" customHeight="1">
      <c r="A915" s="34"/>
      <c r="G915" s="35"/>
      <c r="H915" s="34"/>
      <c r="N915" s="35"/>
      <c r="O915" s="34"/>
      <c r="U915" s="35"/>
      <c r="V915" s="34"/>
      <c r="AB915" s="35"/>
    </row>
    <row r="916" ht="15.75" customHeight="1">
      <c r="A916" s="34"/>
      <c r="G916" s="35"/>
      <c r="H916" s="34"/>
      <c r="N916" s="35"/>
      <c r="O916" s="34"/>
      <c r="U916" s="35"/>
      <c r="V916" s="34"/>
      <c r="AB916" s="35"/>
    </row>
    <row r="917" ht="15.75" customHeight="1">
      <c r="A917" s="34"/>
      <c r="G917" s="35"/>
      <c r="H917" s="34"/>
      <c r="N917" s="35"/>
      <c r="O917" s="34"/>
      <c r="U917" s="35"/>
      <c r="V917" s="34"/>
      <c r="AB917" s="35"/>
    </row>
    <row r="918" ht="15.75" customHeight="1">
      <c r="A918" s="34"/>
      <c r="G918" s="35"/>
      <c r="H918" s="34"/>
      <c r="N918" s="35"/>
      <c r="O918" s="34"/>
      <c r="U918" s="35"/>
      <c r="V918" s="34"/>
      <c r="AB918" s="35"/>
    </row>
    <row r="919" ht="15.75" customHeight="1">
      <c r="A919" s="34"/>
      <c r="G919" s="35"/>
      <c r="H919" s="34"/>
      <c r="N919" s="35"/>
      <c r="O919" s="34"/>
      <c r="U919" s="35"/>
      <c r="V919" s="34"/>
      <c r="AB919" s="35"/>
    </row>
    <row r="920" ht="15.75" customHeight="1">
      <c r="A920" s="34"/>
      <c r="G920" s="35"/>
      <c r="H920" s="34"/>
      <c r="N920" s="35"/>
      <c r="O920" s="34"/>
      <c r="U920" s="35"/>
      <c r="V920" s="34"/>
      <c r="AB920" s="35"/>
    </row>
    <row r="921" ht="15.75" customHeight="1">
      <c r="A921" s="34"/>
      <c r="G921" s="35"/>
      <c r="H921" s="34"/>
      <c r="N921" s="35"/>
      <c r="O921" s="34"/>
      <c r="U921" s="35"/>
      <c r="V921" s="34"/>
      <c r="AB921" s="35"/>
    </row>
    <row r="922" ht="15.75" customHeight="1">
      <c r="A922" s="34"/>
      <c r="G922" s="35"/>
      <c r="H922" s="34"/>
      <c r="N922" s="35"/>
      <c r="O922" s="34"/>
      <c r="U922" s="35"/>
      <c r="V922" s="34"/>
      <c r="AB922" s="35"/>
    </row>
    <row r="923" ht="15.75" customHeight="1">
      <c r="A923" s="34"/>
      <c r="G923" s="35"/>
      <c r="H923" s="34"/>
      <c r="N923" s="35"/>
      <c r="O923" s="34"/>
      <c r="U923" s="35"/>
      <c r="V923" s="34"/>
      <c r="AB923" s="35"/>
    </row>
    <row r="924" ht="15.75" customHeight="1">
      <c r="A924" s="34"/>
      <c r="G924" s="35"/>
      <c r="H924" s="34"/>
      <c r="N924" s="35"/>
      <c r="O924" s="34"/>
      <c r="U924" s="35"/>
      <c r="V924" s="34"/>
      <c r="AB924" s="35"/>
    </row>
    <row r="925" ht="15.75" customHeight="1">
      <c r="A925" s="34"/>
      <c r="G925" s="35"/>
      <c r="H925" s="34"/>
      <c r="N925" s="35"/>
      <c r="O925" s="34"/>
      <c r="U925" s="35"/>
      <c r="V925" s="34"/>
      <c r="AB925" s="35"/>
    </row>
    <row r="926" ht="15.75" customHeight="1">
      <c r="A926" s="34"/>
      <c r="G926" s="35"/>
      <c r="H926" s="34"/>
      <c r="N926" s="35"/>
      <c r="O926" s="34"/>
      <c r="U926" s="35"/>
      <c r="V926" s="34"/>
      <c r="AB926" s="35"/>
    </row>
    <row r="927" ht="15.75" customHeight="1">
      <c r="A927" s="34"/>
      <c r="G927" s="35"/>
      <c r="H927" s="34"/>
      <c r="N927" s="35"/>
      <c r="O927" s="34"/>
      <c r="U927" s="35"/>
      <c r="V927" s="34"/>
      <c r="AB927" s="35"/>
    </row>
    <row r="928" ht="15.75" customHeight="1">
      <c r="A928" s="34"/>
      <c r="G928" s="35"/>
      <c r="H928" s="34"/>
      <c r="N928" s="35"/>
      <c r="O928" s="34"/>
      <c r="U928" s="35"/>
      <c r="V928" s="34"/>
      <c r="AB928" s="35"/>
    </row>
    <row r="929" ht="15.75" customHeight="1">
      <c r="A929" s="34"/>
      <c r="G929" s="35"/>
      <c r="H929" s="34"/>
      <c r="N929" s="35"/>
      <c r="O929" s="34"/>
      <c r="U929" s="35"/>
      <c r="V929" s="34"/>
      <c r="AB929" s="35"/>
    </row>
    <row r="930" ht="15.75" customHeight="1">
      <c r="A930" s="34"/>
      <c r="G930" s="35"/>
      <c r="H930" s="34"/>
      <c r="N930" s="35"/>
      <c r="O930" s="34"/>
      <c r="U930" s="35"/>
      <c r="V930" s="34"/>
      <c r="AB930" s="35"/>
    </row>
    <row r="931" ht="15.75" customHeight="1">
      <c r="A931" s="34"/>
      <c r="G931" s="35"/>
      <c r="H931" s="34"/>
      <c r="N931" s="35"/>
      <c r="O931" s="34"/>
      <c r="U931" s="35"/>
      <c r="V931" s="34"/>
      <c r="AB931" s="35"/>
    </row>
    <row r="932" ht="15.75" customHeight="1">
      <c r="A932" s="34"/>
      <c r="G932" s="35"/>
      <c r="H932" s="34"/>
      <c r="N932" s="35"/>
      <c r="O932" s="34"/>
      <c r="U932" s="35"/>
      <c r="V932" s="34"/>
      <c r="AB932" s="35"/>
    </row>
    <row r="933" ht="15.75" customHeight="1">
      <c r="A933" s="34"/>
      <c r="G933" s="35"/>
      <c r="H933" s="34"/>
      <c r="N933" s="35"/>
      <c r="O933" s="34"/>
      <c r="U933" s="35"/>
      <c r="V933" s="34"/>
      <c r="AB933" s="35"/>
    </row>
    <row r="934" ht="15.75" customHeight="1">
      <c r="A934" s="34"/>
      <c r="G934" s="35"/>
      <c r="H934" s="34"/>
      <c r="N934" s="35"/>
      <c r="O934" s="34"/>
      <c r="U934" s="35"/>
      <c r="V934" s="34"/>
      <c r="AB934" s="35"/>
    </row>
    <row r="935" ht="15.75" customHeight="1">
      <c r="A935" s="34"/>
      <c r="G935" s="35"/>
      <c r="H935" s="34"/>
      <c r="N935" s="35"/>
      <c r="O935" s="34"/>
      <c r="U935" s="35"/>
      <c r="V935" s="34"/>
      <c r="AB935" s="35"/>
    </row>
    <row r="936" ht="15.75" customHeight="1">
      <c r="A936" s="34"/>
      <c r="G936" s="35"/>
      <c r="H936" s="34"/>
      <c r="N936" s="35"/>
      <c r="O936" s="34"/>
      <c r="U936" s="35"/>
      <c r="V936" s="34"/>
      <c r="AB936" s="35"/>
    </row>
    <row r="937" ht="15.75" customHeight="1">
      <c r="A937" s="34"/>
      <c r="G937" s="35"/>
      <c r="H937" s="34"/>
      <c r="N937" s="35"/>
      <c r="O937" s="34"/>
      <c r="U937" s="35"/>
      <c r="V937" s="34"/>
      <c r="AB937" s="35"/>
    </row>
    <row r="938" ht="15.75" customHeight="1">
      <c r="A938" s="34"/>
      <c r="G938" s="35"/>
      <c r="H938" s="34"/>
      <c r="N938" s="35"/>
      <c r="O938" s="34"/>
      <c r="U938" s="35"/>
      <c r="V938" s="34"/>
      <c r="AB938" s="35"/>
    </row>
    <row r="939" ht="15.75" customHeight="1">
      <c r="A939" s="34"/>
      <c r="G939" s="35"/>
      <c r="H939" s="34"/>
      <c r="N939" s="35"/>
      <c r="O939" s="34"/>
      <c r="U939" s="35"/>
      <c r="V939" s="34"/>
      <c r="AB939" s="35"/>
    </row>
    <row r="940" ht="15.75" customHeight="1">
      <c r="A940" s="34"/>
      <c r="G940" s="35"/>
      <c r="H940" s="34"/>
      <c r="N940" s="35"/>
      <c r="O940" s="34"/>
      <c r="U940" s="35"/>
      <c r="V940" s="34"/>
      <c r="AB940" s="35"/>
    </row>
    <row r="941" ht="15.75" customHeight="1">
      <c r="A941" s="34"/>
      <c r="G941" s="35"/>
      <c r="H941" s="34"/>
      <c r="N941" s="35"/>
      <c r="O941" s="34"/>
      <c r="U941" s="35"/>
      <c r="V941" s="34"/>
      <c r="AB941" s="35"/>
    </row>
    <row r="942" ht="15.75" customHeight="1">
      <c r="A942" s="34"/>
      <c r="G942" s="35"/>
      <c r="H942" s="34"/>
      <c r="N942" s="35"/>
      <c r="O942" s="34"/>
      <c r="U942" s="35"/>
      <c r="V942" s="34"/>
      <c r="AB942" s="35"/>
    </row>
    <row r="943" ht="15.75" customHeight="1">
      <c r="A943" s="34"/>
      <c r="G943" s="35"/>
      <c r="H943" s="34"/>
      <c r="N943" s="35"/>
      <c r="O943" s="34"/>
      <c r="U943" s="35"/>
      <c r="V943" s="34"/>
      <c r="AB943" s="35"/>
    </row>
    <row r="944" ht="15.75" customHeight="1">
      <c r="A944" s="34"/>
      <c r="G944" s="35"/>
      <c r="H944" s="34"/>
      <c r="N944" s="35"/>
      <c r="O944" s="34"/>
      <c r="U944" s="35"/>
      <c r="V944" s="34"/>
      <c r="AB944" s="35"/>
    </row>
    <row r="945" ht="15.75" customHeight="1">
      <c r="A945" s="34"/>
      <c r="G945" s="35"/>
      <c r="H945" s="34"/>
      <c r="N945" s="35"/>
      <c r="O945" s="34"/>
      <c r="U945" s="35"/>
      <c r="V945" s="34"/>
      <c r="AB945" s="35"/>
    </row>
    <row r="946" ht="15.75" customHeight="1">
      <c r="A946" s="34"/>
      <c r="G946" s="35"/>
      <c r="H946" s="34"/>
      <c r="N946" s="35"/>
      <c r="O946" s="34"/>
      <c r="U946" s="35"/>
      <c r="V946" s="34"/>
      <c r="AB946" s="35"/>
    </row>
    <row r="947" ht="15.75" customHeight="1">
      <c r="A947" s="34"/>
      <c r="G947" s="35"/>
      <c r="H947" s="34"/>
      <c r="N947" s="35"/>
      <c r="O947" s="34"/>
      <c r="U947" s="35"/>
      <c r="V947" s="34"/>
      <c r="AB947" s="35"/>
    </row>
    <row r="948" ht="15.75" customHeight="1">
      <c r="A948" s="34"/>
      <c r="G948" s="35"/>
      <c r="H948" s="34"/>
      <c r="N948" s="35"/>
      <c r="O948" s="34"/>
      <c r="U948" s="35"/>
      <c r="V948" s="34"/>
      <c r="AB948" s="35"/>
    </row>
    <row r="949" ht="15.75" customHeight="1">
      <c r="A949" s="34"/>
      <c r="G949" s="35"/>
      <c r="H949" s="34"/>
      <c r="N949" s="35"/>
      <c r="O949" s="34"/>
      <c r="U949" s="35"/>
      <c r="V949" s="34"/>
      <c r="AB949" s="35"/>
    </row>
    <row r="950" ht="15.75" customHeight="1">
      <c r="A950" s="34"/>
      <c r="G950" s="35"/>
      <c r="H950" s="34"/>
      <c r="N950" s="35"/>
      <c r="O950" s="34"/>
      <c r="U950" s="35"/>
      <c r="V950" s="34"/>
      <c r="AB950" s="35"/>
    </row>
    <row r="951" ht="15.75" customHeight="1">
      <c r="A951" s="34"/>
      <c r="G951" s="35"/>
      <c r="H951" s="34"/>
      <c r="N951" s="35"/>
      <c r="O951" s="34"/>
      <c r="U951" s="35"/>
      <c r="V951" s="34"/>
      <c r="AB951" s="35"/>
    </row>
    <row r="952" ht="15.75" customHeight="1">
      <c r="A952" s="34"/>
      <c r="G952" s="35"/>
      <c r="H952" s="34"/>
      <c r="N952" s="35"/>
      <c r="O952" s="34"/>
      <c r="U952" s="35"/>
      <c r="V952" s="34"/>
      <c r="AB952" s="35"/>
    </row>
    <row r="953" ht="15.75" customHeight="1">
      <c r="A953" s="34"/>
      <c r="G953" s="35"/>
      <c r="H953" s="34"/>
      <c r="N953" s="35"/>
      <c r="O953" s="34"/>
      <c r="U953" s="35"/>
      <c r="V953" s="34"/>
      <c r="AB953" s="35"/>
    </row>
    <row r="954" ht="15.75" customHeight="1">
      <c r="A954" s="34"/>
      <c r="G954" s="35"/>
      <c r="H954" s="34"/>
      <c r="N954" s="35"/>
      <c r="O954" s="34"/>
      <c r="U954" s="35"/>
      <c r="V954" s="34"/>
      <c r="AB954" s="35"/>
    </row>
    <row r="955" ht="15.75" customHeight="1">
      <c r="A955" s="34"/>
      <c r="G955" s="35"/>
      <c r="H955" s="34"/>
      <c r="N955" s="35"/>
      <c r="O955" s="34"/>
      <c r="U955" s="35"/>
      <c r="V955" s="34"/>
      <c r="AB955" s="35"/>
    </row>
    <row r="956" ht="15.75" customHeight="1">
      <c r="A956" s="34"/>
      <c r="G956" s="35"/>
      <c r="H956" s="34"/>
      <c r="N956" s="35"/>
      <c r="O956" s="34"/>
      <c r="U956" s="35"/>
      <c r="V956" s="34"/>
      <c r="AB956" s="35"/>
    </row>
    <row r="957" ht="15.75" customHeight="1">
      <c r="A957" s="34"/>
      <c r="G957" s="35"/>
      <c r="H957" s="34"/>
      <c r="N957" s="35"/>
      <c r="O957" s="34"/>
      <c r="U957" s="35"/>
      <c r="V957" s="34"/>
      <c r="AB957" s="35"/>
    </row>
    <row r="958" ht="15.75" customHeight="1">
      <c r="A958" s="34"/>
      <c r="G958" s="35"/>
      <c r="H958" s="34"/>
      <c r="N958" s="35"/>
      <c r="O958" s="34"/>
      <c r="U958" s="35"/>
      <c r="V958" s="34"/>
      <c r="AB958" s="35"/>
    </row>
    <row r="959" ht="15.75" customHeight="1">
      <c r="A959" s="34"/>
      <c r="G959" s="35"/>
      <c r="H959" s="34"/>
      <c r="N959" s="35"/>
      <c r="O959" s="34"/>
      <c r="U959" s="35"/>
      <c r="V959" s="34"/>
      <c r="AB959" s="35"/>
    </row>
    <row r="960" ht="15.75" customHeight="1">
      <c r="A960" s="34"/>
      <c r="G960" s="35"/>
      <c r="H960" s="34"/>
      <c r="N960" s="35"/>
      <c r="O960" s="34"/>
      <c r="U960" s="35"/>
      <c r="V960" s="34"/>
      <c r="AB960" s="35"/>
    </row>
    <row r="961" ht="15.75" customHeight="1">
      <c r="A961" s="34"/>
      <c r="G961" s="35"/>
      <c r="H961" s="34"/>
      <c r="N961" s="35"/>
      <c r="O961" s="34"/>
      <c r="U961" s="35"/>
      <c r="V961" s="34"/>
      <c r="AB961" s="35"/>
    </row>
    <row r="962" ht="15.75" customHeight="1">
      <c r="A962" s="34"/>
      <c r="G962" s="35"/>
      <c r="H962" s="34"/>
      <c r="N962" s="35"/>
      <c r="O962" s="34"/>
      <c r="U962" s="35"/>
      <c r="V962" s="34"/>
      <c r="AB962" s="35"/>
    </row>
    <row r="963" ht="15.75" customHeight="1">
      <c r="A963" s="34"/>
      <c r="G963" s="35"/>
      <c r="H963" s="34"/>
      <c r="N963" s="35"/>
      <c r="O963" s="34"/>
      <c r="U963" s="35"/>
      <c r="V963" s="34"/>
      <c r="AB963" s="35"/>
    </row>
    <row r="964" ht="15.75" customHeight="1">
      <c r="A964" s="34"/>
      <c r="G964" s="35"/>
      <c r="H964" s="34"/>
      <c r="N964" s="35"/>
      <c r="O964" s="34"/>
      <c r="U964" s="35"/>
      <c r="V964" s="34"/>
      <c r="AB964" s="35"/>
    </row>
    <row r="965" ht="15.75" customHeight="1">
      <c r="A965" s="34"/>
      <c r="G965" s="35"/>
      <c r="H965" s="34"/>
      <c r="N965" s="35"/>
      <c r="O965" s="34"/>
      <c r="U965" s="35"/>
      <c r="V965" s="34"/>
      <c r="AB965" s="35"/>
    </row>
    <row r="966" ht="15.75" customHeight="1">
      <c r="A966" s="34"/>
      <c r="G966" s="35"/>
      <c r="H966" s="34"/>
      <c r="N966" s="35"/>
      <c r="O966" s="34"/>
      <c r="U966" s="35"/>
      <c r="V966" s="34"/>
      <c r="AB966" s="35"/>
    </row>
    <row r="967" ht="15.75" customHeight="1">
      <c r="A967" s="34"/>
      <c r="G967" s="35"/>
      <c r="H967" s="34"/>
      <c r="N967" s="35"/>
      <c r="O967" s="34"/>
      <c r="U967" s="35"/>
      <c r="V967" s="34"/>
      <c r="AB967" s="35"/>
    </row>
    <row r="968" ht="15.75" customHeight="1">
      <c r="A968" s="34"/>
      <c r="G968" s="35"/>
      <c r="H968" s="34"/>
      <c r="N968" s="35"/>
      <c r="O968" s="34"/>
      <c r="U968" s="35"/>
      <c r="V968" s="34"/>
      <c r="AB968" s="35"/>
    </row>
    <row r="969" ht="15.75" customHeight="1">
      <c r="A969" s="34"/>
      <c r="G969" s="35"/>
      <c r="H969" s="34"/>
      <c r="N969" s="35"/>
      <c r="O969" s="34"/>
      <c r="U969" s="35"/>
      <c r="V969" s="34"/>
      <c r="AB969" s="35"/>
    </row>
    <row r="970" ht="15.75" customHeight="1">
      <c r="A970" s="34"/>
      <c r="G970" s="35"/>
      <c r="H970" s="34"/>
      <c r="N970" s="35"/>
      <c r="O970" s="34"/>
      <c r="U970" s="35"/>
      <c r="V970" s="34"/>
      <c r="AB970" s="35"/>
    </row>
    <row r="971" ht="15.75" customHeight="1">
      <c r="A971" s="34"/>
      <c r="G971" s="35"/>
      <c r="H971" s="34"/>
      <c r="N971" s="35"/>
      <c r="O971" s="34"/>
      <c r="U971" s="35"/>
      <c r="V971" s="34"/>
      <c r="AB971" s="35"/>
    </row>
    <row r="972" ht="15.75" customHeight="1">
      <c r="A972" s="34"/>
      <c r="G972" s="35"/>
      <c r="H972" s="34"/>
      <c r="N972" s="35"/>
      <c r="O972" s="34"/>
      <c r="U972" s="35"/>
      <c r="V972" s="34"/>
      <c r="AB972" s="35"/>
    </row>
    <row r="973" ht="15.75" customHeight="1">
      <c r="A973" s="34"/>
      <c r="G973" s="35"/>
      <c r="H973" s="34"/>
      <c r="N973" s="35"/>
      <c r="O973" s="34"/>
      <c r="U973" s="35"/>
      <c r="V973" s="34"/>
      <c r="AB973" s="35"/>
    </row>
    <row r="974" ht="15.75" customHeight="1">
      <c r="A974" s="34"/>
      <c r="G974" s="35"/>
      <c r="H974" s="34"/>
      <c r="N974" s="35"/>
      <c r="O974" s="34"/>
      <c r="U974" s="35"/>
      <c r="V974" s="34"/>
      <c r="AB974" s="35"/>
    </row>
    <row r="975" ht="15.75" customHeight="1">
      <c r="A975" s="34"/>
      <c r="G975" s="35"/>
      <c r="H975" s="34"/>
      <c r="N975" s="35"/>
      <c r="O975" s="34"/>
      <c r="U975" s="35"/>
      <c r="V975" s="34"/>
      <c r="AB975" s="35"/>
    </row>
    <row r="976" ht="15.75" customHeight="1">
      <c r="A976" s="34"/>
      <c r="G976" s="35"/>
      <c r="H976" s="34"/>
      <c r="N976" s="35"/>
      <c r="O976" s="34"/>
      <c r="U976" s="35"/>
      <c r="V976" s="34"/>
      <c r="AB976" s="35"/>
    </row>
    <row r="977" ht="15.75" customHeight="1">
      <c r="A977" s="34"/>
      <c r="G977" s="35"/>
      <c r="H977" s="34"/>
      <c r="N977" s="35"/>
      <c r="O977" s="34"/>
      <c r="U977" s="35"/>
      <c r="V977" s="34"/>
      <c r="AB977" s="35"/>
    </row>
    <row r="978" ht="15.75" customHeight="1">
      <c r="A978" s="34"/>
      <c r="G978" s="35"/>
      <c r="H978" s="34"/>
      <c r="N978" s="35"/>
      <c r="O978" s="34"/>
      <c r="U978" s="35"/>
      <c r="V978" s="34"/>
      <c r="AB978" s="35"/>
    </row>
    <row r="979" ht="15.75" customHeight="1">
      <c r="A979" s="34"/>
      <c r="G979" s="35"/>
      <c r="H979" s="34"/>
      <c r="N979" s="35"/>
      <c r="O979" s="34"/>
      <c r="U979" s="35"/>
      <c r="V979" s="34"/>
      <c r="AB979" s="35"/>
    </row>
    <row r="980" ht="15.75" customHeight="1">
      <c r="A980" s="34"/>
      <c r="G980" s="35"/>
      <c r="H980" s="34"/>
      <c r="N980" s="35"/>
      <c r="O980" s="34"/>
      <c r="U980" s="35"/>
      <c r="V980" s="34"/>
      <c r="AB980" s="35"/>
    </row>
    <row r="981" ht="15.75" customHeight="1">
      <c r="A981" s="34"/>
      <c r="G981" s="35"/>
      <c r="H981" s="34"/>
      <c r="N981" s="35"/>
      <c r="O981" s="34"/>
      <c r="U981" s="35"/>
      <c r="V981" s="34"/>
      <c r="AB981" s="35"/>
    </row>
    <row r="982" ht="15.75" customHeight="1">
      <c r="A982" s="34"/>
      <c r="G982" s="35"/>
      <c r="H982" s="34"/>
      <c r="N982" s="35"/>
      <c r="O982" s="34"/>
      <c r="U982" s="35"/>
      <c r="V982" s="34"/>
      <c r="AB982" s="35"/>
    </row>
    <row r="983" ht="15.75" customHeight="1">
      <c r="A983" s="34"/>
      <c r="G983" s="35"/>
      <c r="H983" s="34"/>
      <c r="N983" s="35"/>
      <c r="O983" s="34"/>
      <c r="U983" s="35"/>
      <c r="V983" s="34"/>
      <c r="AB983" s="35"/>
    </row>
    <row r="984" ht="15.75" customHeight="1">
      <c r="A984" s="34"/>
      <c r="G984" s="35"/>
      <c r="H984" s="34"/>
      <c r="N984" s="35"/>
      <c r="O984" s="34"/>
      <c r="U984" s="35"/>
      <c r="V984" s="34"/>
      <c r="AB984" s="35"/>
    </row>
    <row r="985" ht="15.75" customHeight="1">
      <c r="A985" s="34"/>
      <c r="G985" s="35"/>
      <c r="H985" s="34"/>
      <c r="N985" s="35"/>
      <c r="O985" s="34"/>
      <c r="U985" s="35"/>
      <c r="V985" s="34"/>
      <c r="AB985" s="35"/>
    </row>
    <row r="986" ht="15.75" customHeight="1">
      <c r="A986" s="34"/>
      <c r="G986" s="35"/>
      <c r="H986" s="34"/>
      <c r="N986" s="35"/>
      <c r="O986" s="34"/>
      <c r="U986" s="35"/>
      <c r="V986" s="34"/>
      <c r="AB986" s="35"/>
    </row>
    <row r="987" ht="15.75" customHeight="1">
      <c r="A987" s="34"/>
      <c r="G987" s="35"/>
      <c r="H987" s="34"/>
      <c r="N987" s="35"/>
      <c r="O987" s="34"/>
      <c r="U987" s="35"/>
      <c r="V987" s="34"/>
      <c r="AB987" s="35"/>
    </row>
    <row r="988" ht="15.75" customHeight="1">
      <c r="A988" s="34"/>
      <c r="G988" s="35"/>
      <c r="H988" s="34"/>
      <c r="N988" s="35"/>
      <c r="O988" s="34"/>
      <c r="U988" s="35"/>
      <c r="V988" s="34"/>
      <c r="AB988" s="35"/>
    </row>
    <row r="989" ht="15.75" customHeight="1">
      <c r="A989" s="34"/>
      <c r="G989" s="35"/>
      <c r="H989" s="34"/>
      <c r="N989" s="35"/>
      <c r="O989" s="34"/>
      <c r="U989" s="35"/>
      <c r="V989" s="34"/>
      <c r="AB989" s="35"/>
    </row>
    <row r="990" ht="15.75" customHeight="1">
      <c r="A990" s="34"/>
      <c r="G990" s="35"/>
      <c r="H990" s="34"/>
      <c r="N990" s="35"/>
      <c r="O990" s="34"/>
      <c r="U990" s="35"/>
      <c r="V990" s="34"/>
      <c r="AB990" s="35"/>
    </row>
    <row r="991" ht="15.75" customHeight="1">
      <c r="A991" s="34"/>
      <c r="G991" s="35"/>
      <c r="H991" s="34"/>
      <c r="N991" s="35"/>
      <c r="O991" s="34"/>
      <c r="U991" s="35"/>
      <c r="V991" s="34"/>
      <c r="AB991" s="35"/>
    </row>
    <row r="992" ht="15.75" customHeight="1">
      <c r="A992" s="34"/>
      <c r="G992" s="35"/>
      <c r="H992" s="34"/>
      <c r="N992" s="35"/>
      <c r="O992" s="34"/>
      <c r="U992" s="35"/>
      <c r="V992" s="34"/>
      <c r="AB992" s="35"/>
    </row>
    <row r="993" ht="15.75" customHeight="1">
      <c r="A993" s="34"/>
      <c r="G993" s="35"/>
      <c r="H993" s="34"/>
      <c r="N993" s="35"/>
      <c r="O993" s="34"/>
      <c r="U993" s="35"/>
      <c r="V993" s="34"/>
      <c r="AB993" s="35"/>
    </row>
    <row r="994" ht="15.75" customHeight="1">
      <c r="A994" s="34"/>
      <c r="G994" s="35"/>
      <c r="H994" s="34"/>
      <c r="N994" s="35"/>
      <c r="O994" s="34"/>
      <c r="U994" s="35"/>
      <c r="V994" s="34"/>
      <c r="AB994" s="35"/>
    </row>
    <row r="995" ht="15.75" customHeight="1">
      <c r="A995" s="34"/>
      <c r="G995" s="35"/>
      <c r="H995" s="34"/>
      <c r="N995" s="35"/>
      <c r="O995" s="34"/>
      <c r="U995" s="35"/>
      <c r="V995" s="34"/>
      <c r="AB995" s="35"/>
    </row>
    <row r="996" ht="15.75" customHeight="1">
      <c r="A996" s="34"/>
      <c r="G996" s="35"/>
      <c r="H996" s="34"/>
      <c r="N996" s="35"/>
      <c r="O996" s="34"/>
      <c r="U996" s="35"/>
      <c r="V996" s="34"/>
      <c r="AB996" s="35"/>
    </row>
    <row r="997" ht="15.75" customHeight="1">
      <c r="A997" s="34"/>
      <c r="G997" s="35"/>
      <c r="H997" s="34"/>
      <c r="N997" s="35"/>
      <c r="O997" s="34"/>
      <c r="U997" s="35"/>
      <c r="V997" s="34"/>
      <c r="AB997" s="35"/>
    </row>
    <row r="998" ht="15.75" customHeight="1">
      <c r="A998" s="34"/>
      <c r="G998" s="35"/>
      <c r="H998" s="34"/>
      <c r="N998" s="35"/>
      <c r="O998" s="34"/>
      <c r="U998" s="35"/>
      <c r="V998" s="34"/>
      <c r="AB998" s="35"/>
    </row>
    <row r="999" ht="15.75" customHeight="1">
      <c r="A999" s="34"/>
      <c r="G999" s="35"/>
      <c r="H999" s="34"/>
      <c r="N999" s="35"/>
      <c r="O999" s="34"/>
      <c r="U999" s="35"/>
      <c r="V999" s="34"/>
      <c r="AB999" s="35"/>
    </row>
    <row r="1000" ht="15.75" customHeight="1">
      <c r="A1000" s="34"/>
      <c r="G1000" s="35"/>
      <c r="H1000" s="34"/>
      <c r="N1000" s="35"/>
      <c r="O1000" s="34"/>
      <c r="U1000" s="35"/>
      <c r="V1000" s="34"/>
      <c r="AB1000" s="35"/>
    </row>
  </sheetData>
  <autoFilter ref="$H$2:$J$2">
    <sortState ref="H2:J2">
      <sortCondition descending="1" ref="J2"/>
    </sortState>
  </autoFilter>
  <mergeCells count="5">
    <mergeCell ref="A1:G1"/>
    <mergeCell ref="H1:N1"/>
    <mergeCell ref="O1:U1"/>
    <mergeCell ref="V1:AB1"/>
    <mergeCell ref="AC1:AG1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57"/>
    <col customWidth="1" min="2" max="3" width="14.57"/>
    <col customWidth="1" min="4" max="4" width="15.0"/>
    <col customWidth="1" min="5" max="5" width="26.29"/>
    <col customWidth="1" hidden="1" min="6" max="6" width="10.71"/>
    <col customWidth="1" min="7" max="7" width="22.29"/>
    <col customWidth="1" min="8" max="8" width="15.71"/>
    <col customWidth="1" min="9" max="11" width="13.14"/>
    <col customWidth="1" min="12" max="12" width="15.71"/>
    <col customWidth="1" min="13" max="13" width="24.57"/>
    <col customWidth="1" min="14" max="26" width="8.71"/>
  </cols>
  <sheetData>
    <row r="1">
      <c r="A1" s="43" t="s">
        <v>2</v>
      </c>
      <c r="B1" s="43" t="s">
        <v>7</v>
      </c>
      <c r="C1" s="43" t="s">
        <v>3</v>
      </c>
      <c r="D1" s="43" t="s">
        <v>4</v>
      </c>
      <c r="E1" s="43" t="s">
        <v>233</v>
      </c>
      <c r="F1" s="43" t="s">
        <v>12</v>
      </c>
      <c r="G1" s="43" t="s">
        <v>235</v>
      </c>
      <c r="H1" s="44" t="s">
        <v>533</v>
      </c>
      <c r="I1" s="44" t="s">
        <v>534</v>
      </c>
      <c r="J1" s="43" t="s">
        <v>535</v>
      </c>
      <c r="K1" s="43" t="s">
        <v>536</v>
      </c>
      <c r="L1" s="45" t="s">
        <v>537</v>
      </c>
      <c r="M1" s="46" t="s">
        <v>538</v>
      </c>
    </row>
    <row r="2">
      <c r="A2" s="47" t="s">
        <v>539</v>
      </c>
      <c r="B2" s="47">
        <v>8.13771E8</v>
      </c>
      <c r="C2" s="47" t="s">
        <v>540</v>
      </c>
      <c r="D2" s="47" t="s">
        <v>541</v>
      </c>
      <c r="E2" s="47" t="s">
        <v>238</v>
      </c>
      <c r="F2" s="48">
        <v>43181.0</v>
      </c>
      <c r="G2" s="47">
        <v>6179.719</v>
      </c>
      <c r="H2" s="49" t="s">
        <v>542</v>
      </c>
      <c r="I2" s="49"/>
      <c r="J2" s="47">
        <f t="shared" ref="J2:J49" si="1">G2-K2</f>
        <v>1237.823</v>
      </c>
      <c r="K2" s="47">
        <v>4941.896</v>
      </c>
      <c r="L2" s="50" t="str">
        <f t="array" ref="L2">IFS(AND(K2&gt;0,J2&gt;0),"PC-WT",AND(K2&gt;0,J2=0), "PC",AND(K2=0,J2&gt;0), "WT")</f>
        <v>PC-WT</v>
      </c>
      <c r="M2" s="35"/>
    </row>
    <row r="3">
      <c r="A3" s="51" t="s">
        <v>543</v>
      </c>
      <c r="B3" s="51">
        <v>1.0627024E7</v>
      </c>
      <c r="C3" s="51" t="s">
        <v>544</v>
      </c>
      <c r="D3" s="51" t="s">
        <v>545</v>
      </c>
      <c r="E3" s="51" t="s">
        <v>277</v>
      </c>
      <c r="F3" s="52">
        <f t="shared" ref="F3:F14" si="2">DATE(LEFT(E3,4),MID(E3,6,2),MID(E3,9,2))</f>
        <v>43196</v>
      </c>
      <c r="G3" s="51">
        <v>2151.471</v>
      </c>
      <c r="H3" s="53"/>
      <c r="I3" s="53"/>
      <c r="J3" s="51">
        <f t="shared" si="1"/>
        <v>2151.471</v>
      </c>
      <c r="K3" s="51">
        <v>0.0</v>
      </c>
      <c r="L3" s="50" t="str">
        <f t="array" ref="L3">IFS(AND(K3&gt;0,J3&gt;0),"PC-WT",AND(K3&gt;0,J3=0), "PC",AND(K3=0,J3&gt;0), "WT")</f>
        <v>WT</v>
      </c>
      <c r="M3" s="35"/>
    </row>
    <row r="4">
      <c r="A4" s="51" t="s">
        <v>543</v>
      </c>
      <c r="B4" s="51">
        <v>1.0627028E7</v>
      </c>
      <c r="C4" s="51" t="s">
        <v>546</v>
      </c>
      <c r="D4" s="51" t="s">
        <v>547</v>
      </c>
      <c r="E4" s="51" t="s">
        <v>280</v>
      </c>
      <c r="F4" s="52">
        <f t="shared" si="2"/>
        <v>43199</v>
      </c>
      <c r="G4" s="51">
        <v>2054.059</v>
      </c>
      <c r="H4" s="53"/>
      <c r="I4" s="53"/>
      <c r="J4" s="51">
        <f t="shared" si="1"/>
        <v>2054.059</v>
      </c>
      <c r="K4" s="51">
        <v>0.0</v>
      </c>
      <c r="L4" s="50" t="str">
        <f t="array" ref="L4">IFS(AND(K4&gt;0,J4&gt;0),"PC-WT",AND(K4&gt;0,J4=0), "PC",AND(K4=0,J4&gt;0), "WT")</f>
        <v>WT</v>
      </c>
      <c r="M4" s="35"/>
    </row>
    <row r="5">
      <c r="A5" s="51" t="s">
        <v>543</v>
      </c>
      <c r="B5" s="51">
        <v>1.0627048E7</v>
      </c>
      <c r="C5" s="51" t="s">
        <v>548</v>
      </c>
      <c r="D5" s="51" t="s">
        <v>549</v>
      </c>
      <c r="E5" s="51" t="s">
        <v>298</v>
      </c>
      <c r="F5" s="52">
        <f t="shared" si="2"/>
        <v>43210</v>
      </c>
      <c r="G5" s="51">
        <v>2069.051</v>
      </c>
      <c r="H5" s="53"/>
      <c r="I5" s="53"/>
      <c r="J5" s="51">
        <f t="shared" si="1"/>
        <v>2069.051</v>
      </c>
      <c r="K5" s="51">
        <v>0.0</v>
      </c>
      <c r="L5" s="50" t="str">
        <f t="array" ref="L5">IFS(AND(K5&gt;0,J5&gt;0),"PC-WT",AND(K5&gt;0,J5=0), "PC",AND(K5=0,J5&gt;0), "WT")</f>
        <v>WT</v>
      </c>
      <c r="M5" s="35"/>
    </row>
    <row r="6">
      <c r="A6" s="54" t="s">
        <v>543</v>
      </c>
      <c r="B6" s="54">
        <v>1.0627049E7</v>
      </c>
      <c r="C6" s="54" t="s">
        <v>550</v>
      </c>
      <c r="D6" s="54" t="s">
        <v>551</v>
      </c>
      <c r="E6" s="54" t="s">
        <v>299</v>
      </c>
      <c r="F6" s="55">
        <f t="shared" si="2"/>
        <v>43211</v>
      </c>
      <c r="G6" s="54">
        <v>2393.82</v>
      </c>
      <c r="H6" s="56" t="s">
        <v>542</v>
      </c>
      <c r="I6" s="56"/>
      <c r="J6" s="54">
        <f t="shared" si="1"/>
        <v>2393.82</v>
      </c>
      <c r="K6" s="54">
        <v>0.0</v>
      </c>
      <c r="L6" s="50" t="str">
        <f t="array" ref="L6">IFS(AND(K6&gt;0,J6&gt;0),"PC-WT",AND(K6&gt;0,J6=0), "PC",AND(K6=0,J6&gt;0), "WT")</f>
        <v>WT</v>
      </c>
      <c r="M6" s="35"/>
    </row>
    <row r="7">
      <c r="A7" s="51" t="s">
        <v>543</v>
      </c>
      <c r="B7" s="51">
        <v>1.0627053E7</v>
      </c>
      <c r="C7" s="51" t="s">
        <v>552</v>
      </c>
      <c r="D7" s="51" t="s">
        <v>553</v>
      </c>
      <c r="E7" s="51" t="s">
        <v>302</v>
      </c>
      <c r="F7" s="52">
        <f t="shared" si="2"/>
        <v>43219</v>
      </c>
      <c r="G7" s="51">
        <v>2029.224</v>
      </c>
      <c r="H7" s="53"/>
      <c r="I7" s="53"/>
      <c r="J7" s="51">
        <f t="shared" si="1"/>
        <v>2029.224</v>
      </c>
      <c r="K7" s="51">
        <v>0.0</v>
      </c>
      <c r="L7" s="50" t="str">
        <f t="array" ref="L7">IFS(AND(K7&gt;0,J7&gt;0),"PC-WT",AND(K7&gt;0,J7=0), "PC",AND(K7=0,J7&gt;0), "WT")</f>
        <v>WT</v>
      </c>
      <c r="M7" s="35"/>
    </row>
    <row r="8">
      <c r="A8" s="54" t="s">
        <v>543</v>
      </c>
      <c r="B8" s="54">
        <v>1.0627056E7</v>
      </c>
      <c r="C8" s="54" t="s">
        <v>554</v>
      </c>
      <c r="D8" s="54" t="s">
        <v>555</v>
      </c>
      <c r="E8" s="54" t="s">
        <v>305</v>
      </c>
      <c r="F8" s="55">
        <f t="shared" si="2"/>
        <v>43223</v>
      </c>
      <c r="G8" s="54">
        <v>2224.206</v>
      </c>
      <c r="H8" s="56" t="s">
        <v>542</v>
      </c>
      <c r="I8" s="56"/>
      <c r="J8" s="54">
        <f t="shared" si="1"/>
        <v>2224.206</v>
      </c>
      <c r="K8" s="54">
        <v>0.0</v>
      </c>
      <c r="L8" s="50" t="str">
        <f t="array" ref="L8">IFS(AND(K8&gt;0,J8&gt;0),"PC-WT",AND(K8&gt;0,J8=0), "PC",AND(K8=0,J8&gt;0), "WT")</f>
        <v>WT</v>
      </c>
      <c r="M8" s="35"/>
    </row>
    <row r="9">
      <c r="A9" s="51" t="s">
        <v>23</v>
      </c>
      <c r="B9" s="51">
        <v>8.8657005E7</v>
      </c>
      <c r="C9" s="51" t="s">
        <v>556</v>
      </c>
      <c r="D9" s="51" t="s">
        <v>557</v>
      </c>
      <c r="E9" s="51" t="s">
        <v>317</v>
      </c>
      <c r="F9" s="52">
        <f t="shared" si="2"/>
        <v>43262</v>
      </c>
      <c r="G9" s="51">
        <v>2003.227</v>
      </c>
      <c r="H9" s="53"/>
      <c r="I9" s="53"/>
      <c r="J9" s="51">
        <f t="shared" si="1"/>
        <v>2003.227</v>
      </c>
      <c r="K9" s="51">
        <v>0.0</v>
      </c>
      <c r="L9" s="50" t="str">
        <f t="array" ref="L9">IFS(AND(K9&gt;0,J9&gt;0),"PC-WT",AND(K9&gt;0,J9=0), "PC",AND(K9=0,J9&gt;0), "WT")</f>
        <v>WT</v>
      </c>
      <c r="M9" s="35"/>
    </row>
    <row r="10">
      <c r="A10" s="54" t="s">
        <v>23</v>
      </c>
      <c r="B10" s="54">
        <v>8.8779001E7</v>
      </c>
      <c r="C10" s="54" t="s">
        <v>558</v>
      </c>
      <c r="D10" s="54" t="s">
        <v>559</v>
      </c>
      <c r="E10" s="54" t="s">
        <v>318</v>
      </c>
      <c r="F10" s="55">
        <f t="shared" si="2"/>
        <v>43262</v>
      </c>
      <c r="G10" s="54">
        <v>2193.232</v>
      </c>
      <c r="H10" s="56" t="s">
        <v>542</v>
      </c>
      <c r="I10" s="56"/>
      <c r="J10" s="54">
        <f t="shared" si="1"/>
        <v>2193.232</v>
      </c>
      <c r="K10" s="54">
        <v>0.0</v>
      </c>
      <c r="L10" s="50" t="str">
        <f t="array" ref="L10">IFS(AND(K10&gt;0,J10&gt;0),"PC-WT",AND(K10&gt;0,J10=0), "PC",AND(K10=0,J10&gt;0), "WT")</f>
        <v>WT</v>
      </c>
      <c r="M10" s="35"/>
    </row>
    <row r="11">
      <c r="A11" s="51" t="s">
        <v>543</v>
      </c>
      <c r="B11" s="51">
        <v>1.0627076E7</v>
      </c>
      <c r="C11" s="51" t="s">
        <v>560</v>
      </c>
      <c r="D11" s="51" t="s">
        <v>561</v>
      </c>
      <c r="E11" s="51" t="s">
        <v>325</v>
      </c>
      <c r="F11" s="52">
        <f t="shared" si="2"/>
        <v>43289</v>
      </c>
      <c r="G11" s="51">
        <v>2188.512</v>
      </c>
      <c r="H11" s="53"/>
      <c r="I11" s="53"/>
      <c r="J11" s="51">
        <f t="shared" si="1"/>
        <v>2188.512</v>
      </c>
      <c r="K11" s="51">
        <v>0.0</v>
      </c>
      <c r="L11" s="50" t="str">
        <f t="array" ref="L11">IFS(AND(K11&gt;0,J11&gt;0),"PC-WT",AND(K11&gt;0,J11=0), "PC",AND(K11=0,J11&gt;0), "WT")</f>
        <v>WT</v>
      </c>
      <c r="M11" s="35"/>
    </row>
    <row r="12">
      <c r="A12" s="54" t="s">
        <v>543</v>
      </c>
      <c r="B12" s="54">
        <v>1.0754002E7</v>
      </c>
      <c r="C12" s="54" t="s">
        <v>562</v>
      </c>
      <c r="D12" s="54" t="s">
        <v>563</v>
      </c>
      <c r="E12" s="54" t="s">
        <v>330</v>
      </c>
      <c r="F12" s="55">
        <f t="shared" si="2"/>
        <v>43292</v>
      </c>
      <c r="G12" s="54">
        <v>2979.191</v>
      </c>
      <c r="H12" s="56"/>
      <c r="I12" s="56"/>
      <c r="J12" s="54">
        <f t="shared" si="1"/>
        <v>2979.191</v>
      </c>
      <c r="K12" s="54">
        <v>0.0</v>
      </c>
      <c r="L12" s="50" t="str">
        <f t="array" ref="L12">IFS(AND(K12&gt;0,J12&gt;0),"PC-WT",AND(K12&gt;0,J12=0), "PC",AND(K12=0,J12&gt;0), "WT")</f>
        <v>WT</v>
      </c>
      <c r="M12" s="35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>
      <c r="A13" s="54" t="s">
        <v>23</v>
      </c>
      <c r="B13" s="54">
        <v>8.8657009E7</v>
      </c>
      <c r="C13" s="54" t="s">
        <v>564</v>
      </c>
      <c r="D13" s="54" t="s">
        <v>565</v>
      </c>
      <c r="E13" s="54" t="s">
        <v>352</v>
      </c>
      <c r="F13" s="55">
        <f t="shared" si="2"/>
        <v>43331</v>
      </c>
      <c r="G13" s="58">
        <v>1238.055</v>
      </c>
      <c r="H13" s="56"/>
      <c r="I13" s="56"/>
      <c r="J13" s="54">
        <f t="shared" si="1"/>
        <v>1238.055</v>
      </c>
      <c r="K13" s="54">
        <v>0.0</v>
      </c>
      <c r="L13" s="50" t="str">
        <f t="array" ref="L13">IFS(AND(K13&gt;0,J13&gt;0),"PC-WT",AND(K13&gt;0,J13=0), "PC",AND(K13=0,J13&gt;0), "WT")</f>
        <v>WT</v>
      </c>
      <c r="M13" s="59"/>
    </row>
    <row r="14">
      <c r="A14" s="54" t="s">
        <v>23</v>
      </c>
      <c r="B14" s="54">
        <v>8.865701E7</v>
      </c>
      <c r="C14" s="54" t="s">
        <v>566</v>
      </c>
      <c r="D14" s="54" t="s">
        <v>567</v>
      </c>
      <c r="E14" s="54" t="s">
        <v>359</v>
      </c>
      <c r="F14" s="55">
        <f t="shared" si="2"/>
        <v>43370</v>
      </c>
      <c r="G14" s="54">
        <v>2224.052</v>
      </c>
      <c r="H14" s="56"/>
      <c r="I14" s="56"/>
      <c r="J14" s="54">
        <f t="shared" si="1"/>
        <v>2224.052</v>
      </c>
      <c r="K14" s="54">
        <v>0.0</v>
      </c>
      <c r="L14" s="50" t="str">
        <f t="array" ref="L14">IFS(AND(K14&gt;0,J14&gt;0),"PC-WT",AND(K14&gt;0,J14=0), "PC",AND(K14=0,J14&gt;0), "WT")</f>
        <v>WT</v>
      </c>
      <c r="M14" s="35"/>
    </row>
    <row r="15">
      <c r="A15" s="47" t="s">
        <v>23</v>
      </c>
      <c r="B15" s="47">
        <v>8.8657011E7</v>
      </c>
      <c r="C15" s="47" t="s">
        <v>568</v>
      </c>
      <c r="D15" s="47" t="s">
        <v>569</v>
      </c>
      <c r="E15" s="47" t="s">
        <v>376</v>
      </c>
      <c r="F15" s="48">
        <v>43413.0</v>
      </c>
      <c r="G15" s="60">
        <v>1996.112</v>
      </c>
      <c r="H15" s="49"/>
      <c r="I15" s="49"/>
      <c r="J15" s="47">
        <f t="shared" si="1"/>
        <v>64.787</v>
      </c>
      <c r="K15" s="47">
        <v>1931.325</v>
      </c>
      <c r="L15" s="50" t="str">
        <f t="array" ref="L15">IFS(AND(K15&gt;0,J15&gt;0),"PC-WT",AND(K15&gt;0,J15=0), "PC",AND(K15=0,J15&gt;0), "WT")</f>
        <v>PC-WT</v>
      </c>
      <c r="M15" s="35"/>
    </row>
    <row r="16">
      <c r="A16" s="51" t="s">
        <v>543</v>
      </c>
      <c r="B16" s="51">
        <v>1.0627122E7</v>
      </c>
      <c r="C16" s="51" t="s">
        <v>570</v>
      </c>
      <c r="D16" s="51" t="s">
        <v>571</v>
      </c>
      <c r="E16" s="51" t="s">
        <v>378</v>
      </c>
      <c r="F16" s="52">
        <f t="shared" ref="F16:F19" si="3">DATE(LEFT(E16,4),MID(E16,6,2),MID(E16,9,2))</f>
        <v>43406</v>
      </c>
      <c r="G16" s="51">
        <v>2039.285</v>
      </c>
      <c r="H16" s="53"/>
      <c r="I16" s="53"/>
      <c r="J16" s="51">
        <f t="shared" si="1"/>
        <v>2039.285</v>
      </c>
      <c r="K16" s="51">
        <v>0.0</v>
      </c>
      <c r="L16" s="50" t="str">
        <f t="array" ref="L16">IFS(AND(K16&gt;0,J16&gt;0),"PC-WT",AND(K16&gt;0,J16=0), "PC",AND(K16=0,J16&gt;0), "WT")</f>
        <v>WT</v>
      </c>
      <c r="M16" s="35"/>
    </row>
    <row r="17">
      <c r="A17" s="51" t="s">
        <v>543</v>
      </c>
      <c r="B17" s="51">
        <v>1.0627125E7</v>
      </c>
      <c r="C17" s="51" t="s">
        <v>572</v>
      </c>
      <c r="D17" s="51" t="s">
        <v>573</v>
      </c>
      <c r="E17" s="51" t="s">
        <v>381</v>
      </c>
      <c r="F17" s="52">
        <f t="shared" si="3"/>
        <v>43410</v>
      </c>
      <c r="G17" s="51">
        <v>2199.048</v>
      </c>
      <c r="H17" s="53"/>
      <c r="I17" s="53"/>
      <c r="J17" s="51">
        <f t="shared" si="1"/>
        <v>2199.048</v>
      </c>
      <c r="K17" s="51">
        <v>0.0</v>
      </c>
      <c r="L17" s="50" t="str">
        <f t="array" ref="L17">IFS(AND(K17&gt;0,J17&gt;0),"PC-WT",AND(K17&gt;0,J17=0), "PC",AND(K17=0,J17&gt;0), "WT")</f>
        <v>WT</v>
      </c>
      <c r="M17" s="35"/>
    </row>
    <row r="18">
      <c r="A18" s="54" t="s">
        <v>543</v>
      </c>
      <c r="B18" s="54">
        <v>1.0627126E7</v>
      </c>
      <c r="C18" s="54" t="s">
        <v>574</v>
      </c>
      <c r="D18" s="54" t="s">
        <v>575</v>
      </c>
      <c r="E18" s="54" t="s">
        <v>382</v>
      </c>
      <c r="F18" s="55">
        <f t="shared" si="3"/>
        <v>43412</v>
      </c>
      <c r="G18" s="54">
        <v>2206.219</v>
      </c>
      <c r="H18" s="56"/>
      <c r="I18" s="56"/>
      <c r="J18" s="54">
        <f t="shared" si="1"/>
        <v>2206.219</v>
      </c>
      <c r="K18" s="54">
        <v>0.0</v>
      </c>
      <c r="L18" s="50" t="str">
        <f t="array" ref="L18">IFS(AND(K18&gt;0,J18&gt;0),"PC-WT",AND(K18&gt;0,J18=0), "PC",AND(K18=0,J18&gt;0), "WT")</f>
        <v>WT</v>
      </c>
      <c r="M18" s="35"/>
    </row>
    <row r="19">
      <c r="A19" s="51" t="s">
        <v>543</v>
      </c>
      <c r="B19" s="51">
        <v>1.0627128E7</v>
      </c>
      <c r="C19" s="51" t="s">
        <v>576</v>
      </c>
      <c r="D19" s="51" t="s">
        <v>577</v>
      </c>
      <c r="E19" s="51" t="s">
        <v>384</v>
      </c>
      <c r="F19" s="52">
        <f t="shared" si="3"/>
        <v>43416</v>
      </c>
      <c r="G19" s="51">
        <v>2013.904</v>
      </c>
      <c r="H19" s="53"/>
      <c r="I19" s="53"/>
      <c r="J19" s="51">
        <f t="shared" si="1"/>
        <v>2013.904</v>
      </c>
      <c r="K19" s="51">
        <v>0.0</v>
      </c>
      <c r="L19" s="50" t="str">
        <f t="array" ref="L19">IFS(AND(K19&gt;0,J19&gt;0),"PC-WT",AND(K19&gt;0,J19=0), "PC",AND(K19=0,J19&gt;0), "WT")</f>
        <v>WT</v>
      </c>
      <c r="M19" s="35"/>
    </row>
    <row r="20">
      <c r="A20" s="47" t="s">
        <v>543</v>
      </c>
      <c r="B20" s="47">
        <v>1.0627132E7</v>
      </c>
      <c r="C20" s="47" t="s">
        <v>578</v>
      </c>
      <c r="D20" s="47" t="s">
        <v>579</v>
      </c>
      <c r="E20" s="50" t="s">
        <v>388</v>
      </c>
      <c r="F20" s="61">
        <v>43512.0</v>
      </c>
      <c r="G20" s="47">
        <v>2925.497</v>
      </c>
      <c r="H20" s="62"/>
      <c r="I20" s="49"/>
      <c r="J20" s="47">
        <f t="shared" si="1"/>
        <v>57.155</v>
      </c>
      <c r="K20" s="47">
        <v>2868.342</v>
      </c>
      <c r="L20" s="50" t="str">
        <f t="array" ref="L20">IFS(AND(K20&gt;0,J20&gt;0),"PC-WT",AND(K20&gt;0,J20=0), "PC",AND(K20=0,J20&gt;0), "WT")</f>
        <v>PC-WT</v>
      </c>
      <c r="M20" s="35" t="s">
        <v>580</v>
      </c>
    </row>
    <row r="21" ht="15.75" customHeight="1">
      <c r="A21" s="50" t="s">
        <v>543</v>
      </c>
      <c r="B21" s="47">
        <v>1.0627133E7</v>
      </c>
      <c r="C21" s="47" t="s">
        <v>581</v>
      </c>
      <c r="D21" s="47" t="s">
        <v>582</v>
      </c>
      <c r="E21" s="63" t="s">
        <v>389</v>
      </c>
      <c r="F21" s="64">
        <v>43537.0</v>
      </c>
      <c r="G21" s="47">
        <v>2301.717</v>
      </c>
      <c r="H21" s="49"/>
      <c r="I21" s="49"/>
      <c r="J21" s="47">
        <f t="shared" si="1"/>
        <v>0.026</v>
      </c>
      <c r="K21" s="47">
        <v>2301.691</v>
      </c>
      <c r="L21" s="50" t="str">
        <f t="array" ref="L21">IFS(AND(K21&gt;0,J21&gt;0),"PC-WT",AND(K21&gt;0,J21=0), "PC",AND(K21=0,J21&gt;0), "WT")</f>
        <v>PC-WT</v>
      </c>
      <c r="M21" s="65"/>
    </row>
    <row r="22" ht="15.75" customHeight="1">
      <c r="A22" s="66" t="s">
        <v>543</v>
      </c>
      <c r="B22" s="66">
        <v>1.0627134E7</v>
      </c>
      <c r="C22" s="66" t="s">
        <v>583</v>
      </c>
      <c r="D22" s="66" t="s">
        <v>584</v>
      </c>
      <c r="E22" s="67" t="s">
        <v>390</v>
      </c>
      <c r="F22" s="68">
        <v>43544.0</v>
      </c>
      <c r="G22" s="69">
        <v>1975.743</v>
      </c>
      <c r="H22" s="70"/>
      <c r="I22" s="70"/>
      <c r="J22" s="66">
        <f t="shared" si="1"/>
        <v>0</v>
      </c>
      <c r="K22" s="69">
        <v>1975.743</v>
      </c>
      <c r="L22" s="50" t="str">
        <f t="array" ref="L22">IFS(AND(K22&gt;0,J22&gt;0),"PC-WT",AND(K22&gt;0,J22=0), "PC",AND(K22=0,J22&gt;0), "WT")</f>
        <v>PC</v>
      </c>
      <c r="M22" s="65"/>
    </row>
    <row r="23" ht="15.75" customHeight="1">
      <c r="A23" s="71" t="s">
        <v>543</v>
      </c>
      <c r="B23" s="71">
        <v>1.0627135E7</v>
      </c>
      <c r="C23" s="72" t="s">
        <v>585</v>
      </c>
      <c r="D23" s="71" t="s">
        <v>586</v>
      </c>
      <c r="E23" s="71" t="s">
        <v>391</v>
      </c>
      <c r="F23" s="73">
        <v>43546.0</v>
      </c>
      <c r="G23" s="74">
        <v>996.249</v>
      </c>
      <c r="H23" s="75"/>
      <c r="I23" s="75"/>
      <c r="J23" s="71">
        <f t="shared" si="1"/>
        <v>8.377</v>
      </c>
      <c r="K23" s="72">
        <v>987.872</v>
      </c>
      <c r="L23" s="76" t="str">
        <f t="array" ref="L23">IFS(AND(K23&gt;0,J23&gt;0),"PC-WT",AND(K23&gt;0,J23=0), "PC",AND(K23=0,J23&gt;0), "WT")</f>
        <v>PC-WT</v>
      </c>
      <c r="M23" s="40"/>
    </row>
    <row r="24" ht="15.75" customHeight="1">
      <c r="A24" s="66" t="s">
        <v>543</v>
      </c>
      <c r="B24" s="66">
        <v>1.0627136E7</v>
      </c>
      <c r="C24" s="66" t="s">
        <v>587</v>
      </c>
      <c r="D24" s="66" t="s">
        <v>588</v>
      </c>
      <c r="E24" s="66" t="s">
        <v>392</v>
      </c>
      <c r="F24" s="77">
        <v>43547.0</v>
      </c>
      <c r="G24" s="69">
        <v>994.483</v>
      </c>
      <c r="H24" s="70"/>
      <c r="I24" s="70"/>
      <c r="J24" s="66">
        <f t="shared" si="1"/>
        <v>4.105</v>
      </c>
      <c r="K24" s="66">
        <v>990.378</v>
      </c>
      <c r="L24" s="50" t="str">
        <f t="array" ref="L24">IFS(AND(K24&gt;0,J24&gt;0),"PC-WT",AND(K24&gt;0,J24=0), "PC",AND(K24=0,J24&gt;0), "WT")</f>
        <v>PC-WT</v>
      </c>
      <c r="M24" s="35"/>
    </row>
    <row r="25" ht="15.75" customHeight="1">
      <c r="A25" s="66" t="s">
        <v>543</v>
      </c>
      <c r="B25" s="66">
        <v>1.0627139E7</v>
      </c>
      <c r="C25" s="66" t="s">
        <v>589</v>
      </c>
      <c r="D25" s="66" t="s">
        <v>590</v>
      </c>
      <c r="E25" s="66" t="s">
        <v>393</v>
      </c>
      <c r="F25" s="77">
        <v>43549.0</v>
      </c>
      <c r="G25" s="69">
        <v>922.395</v>
      </c>
      <c r="H25" s="70"/>
      <c r="I25" s="70"/>
      <c r="J25" s="66">
        <f t="shared" si="1"/>
        <v>4.213</v>
      </c>
      <c r="K25" s="66">
        <v>918.182</v>
      </c>
      <c r="L25" s="50" t="str">
        <f t="array" ref="L25">IFS(AND(K25&gt;0,J25&gt;0),"PC-WT",AND(K25&gt;0,J25=0), "PC",AND(K25=0,J25&gt;0), "WT")</f>
        <v>PC-WT</v>
      </c>
      <c r="M25" s="35"/>
    </row>
    <row r="26" ht="15.75" customHeight="1">
      <c r="A26" s="66" t="s">
        <v>543</v>
      </c>
      <c r="B26" s="66">
        <v>1.062714E7</v>
      </c>
      <c r="C26" s="66" t="s">
        <v>591</v>
      </c>
      <c r="D26" s="66" t="s">
        <v>592</v>
      </c>
      <c r="E26" s="66" t="s">
        <v>394</v>
      </c>
      <c r="F26" s="77">
        <v>43550.0</v>
      </c>
      <c r="G26" s="69">
        <v>994.939</v>
      </c>
      <c r="H26" s="70"/>
      <c r="I26" s="70"/>
      <c r="J26" s="66">
        <f t="shared" si="1"/>
        <v>28.659</v>
      </c>
      <c r="K26" s="66">
        <v>966.28</v>
      </c>
      <c r="L26" s="50" t="str">
        <f t="array" ref="L26">IFS(AND(K26&gt;0,J26&gt;0),"PC-WT",AND(K26&gt;0,J26=0), "PC",AND(K26=0,J26&gt;0), "WT")</f>
        <v>PC-WT</v>
      </c>
      <c r="M26" s="35"/>
    </row>
    <row r="27" ht="15.75" customHeight="1">
      <c r="A27" s="47" t="s">
        <v>543</v>
      </c>
      <c r="B27" s="47">
        <v>1.0627141E7</v>
      </c>
      <c r="C27" s="47" t="s">
        <v>593</v>
      </c>
      <c r="D27" s="47" t="s">
        <v>586</v>
      </c>
      <c r="E27" s="47" t="s">
        <v>395</v>
      </c>
      <c r="F27" s="48">
        <v>43551.0</v>
      </c>
      <c r="G27" s="60">
        <v>1963.121</v>
      </c>
      <c r="H27" s="49"/>
      <c r="I27" s="49"/>
      <c r="J27" s="47">
        <f t="shared" si="1"/>
        <v>0.012</v>
      </c>
      <c r="K27" s="60">
        <v>1963.109</v>
      </c>
      <c r="L27" s="50" t="str">
        <f t="array" ref="L27">IFS(AND(K27&gt;0,J27&gt;0),"PC-WT",AND(K27&gt;0,J27=0), "PC",AND(K27=0,J27&gt;0), "WT")</f>
        <v>PC-WT</v>
      </c>
      <c r="M27" s="35"/>
    </row>
    <row r="28" ht="15.75" customHeight="1">
      <c r="A28" s="66" t="s">
        <v>543</v>
      </c>
      <c r="B28" s="66">
        <v>1.0627148E7</v>
      </c>
      <c r="C28" s="66" t="s">
        <v>594</v>
      </c>
      <c r="D28" s="66" t="s">
        <v>595</v>
      </c>
      <c r="E28" s="66" t="s">
        <v>401</v>
      </c>
      <c r="F28" s="77">
        <v>43558.0</v>
      </c>
      <c r="G28" s="66">
        <v>2053.67</v>
      </c>
      <c r="H28" s="70"/>
      <c r="I28" s="70"/>
      <c r="J28" s="66">
        <f t="shared" si="1"/>
        <v>1988.49</v>
      </c>
      <c r="K28" s="66">
        <v>65.18</v>
      </c>
      <c r="L28" s="50" t="str">
        <f t="array" ref="L28">IFS(AND(K28&gt;0,J28&gt;0),"PC-WT",AND(K28&gt;0,J28=0), "PC",AND(K28=0,J28&gt;0), "WT")</f>
        <v>PC-WT</v>
      </c>
      <c r="M28" s="35"/>
    </row>
    <row r="29" ht="15.75" customHeight="1">
      <c r="A29" s="66" t="s">
        <v>543</v>
      </c>
      <c r="B29" s="66">
        <v>1.0627152E7</v>
      </c>
      <c r="C29" s="66" t="s">
        <v>596</v>
      </c>
      <c r="D29" s="66" t="s">
        <v>597</v>
      </c>
      <c r="E29" s="66" t="s">
        <v>405</v>
      </c>
      <c r="F29" s="77">
        <v>43565.0</v>
      </c>
      <c r="G29" s="69">
        <v>1008.062</v>
      </c>
      <c r="H29" s="70"/>
      <c r="I29" s="70"/>
      <c r="J29" s="66">
        <f t="shared" si="1"/>
        <v>721.285</v>
      </c>
      <c r="K29" s="66">
        <v>286.777</v>
      </c>
      <c r="L29" s="50" t="str">
        <f t="array" ref="L29">IFS(AND(K29&gt;0,J29&gt;0),"PC-WT",AND(K29&gt;0,J29=0), "PC",AND(K29=0,J29&gt;0), "WT")</f>
        <v>PC-WT</v>
      </c>
      <c r="M29" s="35"/>
    </row>
    <row r="30" ht="15.75" customHeight="1">
      <c r="A30" s="47" t="s">
        <v>543</v>
      </c>
      <c r="B30" s="47">
        <v>1.0627155E7</v>
      </c>
      <c r="C30" s="47" t="s">
        <v>598</v>
      </c>
      <c r="D30" s="47" t="s">
        <v>599</v>
      </c>
      <c r="E30" s="47" t="s">
        <v>408</v>
      </c>
      <c r="F30" s="48">
        <v>43568.0</v>
      </c>
      <c r="G30" s="60">
        <v>974.19</v>
      </c>
      <c r="H30" s="49"/>
      <c r="I30" s="49"/>
      <c r="J30" s="47">
        <f t="shared" si="1"/>
        <v>149.294</v>
      </c>
      <c r="K30" s="60">
        <v>824.896</v>
      </c>
      <c r="L30" s="50" t="str">
        <f t="array" ref="L30">IFS(AND(K30&gt;0,J30&gt;0),"PC-WT",AND(K30&gt;0,J30=0), "PC",AND(K30=0,J30&gt;0), "WT")</f>
        <v>PC-WT</v>
      </c>
      <c r="M30" s="35" t="s">
        <v>600</v>
      </c>
    </row>
    <row r="31" ht="15.75" customHeight="1">
      <c r="A31" s="66" t="s">
        <v>543</v>
      </c>
      <c r="B31" s="66">
        <v>1.0627156E7</v>
      </c>
      <c r="C31" s="66" t="s">
        <v>601</v>
      </c>
      <c r="D31" s="66" t="s">
        <v>602</v>
      </c>
      <c r="E31" s="66" t="s">
        <v>409</v>
      </c>
      <c r="F31" s="77">
        <v>43569.0</v>
      </c>
      <c r="G31" s="69">
        <v>991.554</v>
      </c>
      <c r="H31" s="70"/>
      <c r="I31" s="70"/>
      <c r="J31" s="66">
        <f t="shared" si="1"/>
        <v>552.784</v>
      </c>
      <c r="K31" s="66">
        <v>438.77</v>
      </c>
      <c r="L31" s="50" t="str">
        <f t="array" ref="L31">IFS(AND(K31&gt;0,J31&gt;0),"PC-WT",AND(K31&gt;0,J31=0), "PC",AND(K31=0,J31&gt;0), "WT")</f>
        <v>PC-WT</v>
      </c>
      <c r="M31" s="35"/>
    </row>
    <row r="32" ht="15.75" customHeight="1">
      <c r="A32" s="66" t="s">
        <v>543</v>
      </c>
      <c r="B32" s="66">
        <v>1.0627157E7</v>
      </c>
      <c r="C32" s="66" t="s">
        <v>603</v>
      </c>
      <c r="D32" s="66" t="s">
        <v>604</v>
      </c>
      <c r="E32" s="66" t="s">
        <v>410</v>
      </c>
      <c r="F32" s="77">
        <v>43572.0</v>
      </c>
      <c r="G32" s="69">
        <v>987.237</v>
      </c>
      <c r="H32" s="70"/>
      <c r="I32" s="70"/>
      <c r="J32" s="66">
        <f t="shared" si="1"/>
        <v>16.917</v>
      </c>
      <c r="K32" s="66">
        <v>970.32</v>
      </c>
      <c r="L32" s="50" t="str">
        <f t="array" ref="L32">IFS(AND(K32&gt;0,J32&gt;0),"PC-WT",AND(K32&gt;0,J32=0), "PC",AND(K32=0,J32&gt;0), "WT")</f>
        <v>PC-WT</v>
      </c>
      <c r="M32" s="35"/>
    </row>
    <row r="33" ht="15.75" customHeight="1">
      <c r="A33" s="71" t="s">
        <v>543</v>
      </c>
      <c r="B33" s="71">
        <v>1.062716E7</v>
      </c>
      <c r="C33" s="71" t="s">
        <v>605</v>
      </c>
      <c r="D33" s="71" t="s">
        <v>606</v>
      </c>
      <c r="E33" s="71" t="s">
        <v>413</v>
      </c>
      <c r="F33" s="73">
        <v>43577.0</v>
      </c>
      <c r="G33" s="74">
        <v>27.457</v>
      </c>
      <c r="H33" s="75"/>
      <c r="I33" s="75"/>
      <c r="J33" s="71">
        <f t="shared" si="1"/>
        <v>15.849</v>
      </c>
      <c r="K33" s="71">
        <v>11.608</v>
      </c>
      <c r="L33" s="78" t="str">
        <f t="array" ref="L33">IFS(AND(K33&gt;0,J33&gt;0),"PC-WT",AND(K33&gt;0,J33=0), "PC",AND(K33=0,J33&gt;0), "WT")</f>
        <v>PC-WT</v>
      </c>
      <c r="M33" s="40"/>
    </row>
    <row r="34" ht="15.75" customHeight="1">
      <c r="A34" s="66" t="s">
        <v>543</v>
      </c>
      <c r="B34" s="66">
        <v>1.0627167E7</v>
      </c>
      <c r="C34" s="66" t="s">
        <v>607</v>
      </c>
      <c r="D34" s="66" t="s">
        <v>608</v>
      </c>
      <c r="E34" s="66" t="s">
        <v>419</v>
      </c>
      <c r="F34" s="77">
        <v>43599.0</v>
      </c>
      <c r="G34" s="69">
        <v>864.614</v>
      </c>
      <c r="H34" s="70"/>
      <c r="I34" s="70"/>
      <c r="J34" s="66">
        <f t="shared" si="1"/>
        <v>7.142</v>
      </c>
      <c r="K34" s="66">
        <v>857.472</v>
      </c>
      <c r="L34" s="50" t="str">
        <f t="array" ref="L34">IFS(AND(K34&gt;0,J34&gt;0),"PC-WT",AND(K34&gt;0,J34=0), "PC",AND(K34=0,J34&gt;0), "WT")</f>
        <v>PC-WT</v>
      </c>
      <c r="M34" s="35" t="s">
        <v>609</v>
      </c>
    </row>
    <row r="35" ht="15.75" customHeight="1">
      <c r="A35" s="66" t="s">
        <v>543</v>
      </c>
      <c r="B35" s="66">
        <v>1.0627168E7</v>
      </c>
      <c r="C35" s="66" t="s">
        <v>610</v>
      </c>
      <c r="D35" s="66" t="s">
        <v>611</v>
      </c>
      <c r="E35" s="66" t="s">
        <v>420</v>
      </c>
      <c r="F35" s="77">
        <v>43603.0</v>
      </c>
      <c r="G35" s="69">
        <v>504.81</v>
      </c>
      <c r="H35" s="70"/>
      <c r="I35" s="70"/>
      <c r="J35" s="66">
        <f t="shared" si="1"/>
        <v>8.372</v>
      </c>
      <c r="K35" s="66">
        <v>496.438</v>
      </c>
      <c r="L35" s="50" t="str">
        <f t="array" ref="L35">IFS(AND(K35&gt;0,J35&gt;0),"PC-WT",AND(K35&gt;0,J35=0), "PC",AND(K35=0,J35&gt;0), "WT")</f>
        <v>PC-WT</v>
      </c>
      <c r="M35" s="35"/>
    </row>
    <row r="36" ht="15.75" customHeight="1">
      <c r="A36" s="66" t="s">
        <v>543</v>
      </c>
      <c r="B36" s="66">
        <v>1.0627169E7</v>
      </c>
      <c r="C36" s="66" t="s">
        <v>612</v>
      </c>
      <c r="D36" s="66" t="s">
        <v>613</v>
      </c>
      <c r="E36" s="66" t="s">
        <v>421</v>
      </c>
      <c r="F36" s="77">
        <v>43605.0</v>
      </c>
      <c r="G36" s="69">
        <v>719.026</v>
      </c>
      <c r="H36" s="70"/>
      <c r="I36" s="70"/>
      <c r="J36" s="66">
        <f t="shared" si="1"/>
        <v>1.944</v>
      </c>
      <c r="K36" s="66">
        <v>717.082</v>
      </c>
      <c r="L36" s="50" t="str">
        <f t="array" ref="L36">IFS(AND(K36&gt;0,J36&gt;0),"PC-WT",AND(K36&gt;0,J36=0), "PC",AND(K36=0,J36&gt;0), "WT")</f>
        <v>PC-WT</v>
      </c>
      <c r="M36" s="35"/>
    </row>
    <row r="37" ht="15.75" customHeight="1">
      <c r="A37" s="66" t="s">
        <v>543</v>
      </c>
      <c r="B37" s="66">
        <v>1.0627171E7</v>
      </c>
      <c r="C37" s="66" t="s">
        <v>614</v>
      </c>
      <c r="D37" s="66" t="s">
        <v>615</v>
      </c>
      <c r="E37" s="66" t="s">
        <v>422</v>
      </c>
      <c r="F37" s="77">
        <v>43606.0</v>
      </c>
      <c r="G37" s="69">
        <v>464.532</v>
      </c>
      <c r="H37" s="70"/>
      <c r="I37" s="70"/>
      <c r="J37" s="66">
        <f t="shared" si="1"/>
        <v>3.196</v>
      </c>
      <c r="K37" s="66">
        <v>461.336</v>
      </c>
      <c r="L37" s="50" t="str">
        <f t="array" ref="L37">IFS(AND(K37&gt;0,J37&gt;0),"PC-WT",AND(K37&gt;0,J37=0), "PC",AND(K37=0,J37&gt;0), "WT")</f>
        <v>PC-WT</v>
      </c>
      <c r="M37" s="35"/>
    </row>
    <row r="38" ht="15.75" customHeight="1">
      <c r="A38" s="47" t="s">
        <v>543</v>
      </c>
      <c r="B38" s="47">
        <v>1.0627172E7</v>
      </c>
      <c r="C38" s="47" t="s">
        <v>616</v>
      </c>
      <c r="D38" s="47" t="s">
        <v>617</v>
      </c>
      <c r="E38" s="47" t="s">
        <v>423</v>
      </c>
      <c r="F38" s="48">
        <v>43607.0</v>
      </c>
      <c r="G38" s="60">
        <v>1960.542</v>
      </c>
      <c r="H38" s="49"/>
      <c r="I38" s="49"/>
      <c r="J38" s="47">
        <f t="shared" si="1"/>
        <v>10.346</v>
      </c>
      <c r="K38" s="47">
        <v>1950.196</v>
      </c>
      <c r="L38" s="50" t="str">
        <f t="array" ref="L38">IFS(AND(K38&gt;0,J38&gt;0),"PC-WT",AND(K38&gt;0,J38=0), "PC",AND(K38=0,J38&gt;0), "WT")</f>
        <v>PC-WT</v>
      </c>
      <c r="M38" s="35"/>
    </row>
    <row r="39" ht="15.75" customHeight="1">
      <c r="A39" s="66" t="s">
        <v>543</v>
      </c>
      <c r="B39" s="66">
        <v>1.0627173E7</v>
      </c>
      <c r="C39" s="66" t="s">
        <v>618</v>
      </c>
      <c r="D39" s="66" t="s">
        <v>619</v>
      </c>
      <c r="E39" s="66" t="s">
        <v>424</v>
      </c>
      <c r="F39" s="77">
        <v>43608.0</v>
      </c>
      <c r="G39" s="69">
        <v>1024.945</v>
      </c>
      <c r="H39" s="70"/>
      <c r="I39" s="70"/>
      <c r="J39" s="66">
        <f t="shared" si="1"/>
        <v>1.972</v>
      </c>
      <c r="K39" s="66">
        <v>1022.973</v>
      </c>
      <c r="L39" s="50" t="str">
        <f t="array" ref="L39">IFS(AND(K39&gt;0,J39&gt;0),"PC-WT",AND(K39&gt;0,J39=0), "PC",AND(K39=0,J39&gt;0), "WT")</f>
        <v>PC-WT</v>
      </c>
      <c r="M39" s="35"/>
    </row>
    <row r="40" ht="15.75" customHeight="1">
      <c r="A40" s="66" t="s">
        <v>543</v>
      </c>
      <c r="B40" s="66">
        <v>1.0627174E7</v>
      </c>
      <c r="C40" s="66" t="s">
        <v>620</v>
      </c>
      <c r="D40" s="66" t="s">
        <v>621</v>
      </c>
      <c r="E40" s="66" t="s">
        <v>425</v>
      </c>
      <c r="F40" s="77">
        <v>43611.0</v>
      </c>
      <c r="G40" s="69">
        <v>688.965</v>
      </c>
      <c r="H40" s="70"/>
      <c r="I40" s="70"/>
      <c r="J40" s="66">
        <f t="shared" si="1"/>
        <v>1.972</v>
      </c>
      <c r="K40" s="66">
        <v>686.993</v>
      </c>
      <c r="L40" s="50" t="str">
        <f t="array" ref="L40">IFS(AND(K40&gt;0,J40&gt;0),"PC-WT",AND(K40&gt;0,J40=0), "PC",AND(K40=0,J40&gt;0), "WT")</f>
        <v>PC-WT</v>
      </c>
      <c r="M40" s="35"/>
    </row>
    <row r="41" ht="15.75" customHeight="1">
      <c r="A41" s="66" t="s">
        <v>543</v>
      </c>
      <c r="B41" s="66">
        <v>1.0627175E7</v>
      </c>
      <c r="C41" s="66" t="s">
        <v>622</v>
      </c>
      <c r="D41" s="66" t="s">
        <v>623</v>
      </c>
      <c r="E41" s="66" t="s">
        <v>426</v>
      </c>
      <c r="F41" s="77">
        <v>43614.0</v>
      </c>
      <c r="G41" s="69">
        <v>1015.984</v>
      </c>
      <c r="H41" s="70"/>
      <c r="I41" s="70"/>
      <c r="J41" s="66">
        <f t="shared" si="1"/>
        <v>3.04</v>
      </c>
      <c r="K41" s="66">
        <v>1012.944</v>
      </c>
      <c r="L41" s="50" t="str">
        <f t="array" ref="L41">IFS(AND(K41&gt;0,J41&gt;0),"PC-WT",AND(K41&gt;0,J41=0), "PC",AND(K41=0,J41&gt;0), "WT")</f>
        <v>PC-WT</v>
      </c>
      <c r="M41" s="35"/>
    </row>
    <row r="42" ht="15.75" customHeight="1">
      <c r="A42" s="66" t="s">
        <v>543</v>
      </c>
      <c r="B42" s="66">
        <v>1.0627176E7</v>
      </c>
      <c r="C42" s="66" t="s">
        <v>624</v>
      </c>
      <c r="D42" s="66" t="s">
        <v>625</v>
      </c>
      <c r="E42" s="66" t="s">
        <v>427</v>
      </c>
      <c r="F42" s="77">
        <v>43617.0</v>
      </c>
      <c r="G42" s="69">
        <v>982.272</v>
      </c>
      <c r="H42" s="70"/>
      <c r="I42" s="70"/>
      <c r="J42" s="66">
        <f t="shared" si="1"/>
        <v>9.446</v>
      </c>
      <c r="K42" s="66">
        <v>972.826</v>
      </c>
      <c r="L42" s="50" t="str">
        <f t="array" ref="L42">IFS(AND(K42&gt;0,J42&gt;0),"PC-WT",AND(K42&gt;0,J42=0), "PC",AND(K42=0,J42&gt;0), "WT")</f>
        <v>PC-WT</v>
      </c>
      <c r="M42" s="35"/>
    </row>
    <row r="43" ht="15.75" customHeight="1">
      <c r="A43" s="66" t="s">
        <v>543</v>
      </c>
      <c r="B43" s="66">
        <v>1.0627177E7</v>
      </c>
      <c r="C43" s="66" t="s">
        <v>626</v>
      </c>
      <c r="D43" s="66" t="s">
        <v>627</v>
      </c>
      <c r="E43" s="66" t="s">
        <v>428</v>
      </c>
      <c r="F43" s="77">
        <v>43698.0</v>
      </c>
      <c r="G43" s="69">
        <v>994.49</v>
      </c>
      <c r="H43" s="70"/>
      <c r="I43" s="70"/>
      <c r="J43" s="66">
        <f t="shared" si="1"/>
        <v>4.109</v>
      </c>
      <c r="K43" s="66">
        <v>990.381</v>
      </c>
      <c r="L43" s="50" t="str">
        <f t="array" ref="L43">IFS(AND(K43&gt;0,J43&gt;0),"PC-WT",AND(K43&gt;0,J43=0), "PC",AND(K43=0,J43&gt;0), "WT")</f>
        <v>PC-WT</v>
      </c>
      <c r="M43" s="35"/>
    </row>
    <row r="44" ht="15.75" customHeight="1">
      <c r="A44" s="47" t="s">
        <v>543</v>
      </c>
      <c r="B44" s="47">
        <v>1.0627178E7</v>
      </c>
      <c r="C44" s="47" t="s">
        <v>628</v>
      </c>
      <c r="D44" s="47" t="s">
        <v>629</v>
      </c>
      <c r="E44" s="47" t="s">
        <v>429</v>
      </c>
      <c r="F44" s="48">
        <v>43701.0</v>
      </c>
      <c r="G44" s="60">
        <v>995.931</v>
      </c>
      <c r="H44" s="49"/>
      <c r="I44" s="49"/>
      <c r="J44" s="47">
        <f t="shared" si="1"/>
        <v>3.043</v>
      </c>
      <c r="K44" s="47">
        <v>992.888</v>
      </c>
      <c r="L44" s="50" t="str">
        <f t="array" ref="L44">IFS(AND(K44&gt;0,J44&gt;0),"PC-WT",AND(K44&gt;0,J44=0), "PC",AND(K44=0,J44&gt;0), "WT")</f>
        <v>PC-WT</v>
      </c>
      <c r="M44" s="35"/>
    </row>
    <row r="45" ht="15.75" customHeight="1">
      <c r="A45" s="66" t="s">
        <v>543</v>
      </c>
      <c r="B45" s="66">
        <v>1.0627179E7</v>
      </c>
      <c r="C45" s="66" t="s">
        <v>630</v>
      </c>
      <c r="D45" s="66" t="s">
        <v>631</v>
      </c>
      <c r="E45" s="66" t="s">
        <v>430</v>
      </c>
      <c r="F45" s="77">
        <v>43704.0</v>
      </c>
      <c r="G45" s="69">
        <v>880.667</v>
      </c>
      <c r="H45" s="70"/>
      <c r="I45" s="70"/>
      <c r="J45" s="66">
        <f t="shared" si="1"/>
        <v>45.74</v>
      </c>
      <c r="K45" s="66">
        <v>834.927</v>
      </c>
      <c r="L45" s="50" t="str">
        <f t="array" ref="L45">IFS(AND(K45&gt;0,J45&gt;0),"PC-WT",AND(K45&gt;0,J45=0), "PC",AND(K45=0,J45&gt;0), "WT")</f>
        <v>PC-WT</v>
      </c>
      <c r="M45" s="35"/>
    </row>
    <row r="46" ht="15.75" customHeight="1">
      <c r="A46" s="66" t="s">
        <v>543</v>
      </c>
      <c r="B46" s="66">
        <v>1.0627182E7</v>
      </c>
      <c r="C46" s="66" t="s">
        <v>632</v>
      </c>
      <c r="D46" s="66" t="s">
        <v>633</v>
      </c>
      <c r="E46" s="66" t="s">
        <v>433</v>
      </c>
      <c r="F46" s="77">
        <v>43713.0</v>
      </c>
      <c r="G46" s="69">
        <v>969.892</v>
      </c>
      <c r="H46" s="70"/>
      <c r="I46" s="70"/>
      <c r="J46" s="66">
        <f t="shared" si="1"/>
        <v>939.814</v>
      </c>
      <c r="K46" s="66">
        <v>30.078</v>
      </c>
      <c r="L46" s="50" t="str">
        <f t="array" ref="L46">IFS(AND(K46&gt;0,J46&gt;0),"PC-WT",AND(K46&gt;0,J46=0), "PC",AND(K46=0,J46&gt;0), "WT")</f>
        <v>PC-WT</v>
      </c>
      <c r="M46" s="35"/>
    </row>
    <row r="47" ht="15.75" customHeight="1">
      <c r="A47" s="66" t="s">
        <v>543</v>
      </c>
      <c r="B47" s="66">
        <v>1.0627188E7</v>
      </c>
      <c r="C47" s="66" t="s">
        <v>634</v>
      </c>
      <c r="D47" s="66" t="s">
        <v>635</v>
      </c>
      <c r="E47" s="66" t="s">
        <v>438</v>
      </c>
      <c r="F47" s="77">
        <v>43733.0</v>
      </c>
      <c r="G47" s="69">
        <v>894.891</v>
      </c>
      <c r="H47" s="70"/>
      <c r="I47" s="70"/>
      <c r="J47" s="66">
        <f t="shared" si="1"/>
        <v>7.311</v>
      </c>
      <c r="K47" s="66">
        <v>887.58</v>
      </c>
      <c r="L47" s="50" t="str">
        <f t="array" ref="L47">IFS(AND(K47&gt;0,J47&gt;0),"PC-WT",AND(K47&gt;0,J47=0), "PC",AND(K47=0,J47&gt;0), "WT")</f>
        <v>PC-WT</v>
      </c>
      <c r="M47" s="35" t="s">
        <v>636</v>
      </c>
    </row>
    <row r="48" ht="15.75" customHeight="1">
      <c r="A48" s="66" t="s">
        <v>543</v>
      </c>
      <c r="B48" s="66">
        <v>1.0627189E7</v>
      </c>
      <c r="C48" s="66" t="s">
        <v>637</v>
      </c>
      <c r="D48" s="66" t="s">
        <v>638</v>
      </c>
      <c r="E48" s="66" t="s">
        <v>439</v>
      </c>
      <c r="F48" s="77">
        <v>43737.0</v>
      </c>
      <c r="G48" s="69">
        <v>472.048</v>
      </c>
      <c r="H48" s="70"/>
      <c r="I48" s="70"/>
      <c r="J48" s="66">
        <f t="shared" si="1"/>
        <v>8.214</v>
      </c>
      <c r="K48" s="66">
        <v>463.834</v>
      </c>
      <c r="L48" s="50" t="str">
        <f t="array" ref="L48">IFS(AND(K48&gt;0,J48&gt;0),"PC-WT",AND(K48&gt;0,J48=0), "PC",AND(K48=0,J48&gt;0), "WT")</f>
        <v>PC-WT</v>
      </c>
      <c r="M48" s="35"/>
    </row>
    <row r="49" ht="15.75" customHeight="1">
      <c r="A49" s="76" t="s">
        <v>543</v>
      </c>
      <c r="B49" s="76">
        <v>1.0627191E7</v>
      </c>
      <c r="C49" s="76" t="s">
        <v>639</v>
      </c>
      <c r="D49" s="76" t="s">
        <v>640</v>
      </c>
      <c r="E49" s="76" t="s">
        <v>441</v>
      </c>
      <c r="F49" s="79">
        <v>43744.0</v>
      </c>
      <c r="G49" s="80">
        <v>965.098</v>
      </c>
      <c r="H49" s="81"/>
      <c r="I49" s="81"/>
      <c r="J49" s="76">
        <f t="shared" si="1"/>
        <v>7.309</v>
      </c>
      <c r="K49" s="76">
        <v>957.789</v>
      </c>
      <c r="L49" s="50" t="str">
        <f t="array" ref="L49">IFS(AND(K49&gt;0,J49&gt;0),"PC-WT",AND(K49&gt;0,J49=0), "PC",AND(K49=0,J49&gt;0), "WT")</f>
        <v>PC-WT</v>
      </c>
      <c r="M49" s="40" t="s">
        <v>641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M$1">
    <sortState ref="A1:M1">
      <sortCondition ref="E1"/>
    </sortState>
  </autoFilter>
  <conditionalFormatting sqref="L2:L49">
    <cfRule type="containsText" dxfId="0" priority="1" operator="containsText" text="PC-WT">
      <formula>NOT(ISERROR(SEARCH(("PC-WT"),(L2))))</formula>
    </cfRule>
  </conditionalFormatting>
  <conditionalFormatting sqref="L2:L49">
    <cfRule type="containsText" dxfId="1" priority="2" operator="containsText" text="PC">
      <formula>NOT(ISERROR(SEARCH(("PC"),(L2))))</formula>
    </cfRule>
  </conditionalFormatting>
  <conditionalFormatting sqref="L2:L49">
    <cfRule type="containsText" dxfId="2" priority="3" operator="containsText" text="WT">
      <formula>NOT(ISERROR(SEARCH(("WT"),(L2))))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5.0"/>
    <col customWidth="1" min="2" max="2" width="10.71"/>
    <col customWidth="1" min="3" max="3" width="12.43"/>
    <col customWidth="1" min="4" max="5" width="9.71"/>
    <col customWidth="1" min="6" max="6" width="8.14"/>
    <col customWidth="1" min="7" max="7" width="7.57"/>
    <col customWidth="1" min="8" max="14" width="12.86"/>
    <col customWidth="1" min="15" max="15" width="5.43"/>
    <col customWidth="1" min="16" max="16" width="10.71"/>
    <col customWidth="1" min="17" max="17" width="7.57"/>
    <col customWidth="1" min="18" max="18" width="8.14"/>
    <col customWidth="1" min="19" max="20" width="12.86"/>
    <col customWidth="1" min="21" max="21" width="8.57"/>
    <col customWidth="1" min="22" max="22" width="7.0"/>
    <col customWidth="1" min="23" max="23" width="13.57"/>
    <col customWidth="1" min="24" max="24" width="12.86"/>
    <col customWidth="1" min="25" max="25" width="7.71"/>
    <col customWidth="1" min="26" max="26" width="10.14"/>
    <col customWidth="1" min="27" max="27" width="6.43"/>
    <col customWidth="1" min="28" max="28" width="8.14"/>
    <col customWidth="1" min="29" max="29" width="9.71"/>
    <col customWidth="1" min="30" max="30" width="7.57"/>
    <col customWidth="1" min="31" max="31" width="8.14"/>
    <col customWidth="1" min="32" max="32" width="11.86"/>
    <col customWidth="1" min="33" max="33" width="8.57"/>
    <col customWidth="1" min="34" max="34" width="4.29"/>
    <col customWidth="1" min="35" max="35" width="6.43"/>
    <col customWidth="1" min="36" max="36" width="8.71"/>
    <col customWidth="1" min="37" max="37" width="6.43"/>
    <col customWidth="1" min="38" max="38" width="8.71"/>
    <col customWidth="1" min="39" max="39" width="6.43"/>
    <col customWidth="1" min="40" max="40" width="8.71"/>
    <col customWidth="1" min="41" max="41" width="7.14"/>
    <col customWidth="1" min="42" max="42" width="8.71"/>
    <col customWidth="1" min="43" max="43" width="6.43"/>
    <col customWidth="1" min="44" max="44" width="8.71"/>
    <col customWidth="1" min="45" max="45" width="6.43"/>
    <col customWidth="1" min="46" max="46" width="8.71"/>
    <col customWidth="1" min="47" max="47" width="9.71"/>
    <col customWidth="1" min="48" max="48" width="9.43"/>
    <col customWidth="1" min="49" max="49" width="8.57"/>
    <col customWidth="1" min="50" max="50" width="8.71"/>
    <col customWidth="1" min="51" max="51" width="10.71"/>
    <col customWidth="1" min="52" max="52" width="8.71"/>
    <col customWidth="1" min="53" max="53" width="8.14"/>
    <col customWidth="1" min="54" max="54" width="6.0"/>
    <col customWidth="1" min="55" max="55" width="7.0"/>
    <col customWidth="1" min="56" max="56" width="6.0"/>
    <col customWidth="1" min="57" max="57" width="7.0"/>
    <col customWidth="1" min="58" max="58" width="6.0"/>
    <col customWidth="1" min="59" max="59" width="7.0"/>
    <col customWidth="1" min="60" max="60" width="6.0"/>
    <col customWidth="1" min="61" max="61" width="7.14"/>
    <col customWidth="1" min="62" max="62" width="6.0"/>
    <col customWidth="1" min="63" max="63" width="6.14"/>
    <col customWidth="1" min="64" max="64" width="6.0"/>
    <col customWidth="1" min="65" max="65" width="6.14"/>
    <col customWidth="1" min="66" max="66" width="6.0"/>
    <col customWidth="1" min="67" max="67" width="8.43"/>
    <col customWidth="1" min="68" max="68" width="8.14"/>
    <col customWidth="1" min="69" max="70" width="12.0"/>
    <col customWidth="1" min="71" max="71" width="10.29"/>
    <col customWidth="1" min="72" max="73" width="11.86"/>
    <col customWidth="1" min="74" max="74" width="8.71"/>
    <col customWidth="1" min="75" max="75" width="11.14"/>
    <col customWidth="1" min="76" max="77" width="14.71"/>
  </cols>
  <sheetData>
    <row r="1">
      <c r="A1" s="82" t="s">
        <v>642</v>
      </c>
      <c r="B1" s="83" t="s">
        <v>643</v>
      </c>
      <c r="C1" s="83" t="s">
        <v>644</v>
      </c>
      <c r="D1" s="83" t="s">
        <v>535</v>
      </c>
      <c r="E1" s="83" t="s">
        <v>536</v>
      </c>
      <c r="F1" s="83" t="s">
        <v>645</v>
      </c>
      <c r="G1" s="83" t="s">
        <v>646</v>
      </c>
      <c r="H1" s="84" t="s">
        <v>647</v>
      </c>
      <c r="I1" s="85" t="s">
        <v>648</v>
      </c>
      <c r="J1" s="15"/>
      <c r="K1" s="15"/>
      <c r="L1" s="86"/>
      <c r="M1" s="87" t="s">
        <v>649</v>
      </c>
      <c r="N1" s="86"/>
      <c r="O1" s="85" t="s">
        <v>650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86"/>
      <c r="AI1" s="85" t="s">
        <v>651</v>
      </c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86"/>
      <c r="AU1" s="88" t="s">
        <v>652</v>
      </c>
      <c r="AV1" s="15"/>
      <c r="AW1" s="15"/>
      <c r="AX1" s="15"/>
      <c r="AY1" s="15"/>
      <c r="AZ1" s="16"/>
      <c r="BA1" s="85" t="s">
        <v>653</v>
      </c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86"/>
      <c r="BO1" s="83" t="s">
        <v>654</v>
      </c>
      <c r="BP1" s="83" t="s">
        <v>655</v>
      </c>
      <c r="BQ1" s="83" t="s">
        <v>656</v>
      </c>
      <c r="BR1" s="83" t="s">
        <v>657</v>
      </c>
      <c r="BS1" s="83" t="s">
        <v>658</v>
      </c>
      <c r="BT1" s="83" t="s">
        <v>659</v>
      </c>
      <c r="BU1" s="83" t="s">
        <v>660</v>
      </c>
      <c r="BV1" s="89" t="s">
        <v>661</v>
      </c>
      <c r="BW1" s="89" t="s">
        <v>662</v>
      </c>
      <c r="BX1" s="90" t="s">
        <v>663</v>
      </c>
      <c r="BY1" s="26"/>
    </row>
    <row r="2">
      <c r="A2" s="91"/>
      <c r="B2" s="92"/>
      <c r="C2" s="92"/>
      <c r="D2" s="92"/>
      <c r="E2" s="92"/>
      <c r="F2" s="92"/>
      <c r="G2" s="92"/>
      <c r="H2" s="92"/>
      <c r="I2" s="93" t="s">
        <v>664</v>
      </c>
      <c r="J2" s="94" t="s">
        <v>665</v>
      </c>
      <c r="K2" s="95" t="s">
        <v>666</v>
      </c>
      <c r="L2" s="94" t="s">
        <v>667</v>
      </c>
      <c r="M2" s="95" t="s">
        <v>668</v>
      </c>
      <c r="N2" s="94" t="s">
        <v>669</v>
      </c>
      <c r="O2" s="93" t="s">
        <v>664</v>
      </c>
      <c r="P2" s="95" t="s">
        <v>670</v>
      </c>
      <c r="Q2" s="95" t="s">
        <v>666</v>
      </c>
      <c r="R2" s="95" t="s">
        <v>667</v>
      </c>
      <c r="S2" s="95" t="s">
        <v>665</v>
      </c>
      <c r="T2" s="95"/>
      <c r="U2" s="95" t="s">
        <v>666</v>
      </c>
      <c r="V2" s="95" t="s">
        <v>667</v>
      </c>
      <c r="W2" s="95" t="s">
        <v>671</v>
      </c>
      <c r="X2" s="95" t="s">
        <v>666</v>
      </c>
      <c r="Y2" s="95" t="s">
        <v>667</v>
      </c>
      <c r="Z2" s="95" t="s">
        <v>672</v>
      </c>
      <c r="AA2" s="95" t="s">
        <v>666</v>
      </c>
      <c r="AB2" s="95" t="s">
        <v>667</v>
      </c>
      <c r="AC2" s="95" t="s">
        <v>673</v>
      </c>
      <c r="AD2" s="95" t="s">
        <v>666</v>
      </c>
      <c r="AE2" s="95" t="s">
        <v>667</v>
      </c>
      <c r="AF2" s="96" t="s">
        <v>674</v>
      </c>
      <c r="AG2" s="96" t="s">
        <v>675</v>
      </c>
      <c r="AH2" s="97" t="s">
        <v>676</v>
      </c>
      <c r="AI2" s="98" t="s">
        <v>677</v>
      </c>
      <c r="AJ2" s="96" t="s">
        <v>669</v>
      </c>
      <c r="AK2" s="96" t="s">
        <v>678</v>
      </c>
      <c r="AL2" s="96" t="s">
        <v>669</v>
      </c>
      <c r="AM2" s="96" t="s">
        <v>679</v>
      </c>
      <c r="AN2" s="96" t="s">
        <v>669</v>
      </c>
      <c r="AO2" s="96" t="s">
        <v>680</v>
      </c>
      <c r="AP2" s="96" t="s">
        <v>669</v>
      </c>
      <c r="AQ2" s="96" t="s">
        <v>678</v>
      </c>
      <c r="AR2" s="96" t="s">
        <v>669</v>
      </c>
      <c r="AS2" s="96" t="s">
        <v>681</v>
      </c>
      <c r="AT2" s="97" t="s">
        <v>669</v>
      </c>
      <c r="AU2" s="99" t="s">
        <v>682</v>
      </c>
      <c r="AV2" s="99" t="s">
        <v>669</v>
      </c>
      <c r="AW2" s="99" t="s">
        <v>677</v>
      </c>
      <c r="AX2" s="99" t="s">
        <v>669</v>
      </c>
      <c r="AY2" s="99" t="s">
        <v>680</v>
      </c>
      <c r="AZ2" s="99" t="s">
        <v>669</v>
      </c>
      <c r="BA2" s="100" t="s">
        <v>683</v>
      </c>
      <c r="BB2" s="99" t="s">
        <v>669</v>
      </c>
      <c r="BC2" s="96" t="s">
        <v>677</v>
      </c>
      <c r="BD2" s="96" t="s">
        <v>669</v>
      </c>
      <c r="BE2" s="96" t="s">
        <v>678</v>
      </c>
      <c r="BF2" s="96" t="s">
        <v>669</v>
      </c>
      <c r="BG2" s="96" t="s">
        <v>679</v>
      </c>
      <c r="BH2" s="96" t="s">
        <v>669</v>
      </c>
      <c r="BI2" s="96" t="s">
        <v>680</v>
      </c>
      <c r="BJ2" s="96" t="s">
        <v>669</v>
      </c>
      <c r="BK2" s="96" t="s">
        <v>678</v>
      </c>
      <c r="BL2" s="96" t="s">
        <v>669</v>
      </c>
      <c r="BM2" s="96" t="s">
        <v>681</v>
      </c>
      <c r="BN2" s="97" t="s">
        <v>669</v>
      </c>
      <c r="BO2" s="92"/>
      <c r="BP2" s="92"/>
      <c r="BQ2" s="92"/>
      <c r="BR2" s="92"/>
      <c r="BS2" s="92"/>
      <c r="BT2" s="92"/>
      <c r="BU2" s="92"/>
      <c r="BV2" s="101"/>
      <c r="BW2" s="101"/>
      <c r="BX2" s="102"/>
      <c r="BY2" s="26"/>
    </row>
    <row r="3">
      <c r="A3" s="103" t="s">
        <v>684</v>
      </c>
      <c r="B3" s="104">
        <v>8.13771E8</v>
      </c>
      <c r="C3" s="105">
        <v>6179.719</v>
      </c>
      <c r="D3" s="105">
        <f t="shared" ref="D3:D20" si="2">C3-E3</f>
        <v>1237.823</v>
      </c>
      <c r="E3" s="105">
        <v>4941.896</v>
      </c>
      <c r="F3" s="105" t="str">
        <f t="array" ref="F3">IFS(AND(E3&gt;0,D3&gt;0),"PC-WT",AND(E3&gt;0,D3=0), "PC",AND(E3=0,D3&gt;0), "WT")</f>
        <v>PC-WT</v>
      </c>
      <c r="G3" s="105">
        <v>31.71</v>
      </c>
      <c r="H3" s="105">
        <v>58188.99716435</v>
      </c>
      <c r="I3" s="106"/>
      <c r="J3" s="107"/>
      <c r="K3" s="105"/>
      <c r="L3" s="107"/>
      <c r="M3" s="105"/>
      <c r="N3" s="107"/>
      <c r="O3" s="106">
        <v>0.13</v>
      </c>
      <c r="P3" s="104">
        <v>0.0223335</v>
      </c>
      <c r="Q3" s="105">
        <v>0.011</v>
      </c>
      <c r="R3" s="105">
        <v>-0.011</v>
      </c>
      <c r="S3" s="105">
        <v>9.57365E11</v>
      </c>
      <c r="T3" s="105">
        <f t="shared" ref="T3:T20" si="3">S3*10000</f>
        <v>9.57365E+15</v>
      </c>
      <c r="U3" s="105"/>
      <c r="V3" s="105"/>
      <c r="W3" s="108">
        <f t="shared" ref="W3:W20" si="4">SQRT((S3*10^4*0.293^2)/COS(RADIANS(63)))</f>
        <v>42548378.21</v>
      </c>
      <c r="X3" s="105">
        <f t="shared" ref="X3:Y3" si="1">U3*$W3/$S3</f>
        <v>0</v>
      </c>
      <c r="Y3" s="108">
        <f t="shared" si="1"/>
        <v>0</v>
      </c>
      <c r="Z3" s="105">
        <v>1.36438</v>
      </c>
      <c r="AA3" s="105">
        <v>0.017</v>
      </c>
      <c r="AB3" s="105">
        <v>-0.017</v>
      </c>
      <c r="AC3" s="105">
        <v>0.239145</v>
      </c>
      <c r="AD3" s="105">
        <v>0.004</v>
      </c>
      <c r="AE3" s="105">
        <v>-0.004</v>
      </c>
      <c r="AF3" s="105">
        <v>862.76</v>
      </c>
      <c r="AG3" s="105">
        <v>1.3916</v>
      </c>
      <c r="AH3" s="109">
        <v>620.0</v>
      </c>
      <c r="AI3" s="110">
        <v>0.183</v>
      </c>
      <c r="AJ3" s="111">
        <f t="shared" ref="AJ3:AJ15" si="6">AI3*BD3/BC3</f>
        <v>0.0009695322245</v>
      </c>
      <c r="AK3" s="105">
        <v>0.034</v>
      </c>
      <c r="AL3" s="112">
        <f t="shared" ref="AL3:AL15" si="7">AK3*BF3/BE3</f>
        <v>0.000248660066</v>
      </c>
      <c r="AM3" s="105">
        <v>0.148</v>
      </c>
      <c r="AN3" s="112">
        <f t="shared" ref="AN3:AN15" si="8">AM3*BH3/BG3</f>
        <v>0.001140630037</v>
      </c>
      <c r="AO3" s="105"/>
      <c r="AP3" s="105"/>
      <c r="AQ3" s="105"/>
      <c r="AR3" s="105"/>
      <c r="AS3" s="105"/>
      <c r="AT3" s="109"/>
      <c r="AU3" s="105">
        <f>0.00000042297/0.00000001</f>
        <v>42.297</v>
      </c>
      <c r="AV3" s="112">
        <f t="shared" ref="AV3:AV20" si="9">AU3*BB3/BA3</f>
        <v>0.2080739516</v>
      </c>
      <c r="AW3" s="104">
        <f>0.0000000018252/0.00000001</f>
        <v>0.18252</v>
      </c>
      <c r="AX3" s="111">
        <f t="shared" ref="AX3:AX15" si="10">AW3*BD3/BC3</f>
        <v>0.0009669891892</v>
      </c>
      <c r="AY3" s="105"/>
      <c r="AZ3" s="105"/>
      <c r="BA3" s="113">
        <v>33.48</v>
      </c>
      <c r="BB3" s="108">
        <v>0.1647</v>
      </c>
      <c r="BC3" s="108">
        <v>28.86</v>
      </c>
      <c r="BD3" s="108">
        <v>0.1529</v>
      </c>
      <c r="BE3" s="108">
        <v>15.15</v>
      </c>
      <c r="BF3" s="108">
        <v>0.1108</v>
      </c>
      <c r="BG3" s="108">
        <v>13.65</v>
      </c>
      <c r="BH3" s="108">
        <v>0.1052</v>
      </c>
      <c r="BI3" s="108"/>
      <c r="BJ3" s="108"/>
      <c r="BK3" s="108"/>
      <c r="BL3" s="108"/>
      <c r="BM3" s="108"/>
      <c r="BN3" s="114"/>
      <c r="BO3" s="108">
        <f t="shared" ref="BO3:BO15" si="11">AM3/AK3</f>
        <v>4.352941176</v>
      </c>
      <c r="BP3" s="108">
        <f t="shared" ref="BP3:BP15" si="12">$BG3/$BE3</f>
        <v>0.900990099</v>
      </c>
      <c r="BQ3" s="115">
        <f t="shared" ref="BQ3:BQ15" si="13">(4*PI()*((2.93*3.086E+21)^2)*($AW3*10^-8))/1E+38</f>
        <v>0.01875199197</v>
      </c>
      <c r="BR3" s="115">
        <f t="shared" ref="BR3:BR15" si="14">$BQ3*$AX3/$AW3</f>
        <v>0.00009934787151</v>
      </c>
      <c r="BS3" s="115">
        <f t="shared" ref="BS3:BS20" si="15">(4*PI()*((2.93*3.086E+21)^2)*($AU3*10^-8))/1E+38</f>
        <v>4.345567632</v>
      </c>
      <c r="BT3" s="115">
        <f t="shared" ref="BT3:BT20" si="16">(2*PI()*((2.93*3.086E+21)^2)*($AU3*10^-8)*(COS(RADIANS(63))^-1))/1E+38</f>
        <v>4.785967586</v>
      </c>
      <c r="BU3" s="115">
        <f t="shared" ref="BU3:BU20" si="17">$BT3*$AV3/$AU3</f>
        <v>0.0235438728</v>
      </c>
      <c r="BV3" s="116">
        <f t="shared" ref="BV3:BV20" si="18">$BT3/(1.25*(8.48))</f>
        <v>0.451506376</v>
      </c>
      <c r="BW3" s="115">
        <f t="shared" ref="BW3:BW20" si="19">$BV3*$BU3/$BT3</f>
        <v>0.002221120076</v>
      </c>
      <c r="BX3" s="117">
        <f t="shared" ref="BX3:BX20" si="20">(0.412*1.7^2*SQRT(($BT3*1E+38)/(4*PI()*0.0000567*($P3*11604525.0062)^4)))/10^5</f>
        <v>145283.1202</v>
      </c>
      <c r="BY3" s="118"/>
    </row>
    <row r="4">
      <c r="A4" s="119" t="s">
        <v>685</v>
      </c>
      <c r="B4" s="120">
        <v>1.0627024E7</v>
      </c>
      <c r="C4" s="121">
        <v>2151.471</v>
      </c>
      <c r="D4" s="121">
        <f t="shared" si="2"/>
        <v>2151.471</v>
      </c>
      <c r="E4" s="121">
        <v>0.0</v>
      </c>
      <c r="F4" s="121" t="str">
        <f t="array" ref="F4">IFS(AND(E4&gt;0,D4&gt;0),"PC-WT",AND(E4&gt;0,D4=0), "PC",AND(E4=0,D4&gt;0), "WT")</f>
        <v>WT</v>
      </c>
      <c r="G4" s="121">
        <v>99.75</v>
      </c>
      <c r="H4" s="121">
        <v>58214.84302083</v>
      </c>
      <c r="I4" s="122"/>
      <c r="J4" s="123"/>
      <c r="K4" s="121"/>
      <c r="L4" s="123"/>
      <c r="M4" s="121"/>
      <c r="N4" s="123"/>
      <c r="O4" s="122">
        <v>0.13</v>
      </c>
      <c r="P4" s="121">
        <v>0.293</v>
      </c>
      <c r="Q4" s="121">
        <v>0.016</v>
      </c>
      <c r="R4" s="121">
        <v>-0.016</v>
      </c>
      <c r="S4" s="121">
        <v>7.111</v>
      </c>
      <c r="T4" s="105">
        <f t="shared" si="3"/>
        <v>71110</v>
      </c>
      <c r="U4" s="121">
        <v>1.84</v>
      </c>
      <c r="V4" s="121">
        <v>-1.332</v>
      </c>
      <c r="W4" s="124">
        <f t="shared" si="4"/>
        <v>115.960366</v>
      </c>
      <c r="X4" s="121">
        <f t="shared" ref="X4:Y4" si="5">U4*$W4/$S4</f>
        <v>30.00521352</v>
      </c>
      <c r="Y4" s="124">
        <f t="shared" si="5"/>
        <v>-21.72116544</v>
      </c>
      <c r="Z4" s="121">
        <v>1.382</v>
      </c>
      <c r="AA4" s="121">
        <v>0.029</v>
      </c>
      <c r="AB4" s="121">
        <v>-0.029</v>
      </c>
      <c r="AC4" s="121">
        <v>4.59</v>
      </c>
      <c r="AD4" s="121">
        <v>0.196</v>
      </c>
      <c r="AE4" s="121">
        <v>-0.197</v>
      </c>
      <c r="AF4" s="121">
        <v>862.76</v>
      </c>
      <c r="AG4" s="121">
        <v>1.3916</v>
      </c>
      <c r="AH4" s="125">
        <v>620.0</v>
      </c>
      <c r="AI4" s="126">
        <v>3.686</v>
      </c>
      <c r="AJ4" s="127">
        <f t="shared" si="6"/>
        <v>0.008750967274</v>
      </c>
      <c r="AK4" s="121">
        <v>0.989</v>
      </c>
      <c r="AL4" s="128">
        <f t="shared" si="7"/>
        <v>0.003033571141</v>
      </c>
      <c r="AM4" s="121">
        <v>2.787</v>
      </c>
      <c r="AN4" s="128">
        <f t="shared" si="8"/>
        <v>0.01048716495</v>
      </c>
      <c r="AO4" s="121"/>
      <c r="AP4" s="121"/>
      <c r="AQ4" s="121"/>
      <c r="AR4" s="121"/>
      <c r="AS4" s="121"/>
      <c r="AT4" s="125"/>
      <c r="AU4" s="121">
        <f>0.00000019841/0.00000001</f>
        <v>19.841</v>
      </c>
      <c r="AV4" s="128">
        <f t="shared" si="9"/>
        <v>0.04292418847</v>
      </c>
      <c r="AW4" s="120">
        <v>3.6857</v>
      </c>
      <c r="AX4" s="127">
        <f t="shared" si="10"/>
        <v>0.008750255042</v>
      </c>
      <c r="AY4" s="121"/>
      <c r="AZ4" s="121"/>
      <c r="BA4" s="129">
        <v>99.75</v>
      </c>
      <c r="BB4" s="124">
        <v>0.2158</v>
      </c>
      <c r="BC4" s="124">
        <v>82.81</v>
      </c>
      <c r="BD4" s="124">
        <v>0.1966</v>
      </c>
      <c r="BE4" s="124">
        <v>49.62</v>
      </c>
      <c r="BF4" s="124">
        <v>0.1522</v>
      </c>
      <c r="BG4" s="124">
        <v>32.98</v>
      </c>
      <c r="BH4" s="124">
        <v>0.1241</v>
      </c>
      <c r="BI4" s="124"/>
      <c r="BJ4" s="124"/>
      <c r="BK4" s="124"/>
      <c r="BL4" s="124"/>
      <c r="BM4" s="124"/>
      <c r="BN4" s="130"/>
      <c r="BO4" s="124">
        <f t="shared" si="11"/>
        <v>2.817997978</v>
      </c>
      <c r="BP4" s="124">
        <f t="shared" si="12"/>
        <v>0.6646513503</v>
      </c>
      <c r="BQ4" s="115">
        <f t="shared" si="13"/>
        <v>0.3786665395</v>
      </c>
      <c r="BR4" s="131">
        <f t="shared" si="14"/>
        <v>0.0008989957936</v>
      </c>
      <c r="BS4" s="115">
        <f t="shared" si="15"/>
        <v>2.038452074</v>
      </c>
      <c r="BT4" s="115">
        <f t="shared" si="16"/>
        <v>2.24503825</v>
      </c>
      <c r="BU4" s="131">
        <f t="shared" si="17"/>
        <v>0.004856934881</v>
      </c>
      <c r="BV4" s="116">
        <f t="shared" si="18"/>
        <v>0.2117960613</v>
      </c>
      <c r="BW4" s="115">
        <f t="shared" si="19"/>
        <v>0.0004582014039</v>
      </c>
      <c r="BX4" s="117">
        <f t="shared" si="20"/>
        <v>578.1233247</v>
      </c>
      <c r="BY4" s="118"/>
    </row>
    <row r="5">
      <c r="A5" s="119" t="s">
        <v>685</v>
      </c>
      <c r="B5" s="120">
        <v>1.0627028E7</v>
      </c>
      <c r="C5" s="121">
        <v>2054.059</v>
      </c>
      <c r="D5" s="121">
        <f t="shared" si="2"/>
        <v>2054.059</v>
      </c>
      <c r="E5" s="121">
        <v>0.0</v>
      </c>
      <c r="F5" s="121" t="str">
        <f t="array" ref="F5">IFS(AND(E5&gt;0,D5&gt;0),"PC-WT",AND(E5&gt;0,D5=0), "PC",AND(E5=0,D5&gt;0), "WT")</f>
        <v>WT</v>
      </c>
      <c r="G5" s="121">
        <v>98.57</v>
      </c>
      <c r="H5" s="121">
        <v>58217.36663194</v>
      </c>
      <c r="I5" s="122"/>
      <c r="J5" s="123"/>
      <c r="K5" s="121"/>
      <c r="L5" s="123"/>
      <c r="M5" s="121"/>
      <c r="N5" s="123"/>
      <c r="O5" s="122">
        <v>0.13</v>
      </c>
      <c r="P5" s="121">
        <v>0.266</v>
      </c>
      <c r="Q5" s="121">
        <v>0.014</v>
      </c>
      <c r="R5" s="121">
        <v>-0.014</v>
      </c>
      <c r="S5" s="121">
        <v>12.566</v>
      </c>
      <c r="T5" s="105">
        <f t="shared" si="3"/>
        <v>125660</v>
      </c>
      <c r="U5" s="121">
        <v>3.389</v>
      </c>
      <c r="V5" s="121">
        <v>-2.48</v>
      </c>
      <c r="W5" s="124">
        <f t="shared" si="4"/>
        <v>154.149729</v>
      </c>
      <c r="X5" s="121">
        <f t="shared" ref="X5:Y5" si="21">U5*$W5/$S5</f>
        <v>41.5735661</v>
      </c>
      <c r="Y5" s="124">
        <f t="shared" si="21"/>
        <v>-30.42267452</v>
      </c>
      <c r="Z5" s="121">
        <v>1.407</v>
      </c>
      <c r="AA5" s="121">
        <v>0.026</v>
      </c>
      <c r="AB5" s="121">
        <v>-0.027</v>
      </c>
      <c r="AC5" s="121">
        <v>5.016</v>
      </c>
      <c r="AD5" s="121">
        <v>0.189</v>
      </c>
      <c r="AE5" s="121">
        <v>-0.192</v>
      </c>
      <c r="AF5" s="121">
        <v>884.33</v>
      </c>
      <c r="AG5" s="121">
        <v>1.4569</v>
      </c>
      <c r="AH5" s="125">
        <v>607.0</v>
      </c>
      <c r="AI5" s="126">
        <v>3.882</v>
      </c>
      <c r="AJ5" s="127">
        <f t="shared" si="6"/>
        <v>0.009516391144</v>
      </c>
      <c r="AK5" s="121">
        <v>0.96</v>
      </c>
      <c r="AL5" s="128">
        <f t="shared" si="7"/>
        <v>0.003027978009</v>
      </c>
      <c r="AM5" s="121">
        <v>2.922</v>
      </c>
      <c r="AN5" s="128">
        <f t="shared" si="8"/>
        <v>0.01141763051</v>
      </c>
      <c r="AO5" s="121"/>
      <c r="AP5" s="121"/>
      <c r="AQ5" s="121"/>
      <c r="AR5" s="121"/>
      <c r="AS5" s="121"/>
      <c r="AT5" s="125"/>
      <c r="AU5" s="121">
        <f>0.00000020029/0.00000001</f>
        <v>20.029</v>
      </c>
      <c r="AV5" s="128">
        <f t="shared" si="9"/>
        <v>0.04460145582</v>
      </c>
      <c r="AW5" s="120">
        <v>3.8824</v>
      </c>
      <c r="AX5" s="127">
        <f t="shared" si="10"/>
        <v>0.00951737171</v>
      </c>
      <c r="AY5" s="121"/>
      <c r="AZ5" s="121"/>
      <c r="BA5" s="129">
        <v>98.57</v>
      </c>
      <c r="BB5" s="124">
        <v>0.2195</v>
      </c>
      <c r="BC5" s="124">
        <v>81.3</v>
      </c>
      <c r="BD5" s="124">
        <v>0.1993</v>
      </c>
      <c r="BE5" s="124">
        <v>49.11</v>
      </c>
      <c r="BF5" s="124">
        <v>0.1549</v>
      </c>
      <c r="BG5" s="124">
        <v>31.99</v>
      </c>
      <c r="BH5" s="124">
        <v>0.125</v>
      </c>
      <c r="BI5" s="124"/>
      <c r="BJ5" s="124"/>
      <c r="BK5" s="124"/>
      <c r="BL5" s="124"/>
      <c r="BM5" s="124"/>
      <c r="BN5" s="130"/>
      <c r="BO5" s="124">
        <f t="shared" si="11"/>
        <v>3.04375</v>
      </c>
      <c r="BP5" s="124">
        <f t="shared" si="12"/>
        <v>0.6513948279</v>
      </c>
      <c r="BQ5" s="115">
        <f t="shared" si="13"/>
        <v>0.3988753759</v>
      </c>
      <c r="BR5" s="131">
        <f t="shared" si="14"/>
        <v>0.0009778088858</v>
      </c>
      <c r="BS5" s="115">
        <f t="shared" si="15"/>
        <v>2.057767078</v>
      </c>
      <c r="BT5" s="115">
        <f t="shared" si="16"/>
        <v>2.266310726</v>
      </c>
      <c r="BU5" s="131">
        <f t="shared" si="17"/>
        <v>0.005046720142</v>
      </c>
      <c r="BV5" s="116">
        <f t="shared" si="18"/>
        <v>0.2138028987</v>
      </c>
      <c r="BW5" s="115">
        <f t="shared" si="19"/>
        <v>0.0004761056737</v>
      </c>
      <c r="BX5" s="117">
        <f t="shared" si="20"/>
        <v>704.7584857</v>
      </c>
      <c r="BY5" s="118"/>
    </row>
    <row r="6">
      <c r="A6" s="119" t="s">
        <v>685</v>
      </c>
      <c r="B6" s="120">
        <v>1.0627048E7</v>
      </c>
      <c r="C6" s="121">
        <v>2069.051</v>
      </c>
      <c r="D6" s="121">
        <f t="shared" si="2"/>
        <v>2069.051</v>
      </c>
      <c r="E6" s="121">
        <v>0.0</v>
      </c>
      <c r="F6" s="121" t="str">
        <f t="array" ref="F6">IFS(AND(E6&gt;0,D6&gt;0),"PC-WT",AND(E6&gt;0,D6=0), "PC",AND(E6=0,D6&gt;0), "WT")</f>
        <v>WT</v>
      </c>
      <c r="G6" s="121">
        <v>97.07</v>
      </c>
      <c r="H6" s="121">
        <v>58228.85690972</v>
      </c>
      <c r="I6" s="122"/>
      <c r="J6" s="123"/>
      <c r="K6" s="121"/>
      <c r="L6" s="123"/>
      <c r="M6" s="121"/>
      <c r="N6" s="123"/>
      <c r="O6" s="122">
        <v>0.13</v>
      </c>
      <c r="P6" s="121">
        <v>0.276</v>
      </c>
      <c r="Q6" s="121">
        <v>0.015</v>
      </c>
      <c r="R6" s="121">
        <v>-0.015</v>
      </c>
      <c r="S6" s="121">
        <v>9.16</v>
      </c>
      <c r="T6" s="105">
        <f t="shared" si="3"/>
        <v>91600</v>
      </c>
      <c r="U6" s="121">
        <v>2.44</v>
      </c>
      <c r="V6" s="121">
        <v>-1.783</v>
      </c>
      <c r="W6" s="124">
        <f t="shared" si="4"/>
        <v>131.6109351</v>
      </c>
      <c r="X6" s="121">
        <f t="shared" ref="X6:Y6" si="22">U6*$W6/$S6</f>
        <v>35.05793467</v>
      </c>
      <c r="Y6" s="124">
        <f t="shared" si="22"/>
        <v>-25.61815472</v>
      </c>
      <c r="Z6" s="121">
        <v>1.431</v>
      </c>
      <c r="AA6" s="121">
        <v>0.027</v>
      </c>
      <c r="AB6" s="121">
        <v>-0.028</v>
      </c>
      <c r="AC6" s="121">
        <v>4.681</v>
      </c>
      <c r="AD6" s="121">
        <v>0.183</v>
      </c>
      <c r="AE6" s="121">
        <v>-0.186</v>
      </c>
      <c r="AF6" s="121">
        <v>828.27</v>
      </c>
      <c r="AG6" s="121">
        <v>1.3713</v>
      </c>
      <c r="AH6" s="125">
        <v>604.0</v>
      </c>
      <c r="AI6" s="126">
        <v>3.513</v>
      </c>
      <c r="AJ6" s="127">
        <f t="shared" si="6"/>
        <v>0.008631341981</v>
      </c>
      <c r="AK6" s="121">
        <v>0.82</v>
      </c>
      <c r="AL6" s="128">
        <f t="shared" si="7"/>
        <v>0.002595683453</v>
      </c>
      <c r="AM6" s="121">
        <v>2.631</v>
      </c>
      <c r="AN6" s="128">
        <f t="shared" si="8"/>
        <v>0.01032587747</v>
      </c>
      <c r="AO6" s="121"/>
      <c r="AP6" s="121"/>
      <c r="AQ6" s="121"/>
      <c r="AR6" s="121"/>
      <c r="AS6" s="121"/>
      <c r="AT6" s="125"/>
      <c r="AU6" s="121">
        <f>0.0000001735/0.00000001</f>
        <v>17.35</v>
      </c>
      <c r="AV6" s="128">
        <f t="shared" si="9"/>
        <v>0.03878592768</v>
      </c>
      <c r="AW6" s="120">
        <v>3.5125</v>
      </c>
      <c r="AX6" s="127">
        <f t="shared" si="10"/>
        <v>0.008630113495</v>
      </c>
      <c r="AY6" s="121"/>
      <c r="AZ6" s="121"/>
      <c r="BA6" s="129">
        <v>97.07</v>
      </c>
      <c r="BB6" s="124">
        <v>0.217</v>
      </c>
      <c r="BC6" s="124">
        <v>80.18</v>
      </c>
      <c r="BD6" s="124">
        <v>0.197</v>
      </c>
      <c r="BE6" s="124">
        <v>48.65</v>
      </c>
      <c r="BF6" s="124">
        <v>0.154</v>
      </c>
      <c r="BG6" s="124">
        <v>31.34</v>
      </c>
      <c r="BH6" s="124">
        <v>0.123</v>
      </c>
      <c r="BI6" s="124"/>
      <c r="BJ6" s="124"/>
      <c r="BK6" s="124"/>
      <c r="BL6" s="124"/>
      <c r="BM6" s="124"/>
      <c r="BN6" s="130"/>
      <c r="BO6" s="124">
        <f t="shared" si="11"/>
        <v>3.208536585</v>
      </c>
      <c r="BP6" s="124">
        <f t="shared" si="12"/>
        <v>0.6441932169</v>
      </c>
      <c r="BQ6" s="115">
        <f t="shared" si="13"/>
        <v>0.3608720786</v>
      </c>
      <c r="BR6" s="131">
        <f t="shared" si="14"/>
        <v>0.0008866525253</v>
      </c>
      <c r="BS6" s="115">
        <f t="shared" si="15"/>
        <v>1.782528274</v>
      </c>
      <c r="BT6" s="115">
        <f t="shared" si="16"/>
        <v>1.963177947</v>
      </c>
      <c r="BU6" s="131">
        <f t="shared" si="17"/>
        <v>0.004388684603</v>
      </c>
      <c r="BV6" s="116">
        <f t="shared" si="18"/>
        <v>0.1852054667</v>
      </c>
      <c r="BW6" s="115">
        <f t="shared" si="19"/>
        <v>0.0004140268494</v>
      </c>
      <c r="BX6" s="117">
        <f t="shared" si="20"/>
        <v>609.2640165</v>
      </c>
      <c r="BY6" s="118"/>
    </row>
    <row r="7">
      <c r="A7" s="119" t="s">
        <v>685</v>
      </c>
      <c r="B7" s="120">
        <v>1.0627049E7</v>
      </c>
      <c r="C7" s="121">
        <v>2393.82</v>
      </c>
      <c r="D7" s="121">
        <f t="shared" si="2"/>
        <v>2393.82</v>
      </c>
      <c r="E7" s="121">
        <v>0.0</v>
      </c>
      <c r="F7" s="121" t="str">
        <f t="array" ref="F7">IFS(AND(E7&gt;0,D7&gt;0),"PC-WT",AND(E7&gt;0,D7=0), "PC",AND(E7=0,D7&gt;0), "WT")</f>
        <v>WT</v>
      </c>
      <c r="G7" s="121">
        <v>98.45</v>
      </c>
      <c r="H7" s="121">
        <v>58229.26802083</v>
      </c>
      <c r="I7" s="122"/>
      <c r="J7" s="123"/>
      <c r="K7" s="121"/>
      <c r="L7" s="123"/>
      <c r="M7" s="121"/>
      <c r="N7" s="123"/>
      <c r="O7" s="122">
        <v>0.13</v>
      </c>
      <c r="P7" s="121">
        <v>0.323</v>
      </c>
      <c r="Q7" s="121">
        <v>0.015</v>
      </c>
      <c r="R7" s="121">
        <v>-0.016</v>
      </c>
      <c r="S7" s="121">
        <v>3.686</v>
      </c>
      <c r="T7" s="105">
        <f t="shared" si="3"/>
        <v>36860</v>
      </c>
      <c r="U7" s="121">
        <v>0.757</v>
      </c>
      <c r="V7" s="121">
        <v>-0.573</v>
      </c>
      <c r="W7" s="124">
        <f t="shared" si="4"/>
        <v>83.48758591</v>
      </c>
      <c r="X7" s="121">
        <f t="shared" ref="X7:Y7" si="23">U7*$W7/$S7</f>
        <v>17.14598549</v>
      </c>
      <c r="Y7" s="124">
        <f t="shared" si="23"/>
        <v>-12.97840117</v>
      </c>
      <c r="Z7" s="121">
        <v>1.431</v>
      </c>
      <c r="AA7" s="121">
        <v>0.03</v>
      </c>
      <c r="AB7" s="121">
        <v>-0.031</v>
      </c>
      <c r="AC7" s="121">
        <v>3.938</v>
      </c>
      <c r="AD7" s="121">
        <v>0.176</v>
      </c>
      <c r="AE7" s="121">
        <v>-0.176</v>
      </c>
      <c r="AF7" s="121">
        <v>979.26</v>
      </c>
      <c r="AG7" s="121">
        <v>1.5744</v>
      </c>
      <c r="AH7" s="125">
        <v>622.0</v>
      </c>
      <c r="AI7" s="126">
        <v>2.99</v>
      </c>
      <c r="AJ7" s="127">
        <f t="shared" si="6"/>
        <v>0.006775477707</v>
      </c>
      <c r="AK7" s="121">
        <v>0.767</v>
      </c>
      <c r="AL7" s="128">
        <f t="shared" si="7"/>
        <v>0.002219168174</v>
      </c>
      <c r="AM7" s="121">
        <v>2.223</v>
      </c>
      <c r="AN7" s="128">
        <f t="shared" si="8"/>
        <v>0.008069602273</v>
      </c>
      <c r="AO7" s="121"/>
      <c r="AP7" s="121"/>
      <c r="AQ7" s="121"/>
      <c r="AR7" s="121"/>
      <c r="AS7" s="121"/>
      <c r="AT7" s="125"/>
      <c r="AU7" s="121">
        <f>0.00000014589/0.00000001</f>
        <v>14.589</v>
      </c>
      <c r="AV7" s="128">
        <f t="shared" si="9"/>
        <v>0.03009675876</v>
      </c>
      <c r="AW7" s="120">
        <v>2.9904</v>
      </c>
      <c r="AX7" s="127">
        <f t="shared" si="10"/>
        <v>0.006776384125</v>
      </c>
      <c r="AY7" s="121"/>
      <c r="AZ7" s="121"/>
      <c r="BA7" s="129">
        <v>98.45</v>
      </c>
      <c r="BB7" s="124">
        <v>0.2031</v>
      </c>
      <c r="BC7" s="124">
        <v>81.64</v>
      </c>
      <c r="BD7" s="124">
        <v>0.185</v>
      </c>
      <c r="BE7" s="124">
        <v>49.77</v>
      </c>
      <c r="BF7" s="124">
        <v>0.144</v>
      </c>
      <c r="BG7" s="124">
        <v>31.68</v>
      </c>
      <c r="BH7" s="124">
        <v>0.115</v>
      </c>
      <c r="BI7" s="124"/>
      <c r="BJ7" s="124"/>
      <c r="BK7" s="124"/>
      <c r="BL7" s="124"/>
      <c r="BM7" s="124"/>
      <c r="BN7" s="130"/>
      <c r="BO7" s="124">
        <f t="shared" si="11"/>
        <v>2.898305085</v>
      </c>
      <c r="BP7" s="124">
        <f t="shared" si="12"/>
        <v>0.6365280289</v>
      </c>
      <c r="BQ7" s="115">
        <f t="shared" si="13"/>
        <v>0.3072318473</v>
      </c>
      <c r="BR7" s="131">
        <f t="shared" si="14"/>
        <v>0.0006962015159</v>
      </c>
      <c r="BS7" s="115">
        <f t="shared" si="15"/>
        <v>1.498864841</v>
      </c>
      <c r="BT7" s="115">
        <f t="shared" si="16"/>
        <v>1.650766747</v>
      </c>
      <c r="BU7" s="131">
        <f t="shared" si="17"/>
        <v>0.003405492396</v>
      </c>
      <c r="BV7" s="116">
        <f t="shared" si="18"/>
        <v>0.155732712</v>
      </c>
      <c r="BW7" s="115">
        <f t="shared" si="19"/>
        <v>0.0003212728675</v>
      </c>
      <c r="BX7" s="117">
        <f t="shared" si="20"/>
        <v>407.9262671</v>
      </c>
      <c r="BY7" s="118"/>
    </row>
    <row r="8">
      <c r="A8" s="119" t="s">
        <v>685</v>
      </c>
      <c r="B8" s="120">
        <v>1.0627053E7</v>
      </c>
      <c r="C8" s="121">
        <v>2029.224</v>
      </c>
      <c r="D8" s="121">
        <f t="shared" si="2"/>
        <v>2029.224</v>
      </c>
      <c r="E8" s="121">
        <v>0.0</v>
      </c>
      <c r="F8" s="121" t="str">
        <f t="array" ref="F8">IFS(AND(E8&gt;0,D8&gt;0),"PC-WT",AND(E8&gt;0,D8=0), "PC",AND(E8=0,D8&gt;0), "WT")</f>
        <v>WT</v>
      </c>
      <c r="G8" s="121">
        <v>97.65</v>
      </c>
      <c r="H8" s="121">
        <v>58237.96802083</v>
      </c>
      <c r="I8" s="122"/>
      <c r="J8" s="123"/>
      <c r="K8" s="121"/>
      <c r="L8" s="123"/>
      <c r="M8" s="121"/>
      <c r="N8" s="123"/>
      <c r="O8" s="122">
        <v>0.13</v>
      </c>
      <c r="P8" s="121">
        <v>0.257</v>
      </c>
      <c r="Q8" s="121">
        <v>0.016</v>
      </c>
      <c r="R8" s="121">
        <v>-0.014</v>
      </c>
      <c r="S8" s="121">
        <v>13.078</v>
      </c>
      <c r="T8" s="105">
        <f t="shared" si="3"/>
        <v>130780</v>
      </c>
      <c r="U8" s="121">
        <v>3.699</v>
      </c>
      <c r="V8" s="121">
        <v>-2.663</v>
      </c>
      <c r="W8" s="124">
        <f t="shared" si="4"/>
        <v>157.2587808</v>
      </c>
      <c r="X8" s="121">
        <f t="shared" ref="X8:Y8" si="24">U8*$W8/$S8</f>
        <v>44.47929579</v>
      </c>
      <c r="Y8" s="124">
        <f t="shared" si="24"/>
        <v>-32.02172606</v>
      </c>
      <c r="Z8" s="121">
        <v>1.494</v>
      </c>
      <c r="AA8" s="121">
        <v>0.025</v>
      </c>
      <c r="AB8" s="121">
        <v>-0.026</v>
      </c>
      <c r="AC8" s="121">
        <v>4.847</v>
      </c>
      <c r="AD8" s="121">
        <v>0.173</v>
      </c>
      <c r="AE8" s="121">
        <v>-0.176</v>
      </c>
      <c r="AF8" s="121">
        <v>774.41</v>
      </c>
      <c r="AG8" s="121">
        <v>1.3193</v>
      </c>
      <c r="AH8" s="125">
        <v>587.0</v>
      </c>
      <c r="AI8" s="126">
        <v>3.347</v>
      </c>
      <c r="AJ8" s="127">
        <f t="shared" si="6"/>
        <v>0.008356948298</v>
      </c>
      <c r="AK8" s="121">
        <v>0.879</v>
      </c>
      <c r="AL8" s="128">
        <f t="shared" si="7"/>
        <v>0.002802452483</v>
      </c>
      <c r="AM8" s="121">
        <v>2.468</v>
      </c>
      <c r="AN8" s="128">
        <f t="shared" si="8"/>
        <v>0.009973368665</v>
      </c>
      <c r="AO8" s="121"/>
      <c r="AP8" s="121"/>
      <c r="AQ8" s="121"/>
      <c r="AR8" s="121"/>
      <c r="AS8" s="121"/>
      <c r="AT8" s="125"/>
      <c r="AU8" s="121">
        <f>0.00000014822/0.00000001</f>
        <v>14.822</v>
      </c>
      <c r="AV8" s="128">
        <f t="shared" si="9"/>
        <v>0.03336278136</v>
      </c>
      <c r="AW8" s="120">
        <v>3.3472</v>
      </c>
      <c r="AX8" s="127">
        <f t="shared" si="10"/>
        <v>0.008357447667</v>
      </c>
      <c r="AY8" s="121"/>
      <c r="AZ8" s="121"/>
      <c r="BA8" s="129">
        <v>97.65</v>
      </c>
      <c r="BB8" s="124">
        <v>0.2198</v>
      </c>
      <c r="BC8" s="124">
        <v>79.3</v>
      </c>
      <c r="BD8" s="124">
        <v>0.198</v>
      </c>
      <c r="BE8" s="124">
        <v>48.93</v>
      </c>
      <c r="BF8" s="124">
        <v>0.156</v>
      </c>
      <c r="BG8" s="124">
        <v>30.19</v>
      </c>
      <c r="BH8" s="124">
        <v>0.122</v>
      </c>
      <c r="BI8" s="124"/>
      <c r="BJ8" s="124"/>
      <c r="BK8" s="124"/>
      <c r="BL8" s="124"/>
      <c r="BM8" s="124"/>
      <c r="BN8" s="130"/>
      <c r="BO8" s="124">
        <f t="shared" si="11"/>
        <v>2.807736064</v>
      </c>
      <c r="BP8" s="124">
        <f t="shared" si="12"/>
        <v>0.6170038831</v>
      </c>
      <c r="BQ8" s="115">
        <f t="shared" si="13"/>
        <v>0.3438892588</v>
      </c>
      <c r="BR8" s="131">
        <f t="shared" si="14"/>
        <v>0.0008586390068</v>
      </c>
      <c r="BS8" s="115">
        <f t="shared" si="15"/>
        <v>1.522803117</v>
      </c>
      <c r="BT8" s="115">
        <f t="shared" si="16"/>
        <v>1.677131039</v>
      </c>
      <c r="BU8" s="131">
        <f t="shared" si="17"/>
        <v>0.003775047643</v>
      </c>
      <c r="BV8" s="116">
        <f t="shared" si="18"/>
        <v>0.1582199093</v>
      </c>
      <c r="BW8" s="115">
        <f t="shared" si="19"/>
        <v>0.0003561365701</v>
      </c>
      <c r="BX8" s="117">
        <f t="shared" si="20"/>
        <v>649.4730154</v>
      </c>
      <c r="BY8" s="118"/>
    </row>
    <row r="9">
      <c r="A9" s="119" t="s">
        <v>685</v>
      </c>
      <c r="B9" s="120">
        <v>1.0627056E7</v>
      </c>
      <c r="C9" s="121">
        <v>2224.206</v>
      </c>
      <c r="D9" s="121">
        <f t="shared" si="2"/>
        <v>2224.206</v>
      </c>
      <c r="E9" s="121">
        <v>0.0</v>
      </c>
      <c r="F9" s="121" t="str">
        <f t="array" ref="F9">IFS(AND(E9&gt;0,D9&gt;0),"PC-WT",AND(E9&gt;0,D9=0), "PC",AND(E9=0,D9&gt;0), "WT")</f>
        <v>WT</v>
      </c>
      <c r="G9" s="121">
        <v>99.47</v>
      </c>
      <c r="H9" s="121">
        <v>58241.34232639</v>
      </c>
      <c r="I9" s="122"/>
      <c r="J9" s="123"/>
      <c r="K9" s="121"/>
      <c r="L9" s="123"/>
      <c r="M9" s="121"/>
      <c r="N9" s="123"/>
      <c r="O9" s="122">
        <v>0.13</v>
      </c>
      <c r="P9" s="121">
        <v>0.254</v>
      </c>
      <c r="Q9" s="121">
        <v>0.015</v>
      </c>
      <c r="R9" s="121">
        <v>-0.015</v>
      </c>
      <c r="S9" s="121">
        <v>12.38</v>
      </c>
      <c r="T9" s="105">
        <f t="shared" si="3"/>
        <v>123800</v>
      </c>
      <c r="U9" s="121">
        <v>3.972</v>
      </c>
      <c r="V9" s="121">
        <v>-2.734</v>
      </c>
      <c r="W9" s="124">
        <f t="shared" si="4"/>
        <v>153.0046255</v>
      </c>
      <c r="X9" s="121">
        <f t="shared" ref="X9:Y9" si="25">U9*$W9/$S9</f>
        <v>49.09001394</v>
      </c>
      <c r="Y9" s="124">
        <f t="shared" si="25"/>
        <v>-33.78955139</v>
      </c>
      <c r="Z9" s="121">
        <v>1.529</v>
      </c>
      <c r="AA9" s="121">
        <v>0.026</v>
      </c>
      <c r="AB9" s="121">
        <v>-0.027</v>
      </c>
      <c r="AC9" s="121">
        <v>4.703</v>
      </c>
      <c r="AD9" s="121">
        <v>0.172</v>
      </c>
      <c r="AE9" s="121">
        <v>-0.175</v>
      </c>
      <c r="AF9" s="121">
        <v>887.85</v>
      </c>
      <c r="AG9" s="121">
        <v>1.4773</v>
      </c>
      <c r="AH9" s="125">
        <v>601.0</v>
      </c>
      <c r="AI9" s="126">
        <v>3.098</v>
      </c>
      <c r="AJ9" s="127">
        <f t="shared" si="6"/>
        <v>0.007337772817</v>
      </c>
      <c r="AK9" s="121">
        <v>0.829</v>
      </c>
      <c r="AL9" s="128">
        <f t="shared" si="7"/>
        <v>0.002485508695</v>
      </c>
      <c r="AM9" s="121">
        <v>2.269</v>
      </c>
      <c r="AN9" s="128">
        <f t="shared" si="8"/>
        <v>0.008732664474</v>
      </c>
      <c r="AO9" s="121"/>
      <c r="AP9" s="121"/>
      <c r="AQ9" s="121"/>
      <c r="AR9" s="121"/>
      <c r="AS9" s="121"/>
      <c r="AT9" s="125"/>
      <c r="AU9" s="121">
        <f>0.00000012934/0.00000001</f>
        <v>12.934</v>
      </c>
      <c r="AV9" s="128">
        <f t="shared" si="9"/>
        <v>0.02754017493</v>
      </c>
      <c r="AW9" s="120">
        <v>3.0977</v>
      </c>
      <c r="AX9" s="127">
        <f t="shared" si="10"/>
        <v>0.007337062252</v>
      </c>
      <c r="AY9" s="121"/>
      <c r="AZ9" s="121"/>
      <c r="BA9" s="129">
        <v>99.47</v>
      </c>
      <c r="BB9" s="124">
        <v>0.2118</v>
      </c>
      <c r="BC9" s="124">
        <v>80.64</v>
      </c>
      <c r="BD9" s="124">
        <v>0.191</v>
      </c>
      <c r="BE9" s="124">
        <v>50.03</v>
      </c>
      <c r="BF9" s="124">
        <v>0.15</v>
      </c>
      <c r="BG9" s="124">
        <v>30.4</v>
      </c>
      <c r="BH9" s="124">
        <v>0.117</v>
      </c>
      <c r="BI9" s="124"/>
      <c r="BJ9" s="124"/>
      <c r="BK9" s="124"/>
      <c r="BL9" s="124"/>
      <c r="BM9" s="124"/>
      <c r="BN9" s="130"/>
      <c r="BO9" s="124">
        <f t="shared" si="11"/>
        <v>2.737032569</v>
      </c>
      <c r="BP9" s="124">
        <f t="shared" si="12"/>
        <v>0.6076354187</v>
      </c>
      <c r="BQ9" s="115">
        <f t="shared" si="13"/>
        <v>0.318255783</v>
      </c>
      <c r="BR9" s="131">
        <f t="shared" si="14"/>
        <v>0.00075380524</v>
      </c>
      <c r="BS9" s="115">
        <f t="shared" si="15"/>
        <v>1.328831164</v>
      </c>
      <c r="BT9" s="115">
        <f t="shared" si="16"/>
        <v>1.46350107</v>
      </c>
      <c r="BU9" s="131">
        <f t="shared" si="17"/>
        <v>0.003116211185</v>
      </c>
      <c r="BV9" s="116">
        <f t="shared" si="18"/>
        <v>0.1380661387</v>
      </c>
      <c r="BW9" s="115">
        <f t="shared" si="19"/>
        <v>0.0002939821873</v>
      </c>
      <c r="BX9" s="117">
        <f t="shared" si="20"/>
        <v>621.1163317</v>
      </c>
      <c r="BY9" s="118"/>
    </row>
    <row r="10">
      <c r="A10" s="119" t="s">
        <v>686</v>
      </c>
      <c r="B10" s="132">
        <v>8.8657005E7</v>
      </c>
      <c r="C10" s="133">
        <v>2003.227</v>
      </c>
      <c r="D10" s="133">
        <f t="shared" si="2"/>
        <v>2003.227</v>
      </c>
      <c r="E10" s="133">
        <v>0.0</v>
      </c>
      <c r="F10" s="133" t="str">
        <f t="array" ref="F10">IFS(AND(E10&gt;0,D10&gt;0),"PC-WT",AND(E10&gt;0,D10=0), "PC",AND(E10=0,D10&gt;0), "WT")</f>
        <v>WT</v>
      </c>
      <c r="G10" s="133">
        <v>92.29</v>
      </c>
      <c r="H10" s="133">
        <v>58280.14371528</v>
      </c>
      <c r="I10" s="134"/>
      <c r="J10" s="135"/>
      <c r="K10" s="133"/>
      <c r="L10" s="135"/>
      <c r="M10" s="133"/>
      <c r="N10" s="135"/>
      <c r="O10" s="134">
        <v>0.13</v>
      </c>
      <c r="P10" s="133">
        <v>0.219</v>
      </c>
      <c r="Q10" s="133">
        <v>0.014</v>
      </c>
      <c r="R10" s="133">
        <v>-0.014</v>
      </c>
      <c r="S10" s="133">
        <v>9.898</v>
      </c>
      <c r="T10" s="105">
        <f t="shared" si="3"/>
        <v>98980</v>
      </c>
      <c r="U10" s="133">
        <v>3.953</v>
      </c>
      <c r="V10" s="133">
        <v>-2.634</v>
      </c>
      <c r="W10" s="136">
        <f t="shared" si="4"/>
        <v>136.8100377</v>
      </c>
      <c r="X10" s="133">
        <f t="shared" ref="X10:Y10" si="26">U10*$W10/$S10</f>
        <v>54.63831877</v>
      </c>
      <c r="Y10" s="136">
        <f t="shared" si="26"/>
        <v>-36.40711653</v>
      </c>
      <c r="Z10" s="133">
        <v>1.581</v>
      </c>
      <c r="AA10" s="133">
        <v>0.024</v>
      </c>
      <c r="AB10" s="133">
        <v>-0.025</v>
      </c>
      <c r="AC10" s="133">
        <v>1.839</v>
      </c>
      <c r="AD10" s="133">
        <v>0.058</v>
      </c>
      <c r="AE10" s="133">
        <v>-0.06</v>
      </c>
      <c r="AF10" s="133">
        <v>757.42</v>
      </c>
      <c r="AG10" s="133">
        <v>1.3218</v>
      </c>
      <c r="AH10" s="137">
        <v>573.0</v>
      </c>
      <c r="AI10" s="138">
        <v>1.124</v>
      </c>
      <c r="AJ10" s="139">
        <f t="shared" si="6"/>
        <v>0.002933768352</v>
      </c>
      <c r="AK10" s="133">
        <v>0.306</v>
      </c>
      <c r="AL10" s="140">
        <f t="shared" si="7"/>
        <v>0.001011130435</v>
      </c>
      <c r="AM10" s="133">
        <v>0.817</v>
      </c>
      <c r="AN10" s="140">
        <f t="shared" si="8"/>
        <v>0.003492473511</v>
      </c>
      <c r="AO10" s="133"/>
      <c r="AP10" s="133"/>
      <c r="AQ10" s="133"/>
      <c r="AR10" s="133"/>
      <c r="AS10" s="133"/>
      <c r="AT10" s="137"/>
      <c r="AU10" s="133">
        <v>4.3397</v>
      </c>
      <c r="AV10" s="140">
        <f t="shared" si="9"/>
        <v>0.01010512006</v>
      </c>
      <c r="AW10" s="132">
        <v>1.1236</v>
      </c>
      <c r="AX10" s="139">
        <f t="shared" si="10"/>
        <v>0.002932724307</v>
      </c>
      <c r="AY10" s="133"/>
      <c r="AZ10" s="133"/>
      <c r="BA10" s="141">
        <v>92.29</v>
      </c>
      <c r="BB10" s="136">
        <v>0.2149</v>
      </c>
      <c r="BC10" s="136">
        <v>73.56</v>
      </c>
      <c r="BD10" s="136">
        <v>0.192</v>
      </c>
      <c r="BE10" s="136">
        <v>46.0</v>
      </c>
      <c r="BF10" s="136">
        <v>0.152</v>
      </c>
      <c r="BG10" s="136">
        <v>27.37</v>
      </c>
      <c r="BH10" s="136">
        <v>0.117</v>
      </c>
      <c r="BI10" s="136"/>
      <c r="BJ10" s="136"/>
      <c r="BK10" s="136"/>
      <c r="BL10" s="136"/>
      <c r="BM10" s="136"/>
      <c r="BN10" s="142"/>
      <c r="BO10" s="136">
        <f t="shared" si="11"/>
        <v>2.669934641</v>
      </c>
      <c r="BP10" s="136">
        <f t="shared" si="12"/>
        <v>0.595</v>
      </c>
      <c r="BQ10" s="115">
        <f t="shared" si="13"/>
        <v>0.1154379694</v>
      </c>
      <c r="BR10" s="131">
        <f t="shared" si="14"/>
        <v>0.0003013062823</v>
      </c>
      <c r="BS10" s="115">
        <f t="shared" si="15"/>
        <v>0.4458580952</v>
      </c>
      <c r="BT10" s="115">
        <f t="shared" si="16"/>
        <v>0.4910434199</v>
      </c>
      <c r="BU10" s="131">
        <f t="shared" si="17"/>
        <v>0.001143409155</v>
      </c>
      <c r="BV10" s="116">
        <f t="shared" si="18"/>
        <v>0.04632485094</v>
      </c>
      <c r="BW10" s="115">
        <f t="shared" si="19"/>
        <v>0.0001078687882</v>
      </c>
      <c r="BX10" s="117">
        <f t="shared" si="20"/>
        <v>483.9668089</v>
      </c>
      <c r="BY10" s="118"/>
    </row>
    <row r="11">
      <c r="A11" s="119" t="s">
        <v>686</v>
      </c>
      <c r="B11" s="132">
        <v>8.8779001E7</v>
      </c>
      <c r="C11" s="133">
        <v>2193.232</v>
      </c>
      <c r="D11" s="133">
        <f t="shared" si="2"/>
        <v>2193.232</v>
      </c>
      <c r="E11" s="133">
        <v>0.0</v>
      </c>
      <c r="F11" s="133" t="str">
        <f t="array" ref="F11">IFS(AND(E11&gt;0,D11&gt;0),"PC-WT",AND(E11&gt;0,D11=0), "PC",AND(E11=0,D11&gt;0), "WT")</f>
        <v>WT</v>
      </c>
      <c r="G11" s="133">
        <v>90.54</v>
      </c>
      <c r="H11" s="133">
        <v>58280.59649306</v>
      </c>
      <c r="I11" s="134"/>
      <c r="J11" s="135"/>
      <c r="K11" s="133"/>
      <c r="L11" s="135"/>
      <c r="M11" s="133"/>
      <c r="N11" s="135"/>
      <c r="O11" s="134">
        <v>0.13</v>
      </c>
      <c r="P11" s="133">
        <v>0.198</v>
      </c>
      <c r="Q11" s="133">
        <v>0.011</v>
      </c>
      <c r="R11" s="133">
        <v>-0.011</v>
      </c>
      <c r="S11" s="133">
        <v>20.783</v>
      </c>
      <c r="T11" s="105">
        <f t="shared" si="3"/>
        <v>207830</v>
      </c>
      <c r="U11" s="133">
        <v>7.9006</v>
      </c>
      <c r="V11" s="133">
        <v>-5.401</v>
      </c>
      <c r="W11" s="136">
        <f t="shared" si="4"/>
        <v>198.2432262</v>
      </c>
      <c r="X11" s="133">
        <f t="shared" ref="X11:Y11" si="27">U11*$W11/$S11</f>
        <v>75.36161443</v>
      </c>
      <c r="Y11" s="136">
        <f t="shared" si="27"/>
        <v>-51.51862891</v>
      </c>
      <c r="Z11" s="133">
        <v>1.597</v>
      </c>
      <c r="AA11" s="133">
        <v>0.019</v>
      </c>
      <c r="AB11" s="133">
        <v>-0.0201</v>
      </c>
      <c r="AC11" s="133">
        <v>2.219</v>
      </c>
      <c r="AD11" s="133">
        <v>0.055</v>
      </c>
      <c r="AE11" s="133">
        <v>-0.057</v>
      </c>
      <c r="AF11" s="133">
        <v>761.2</v>
      </c>
      <c r="AG11" s="133">
        <v>1.3147</v>
      </c>
      <c r="AH11" s="137">
        <v>579.0</v>
      </c>
      <c r="AI11" s="138">
        <v>1.322</v>
      </c>
      <c r="AJ11" s="139">
        <f t="shared" si="6"/>
        <v>0.003337087379</v>
      </c>
      <c r="AK11" s="133">
        <v>0.361</v>
      </c>
      <c r="AL11" s="140">
        <f t="shared" si="7"/>
        <v>0.001147687861</v>
      </c>
      <c r="AM11" s="133">
        <v>0.961</v>
      </c>
      <c r="AN11" s="140">
        <f t="shared" si="8"/>
        <v>0.003958107607</v>
      </c>
      <c r="AO11" s="133"/>
      <c r="AP11" s="133"/>
      <c r="AQ11" s="133"/>
      <c r="AR11" s="133"/>
      <c r="AS11" s="133"/>
      <c r="AT11" s="137"/>
      <c r="AU11" s="133">
        <v>5.0006</v>
      </c>
      <c r="AV11" s="140">
        <f t="shared" si="9"/>
        <v>0.01123395229</v>
      </c>
      <c r="AW11" s="132">
        <v>1.3219</v>
      </c>
      <c r="AX11" s="139">
        <f t="shared" si="10"/>
        <v>0.003336834951</v>
      </c>
      <c r="AY11" s="133"/>
      <c r="AZ11" s="133"/>
      <c r="BA11" s="141">
        <v>90.54</v>
      </c>
      <c r="BB11" s="136">
        <v>0.2034</v>
      </c>
      <c r="BC11" s="136">
        <v>72.1</v>
      </c>
      <c r="BD11" s="136">
        <v>0.182</v>
      </c>
      <c r="BE11" s="136">
        <v>44.98</v>
      </c>
      <c r="BF11" s="136">
        <v>0.143</v>
      </c>
      <c r="BG11" s="136">
        <v>26.95</v>
      </c>
      <c r="BH11" s="136">
        <v>0.111</v>
      </c>
      <c r="BI11" s="136"/>
      <c r="BJ11" s="136"/>
      <c r="BK11" s="136"/>
      <c r="BL11" s="136"/>
      <c r="BM11" s="136"/>
      <c r="BN11" s="142"/>
      <c r="BO11" s="136">
        <f t="shared" si="11"/>
        <v>2.662049861</v>
      </c>
      <c r="BP11" s="136">
        <f t="shared" si="12"/>
        <v>0.5991551801</v>
      </c>
      <c r="BQ11" s="115">
        <f t="shared" si="13"/>
        <v>0.1358111888</v>
      </c>
      <c r="BR11" s="131">
        <f t="shared" si="14"/>
        <v>0.0003428243601</v>
      </c>
      <c r="BS11" s="115">
        <f t="shared" si="15"/>
        <v>0.5137585526</v>
      </c>
      <c r="BT11" s="115">
        <f t="shared" si="16"/>
        <v>0.5658252242</v>
      </c>
      <c r="BU11" s="131">
        <f t="shared" si="17"/>
        <v>0.001271138178</v>
      </c>
      <c r="BV11" s="116">
        <f t="shared" si="18"/>
        <v>0.05337973814</v>
      </c>
      <c r="BW11" s="115">
        <f t="shared" si="19"/>
        <v>0.000119918696</v>
      </c>
      <c r="BX11" s="117">
        <f t="shared" si="20"/>
        <v>635.5571831</v>
      </c>
      <c r="BY11" s="118"/>
    </row>
    <row r="12">
      <c r="A12" s="119" t="s">
        <v>687</v>
      </c>
      <c r="B12" s="120">
        <v>1.0627076E7</v>
      </c>
      <c r="C12" s="121">
        <v>2188.512</v>
      </c>
      <c r="D12" s="121">
        <f t="shared" si="2"/>
        <v>2188.512</v>
      </c>
      <c r="E12" s="121">
        <v>0.0</v>
      </c>
      <c r="F12" s="121" t="str">
        <f t="array" ref="F12">IFS(AND(E12&gt;0,D12&gt;0),"PC-WT",AND(E12&gt;0,D12=0), "PC",AND(E12=0,D12&gt;0), "WT")</f>
        <v>WT</v>
      </c>
      <c r="G12" s="121">
        <v>96.42</v>
      </c>
      <c r="H12" s="121">
        <v>58307.23399306</v>
      </c>
      <c r="I12" s="122"/>
      <c r="J12" s="123"/>
      <c r="K12" s="121"/>
      <c r="L12" s="123"/>
      <c r="M12" s="121"/>
      <c r="N12" s="123"/>
      <c r="O12" s="122">
        <v>0.13</v>
      </c>
      <c r="P12" s="121">
        <v>0.842</v>
      </c>
      <c r="Q12" s="121">
        <v>0.014</v>
      </c>
      <c r="R12" s="121">
        <v>-0.013</v>
      </c>
      <c r="S12" s="121">
        <v>0.794</v>
      </c>
      <c r="T12" s="105">
        <f t="shared" si="3"/>
        <v>7940</v>
      </c>
      <c r="U12" s="121">
        <v>0.056</v>
      </c>
      <c r="V12" s="121">
        <v>-0.051</v>
      </c>
      <c r="W12" s="124">
        <f t="shared" si="4"/>
        <v>38.74846378</v>
      </c>
      <c r="X12" s="121">
        <f t="shared" ref="X12:Y12" si="28">U12*$W12/$S12</f>
        <v>2.732889133</v>
      </c>
      <c r="Y12" s="124">
        <f t="shared" si="28"/>
        <v>-2.488881175</v>
      </c>
      <c r="Z12" s="121">
        <v>2.272</v>
      </c>
      <c r="AA12" s="121">
        <v>0.061</v>
      </c>
      <c r="AB12" s="121">
        <v>-0.06</v>
      </c>
      <c r="AC12" s="121">
        <v>9.753</v>
      </c>
      <c r="AD12" s="121">
        <v>0.582</v>
      </c>
      <c r="AE12" s="121">
        <v>-0.598</v>
      </c>
      <c r="AF12" s="121">
        <v>563.57</v>
      </c>
      <c r="AG12" s="121">
        <v>1.2808</v>
      </c>
      <c r="AH12" s="125">
        <v>440.0</v>
      </c>
      <c r="AI12" s="126">
        <v>8.483</v>
      </c>
      <c r="AJ12" s="127">
        <f t="shared" si="6"/>
        <v>0.02017780775</v>
      </c>
      <c r="AK12" s="121">
        <v>3.804</v>
      </c>
      <c r="AL12" s="128">
        <f t="shared" si="7"/>
        <v>0.01075359001</v>
      </c>
      <c r="AM12" s="121">
        <v>4.679</v>
      </c>
      <c r="AN12" s="128">
        <f t="shared" si="8"/>
        <v>0.02073849726</v>
      </c>
      <c r="AO12" s="121"/>
      <c r="AP12" s="121"/>
      <c r="AQ12" s="121"/>
      <c r="AR12" s="121"/>
      <c r="AS12" s="121"/>
      <c r="AT12" s="125"/>
      <c r="AU12" s="121">
        <f>0.00000011082/0.00000001</f>
        <v>11.082</v>
      </c>
      <c r="AV12" s="128">
        <f t="shared" si="9"/>
        <v>0.02423971998</v>
      </c>
      <c r="AW12" s="120">
        <v>8.4826</v>
      </c>
      <c r="AX12" s="127">
        <f t="shared" si="10"/>
        <v>0.0201768563</v>
      </c>
      <c r="AY12" s="121"/>
      <c r="AZ12" s="121"/>
      <c r="BA12" s="129">
        <v>96.42</v>
      </c>
      <c r="BB12" s="124">
        <v>0.2109</v>
      </c>
      <c r="BC12" s="124">
        <v>81.56</v>
      </c>
      <c r="BD12" s="124">
        <v>0.194</v>
      </c>
      <c r="BE12" s="124">
        <v>57.66</v>
      </c>
      <c r="BF12" s="124">
        <v>0.163</v>
      </c>
      <c r="BG12" s="124">
        <v>23.69</v>
      </c>
      <c r="BH12" s="124">
        <v>0.105</v>
      </c>
      <c r="BI12" s="124"/>
      <c r="BJ12" s="124"/>
      <c r="BK12" s="124"/>
      <c r="BL12" s="124"/>
      <c r="BM12" s="124"/>
      <c r="BN12" s="130"/>
      <c r="BO12" s="124">
        <f t="shared" si="11"/>
        <v>1.23002103</v>
      </c>
      <c r="BP12" s="124">
        <f t="shared" si="12"/>
        <v>0.4108567464</v>
      </c>
      <c r="BQ12" s="115">
        <f t="shared" si="13"/>
        <v>0.8714970801</v>
      </c>
      <c r="BR12" s="131">
        <f t="shared" si="14"/>
        <v>0.002072957743</v>
      </c>
      <c r="BS12" s="115">
        <f t="shared" si="15"/>
        <v>1.138557829</v>
      </c>
      <c r="BT12" s="115">
        <f t="shared" si="16"/>
        <v>1.253944554</v>
      </c>
      <c r="BU12" s="131">
        <f t="shared" si="17"/>
        <v>0.002742759867</v>
      </c>
      <c r="BV12" s="116">
        <f t="shared" si="18"/>
        <v>0.118296656</v>
      </c>
      <c r="BW12" s="115">
        <f t="shared" si="19"/>
        <v>0.0002587509308</v>
      </c>
      <c r="BX12" s="117">
        <f t="shared" si="20"/>
        <v>52.31892882</v>
      </c>
      <c r="BY12" s="118"/>
    </row>
    <row r="13">
      <c r="A13" s="119" t="s">
        <v>687</v>
      </c>
      <c r="B13" s="120">
        <v>1.0754002E7</v>
      </c>
      <c r="C13" s="121">
        <v>2979.191</v>
      </c>
      <c r="D13" s="121">
        <f t="shared" si="2"/>
        <v>2979.191</v>
      </c>
      <c r="E13" s="121">
        <v>0.0</v>
      </c>
      <c r="F13" s="121" t="str">
        <f t="array" ref="F13">IFS(AND(E13&gt;0,D13&gt;0),"PC-WT",AND(E13&gt;0,D13=0), "PC",AND(E13=0,D13&gt;0), "WT")</f>
        <v>WT</v>
      </c>
      <c r="G13" s="121">
        <v>95.78</v>
      </c>
      <c r="H13" s="121">
        <v>58310.14871528</v>
      </c>
      <c r="I13" s="122"/>
      <c r="J13" s="123"/>
      <c r="K13" s="121"/>
      <c r="L13" s="123"/>
      <c r="M13" s="121"/>
      <c r="N13" s="123"/>
      <c r="O13" s="122">
        <v>0.13</v>
      </c>
      <c r="P13" s="121">
        <v>0.848</v>
      </c>
      <c r="Q13" s="121">
        <v>0.0102</v>
      </c>
      <c r="R13" s="121">
        <v>-0.0101</v>
      </c>
      <c r="S13" s="121">
        <v>1.024</v>
      </c>
      <c r="T13" s="105">
        <f t="shared" si="3"/>
        <v>10240</v>
      </c>
      <c r="U13" s="121">
        <v>0.051</v>
      </c>
      <c r="V13" s="121">
        <v>-0.047</v>
      </c>
      <c r="W13" s="124">
        <f t="shared" si="4"/>
        <v>44.00420875</v>
      </c>
      <c r="X13" s="121">
        <f t="shared" ref="X13:Y13" si="29">U13*$W13/$S13</f>
        <v>2.191615865</v>
      </c>
      <c r="Y13" s="124">
        <f t="shared" si="29"/>
        <v>-2.019724425</v>
      </c>
      <c r="Z13" s="121">
        <v>2.45</v>
      </c>
      <c r="AA13" s="121">
        <v>0.091</v>
      </c>
      <c r="AB13" s="121">
        <v>-0.083</v>
      </c>
      <c r="AC13" s="121">
        <v>7.96</v>
      </c>
      <c r="AD13" s="121">
        <v>0.539</v>
      </c>
      <c r="AE13" s="121">
        <v>-0.549</v>
      </c>
      <c r="AF13" s="121">
        <v>586.41</v>
      </c>
      <c r="AG13" s="121">
        <v>1.3148</v>
      </c>
      <c r="AH13" s="125">
        <v>446.0</v>
      </c>
      <c r="AI13" s="126">
        <v>9.603</v>
      </c>
      <c r="AJ13" s="127">
        <f t="shared" si="6"/>
        <v>0.02002342696</v>
      </c>
      <c r="AK13" s="121">
        <v>4.442</v>
      </c>
      <c r="AL13" s="128">
        <f t="shared" si="7"/>
        <v>0.01102841379</v>
      </c>
      <c r="AM13" s="121">
        <v>5.161</v>
      </c>
      <c r="AN13" s="128">
        <f t="shared" si="8"/>
        <v>0.02015669528</v>
      </c>
      <c r="AO13" s="121"/>
      <c r="AP13" s="121"/>
      <c r="AQ13" s="121"/>
      <c r="AR13" s="121"/>
      <c r="AS13" s="121"/>
      <c r="AT13" s="125"/>
      <c r="AU13" s="121">
        <f>0.00000011503/0.00000001</f>
        <v>11.503</v>
      </c>
      <c r="AV13" s="128">
        <f t="shared" si="9"/>
        <v>0.02218212675</v>
      </c>
      <c r="AW13" s="120">
        <v>9.6029</v>
      </c>
      <c r="AX13" s="127">
        <f t="shared" si="10"/>
        <v>0.02002321845</v>
      </c>
      <c r="AY13" s="121"/>
      <c r="AZ13" s="121"/>
      <c r="BA13" s="129">
        <v>95.78</v>
      </c>
      <c r="BB13" s="124">
        <v>0.1847</v>
      </c>
      <c r="BC13" s="124">
        <v>81.53</v>
      </c>
      <c r="BD13" s="124">
        <v>0.17</v>
      </c>
      <c r="BE13" s="124">
        <v>58.0</v>
      </c>
      <c r="BF13" s="124">
        <v>0.144</v>
      </c>
      <c r="BG13" s="124">
        <v>23.3</v>
      </c>
      <c r="BH13" s="124">
        <v>0.091</v>
      </c>
      <c r="BI13" s="124"/>
      <c r="BJ13" s="124"/>
      <c r="BK13" s="124"/>
      <c r="BL13" s="124"/>
      <c r="BM13" s="124"/>
      <c r="BN13" s="130"/>
      <c r="BO13" s="124">
        <f t="shared" si="11"/>
        <v>1.161864025</v>
      </c>
      <c r="BP13" s="124">
        <f t="shared" si="12"/>
        <v>0.4017241379</v>
      </c>
      <c r="BQ13" s="115">
        <f t="shared" si="13"/>
        <v>0.9865960095</v>
      </c>
      <c r="BR13" s="131">
        <f t="shared" si="14"/>
        <v>0.002057173085</v>
      </c>
      <c r="BS13" s="115">
        <f t="shared" si="15"/>
        <v>1.181811109</v>
      </c>
      <c r="BT13" s="115">
        <f t="shared" si="16"/>
        <v>1.301581321</v>
      </c>
      <c r="BU13" s="131">
        <f t="shared" si="17"/>
        <v>0.002509940176</v>
      </c>
      <c r="BV13" s="116">
        <f t="shared" si="18"/>
        <v>0.1227906907</v>
      </c>
      <c r="BW13" s="115">
        <f t="shared" si="19"/>
        <v>0.000236786809</v>
      </c>
      <c r="BX13" s="117">
        <f t="shared" si="20"/>
        <v>52.55182578</v>
      </c>
      <c r="BY13" s="118"/>
    </row>
    <row r="14">
      <c r="A14" s="119" t="s">
        <v>687</v>
      </c>
      <c r="B14" s="120">
        <v>8.8657009E7</v>
      </c>
      <c r="C14" s="121">
        <v>1238.055</v>
      </c>
      <c r="D14" s="121">
        <f t="shared" si="2"/>
        <v>1238.055</v>
      </c>
      <c r="E14" s="121">
        <v>0.0</v>
      </c>
      <c r="F14" s="121" t="str">
        <f t="array" ref="F14">IFS(AND(E14&gt;0,D14&gt;0),"PC-WT",AND(E14&gt;0,D14=0), "PC",AND(E14=0,D14&gt;0), "WT")</f>
        <v>WT</v>
      </c>
      <c r="G14" s="121">
        <v>96.69</v>
      </c>
      <c r="H14" s="121">
        <v>58349.34152778</v>
      </c>
      <c r="I14" s="122"/>
      <c r="J14" s="123"/>
      <c r="K14" s="121"/>
      <c r="L14" s="123"/>
      <c r="M14" s="121"/>
      <c r="N14" s="123"/>
      <c r="O14" s="122">
        <v>0.13</v>
      </c>
      <c r="P14" s="121">
        <v>0.759</v>
      </c>
      <c r="Q14" s="121">
        <v>0.007</v>
      </c>
      <c r="R14" s="121">
        <v>-0.006</v>
      </c>
      <c r="S14" s="121">
        <v>0.916</v>
      </c>
      <c r="T14" s="105">
        <f t="shared" si="3"/>
        <v>9160</v>
      </c>
      <c r="U14" s="121">
        <v>0.036</v>
      </c>
      <c r="V14" s="121">
        <v>-0.038</v>
      </c>
      <c r="W14" s="124">
        <f t="shared" si="4"/>
        <v>41.61903199</v>
      </c>
      <c r="X14" s="121">
        <f t="shared" ref="X14:Y14" si="30">U14*$W14/$S14</f>
        <v>1.63568248</v>
      </c>
      <c r="Y14" s="124">
        <f t="shared" si="30"/>
        <v>-1.726553729</v>
      </c>
      <c r="Z14" s="121">
        <v>6.902</v>
      </c>
      <c r="AA14" s="121">
        <v>1.191</v>
      </c>
      <c r="AB14" s="121">
        <v>-1.077</v>
      </c>
      <c r="AC14" s="121">
        <v>1.508</v>
      </c>
      <c r="AD14" s="121">
        <v>0.393</v>
      </c>
      <c r="AE14" s="121">
        <v>-0.344</v>
      </c>
      <c r="AF14" s="121">
        <v>386.23</v>
      </c>
      <c r="AG14" s="121">
        <v>1.1427</v>
      </c>
      <c r="AH14" s="125">
        <v>338.0</v>
      </c>
      <c r="AI14" s="126">
        <v>4.313</v>
      </c>
      <c r="AJ14" s="127">
        <f t="shared" si="6"/>
        <v>0.013670026</v>
      </c>
      <c r="AK14" s="121">
        <v>2.275</v>
      </c>
      <c r="AL14" s="128">
        <f t="shared" si="7"/>
        <v>0.0083603708</v>
      </c>
      <c r="AM14" s="121">
        <v>2.038</v>
      </c>
      <c r="AN14" s="128">
        <f t="shared" si="8"/>
        <v>0.01292685828</v>
      </c>
      <c r="AO14" s="121"/>
      <c r="AP14" s="121"/>
      <c r="AQ14" s="121"/>
      <c r="AR14" s="121"/>
      <c r="AS14" s="121"/>
      <c r="AT14" s="125"/>
      <c r="AU14" s="121">
        <v>7.2769</v>
      </c>
      <c r="AV14" s="128">
        <f t="shared" si="9"/>
        <v>0.02110293474</v>
      </c>
      <c r="AW14" s="120">
        <v>4.3127</v>
      </c>
      <c r="AX14" s="127">
        <f t="shared" si="10"/>
        <v>0.01366907515</v>
      </c>
      <c r="AY14" s="121"/>
      <c r="AZ14" s="121"/>
      <c r="BA14" s="129">
        <v>96.69</v>
      </c>
      <c r="BB14" s="124">
        <v>0.2804</v>
      </c>
      <c r="BC14" s="124">
        <v>80.77</v>
      </c>
      <c r="BD14" s="124">
        <v>0.256</v>
      </c>
      <c r="BE14" s="124">
        <v>60.41</v>
      </c>
      <c r="BF14" s="124">
        <v>0.222</v>
      </c>
      <c r="BG14" s="124">
        <v>20.18</v>
      </c>
      <c r="BH14" s="124">
        <v>0.128</v>
      </c>
      <c r="BI14" s="124"/>
      <c r="BJ14" s="124"/>
      <c r="BK14" s="124"/>
      <c r="BL14" s="124"/>
      <c r="BM14" s="124"/>
      <c r="BN14" s="130"/>
      <c r="BO14" s="124">
        <f t="shared" si="11"/>
        <v>0.8958241758</v>
      </c>
      <c r="BP14" s="124">
        <f t="shared" si="12"/>
        <v>0.3340506539</v>
      </c>
      <c r="BQ14" s="115">
        <f t="shared" si="13"/>
        <v>0.4430841319</v>
      </c>
      <c r="BR14" s="131">
        <f t="shared" si="14"/>
        <v>0.001404352331</v>
      </c>
      <c r="BS14" s="115">
        <f t="shared" si="15"/>
        <v>0.7476242074</v>
      </c>
      <c r="BT14" s="115">
        <f t="shared" si="16"/>
        <v>0.8233919078</v>
      </c>
      <c r="BU14" s="131">
        <f t="shared" si="17"/>
        <v>0.002387828017</v>
      </c>
      <c r="BV14" s="116">
        <f t="shared" si="18"/>
        <v>0.07767848187</v>
      </c>
      <c r="BW14" s="115">
        <f t="shared" si="19"/>
        <v>0.000225266794</v>
      </c>
      <c r="BX14" s="117">
        <f t="shared" si="20"/>
        <v>52.17513787</v>
      </c>
      <c r="BY14" s="118"/>
    </row>
    <row r="15">
      <c r="A15" s="119" t="s">
        <v>688</v>
      </c>
      <c r="B15" s="132">
        <v>8.865701E7</v>
      </c>
      <c r="C15" s="133">
        <v>2224.052</v>
      </c>
      <c r="D15" s="133">
        <f t="shared" si="2"/>
        <v>2224.052</v>
      </c>
      <c r="E15" s="133">
        <v>0.0</v>
      </c>
      <c r="F15" s="133" t="str">
        <f t="array" ref="F15">IFS(AND(E15&gt;0,D15&gt;0),"PC-WT",AND(E15&gt;0,D15=0), "PC",AND(E15=0,D15&gt;0), "WT")</f>
        <v>WT</v>
      </c>
      <c r="G15" s="133">
        <v>90.68</v>
      </c>
      <c r="H15" s="133">
        <v>58388.91732639</v>
      </c>
      <c r="I15" s="134"/>
      <c r="J15" s="135"/>
      <c r="K15" s="133"/>
      <c r="L15" s="135"/>
      <c r="M15" s="133"/>
      <c r="N15" s="135"/>
      <c r="O15" s="134">
        <v>0.13</v>
      </c>
      <c r="P15" s="133">
        <v>0.338</v>
      </c>
      <c r="Q15" s="133">
        <v>0.011</v>
      </c>
      <c r="R15" s="133">
        <v>-0.012</v>
      </c>
      <c r="S15" s="133">
        <v>2.06</v>
      </c>
      <c r="T15" s="105">
        <f t="shared" si="3"/>
        <v>20600</v>
      </c>
      <c r="U15" s="133">
        <v>0.462</v>
      </c>
      <c r="V15" s="133">
        <v>-0.472</v>
      </c>
      <c r="W15" s="136">
        <f t="shared" si="4"/>
        <v>62.41340093</v>
      </c>
      <c r="X15" s="133">
        <f t="shared" ref="X15:Y15" si="31">U15*$W15/$S15</f>
        <v>13.99756856</v>
      </c>
      <c r="Y15" s="136">
        <f t="shared" si="31"/>
        <v>-14.30054623</v>
      </c>
      <c r="Z15" s="133">
        <v>2.35</v>
      </c>
      <c r="AA15" s="133">
        <v>0.052</v>
      </c>
      <c r="AB15" s="133">
        <v>-0.053</v>
      </c>
      <c r="AC15" s="133">
        <v>4.484</v>
      </c>
      <c r="AD15" s="133">
        <v>0.328</v>
      </c>
      <c r="AE15" s="133">
        <v>-0.316</v>
      </c>
      <c r="AF15" s="133">
        <v>829.12</v>
      </c>
      <c r="AG15" s="133">
        <v>1.8716</v>
      </c>
      <c r="AH15" s="137">
        <v>443.0</v>
      </c>
      <c r="AI15" s="138">
        <v>1.307</v>
      </c>
      <c r="AJ15" s="139">
        <f t="shared" si="6"/>
        <v>0.003372530227</v>
      </c>
      <c r="AK15" s="133">
        <v>0.639</v>
      </c>
      <c r="AL15" s="140">
        <f t="shared" si="7"/>
        <v>0.00188012992</v>
      </c>
      <c r="AM15" s="133">
        <v>0.667</v>
      </c>
      <c r="AN15" s="140">
        <f t="shared" si="8"/>
        <v>0.003611285062</v>
      </c>
      <c r="AO15" s="133"/>
      <c r="AP15" s="133"/>
      <c r="AQ15" s="133"/>
      <c r="AR15" s="133"/>
      <c r="AS15" s="133"/>
      <c r="AT15" s="137"/>
      <c r="AU15" s="133">
        <v>2.184</v>
      </c>
      <c r="AV15" s="140">
        <f t="shared" si="9"/>
        <v>0.004867516542</v>
      </c>
      <c r="AW15" s="132">
        <v>1.3067</v>
      </c>
      <c r="AX15" s="139">
        <f t="shared" si="10"/>
        <v>0.003371756119</v>
      </c>
      <c r="AY15" s="133"/>
      <c r="AZ15" s="133"/>
      <c r="BA15" s="141">
        <v>90.68</v>
      </c>
      <c r="BB15" s="136">
        <v>0.2021</v>
      </c>
      <c r="BC15" s="136">
        <v>67.82</v>
      </c>
      <c r="BD15" s="136">
        <v>0.175</v>
      </c>
      <c r="BE15" s="136">
        <v>52.34</v>
      </c>
      <c r="BF15" s="136">
        <v>0.154</v>
      </c>
      <c r="BG15" s="136">
        <v>15.33</v>
      </c>
      <c r="BH15" s="136">
        <v>0.083</v>
      </c>
      <c r="BI15" s="136"/>
      <c r="BJ15" s="136"/>
      <c r="BK15" s="136"/>
      <c r="BL15" s="136"/>
      <c r="BM15" s="136"/>
      <c r="BN15" s="142"/>
      <c r="BO15" s="136">
        <f t="shared" si="11"/>
        <v>1.043818466</v>
      </c>
      <c r="BP15" s="136">
        <f t="shared" si="12"/>
        <v>0.2928926251</v>
      </c>
      <c r="BQ15" s="115">
        <f t="shared" si="13"/>
        <v>0.1342495502</v>
      </c>
      <c r="BR15" s="131">
        <f t="shared" si="14"/>
        <v>0.0003464121393</v>
      </c>
      <c r="BS15" s="115">
        <f t="shared" si="15"/>
        <v>0.2243828099</v>
      </c>
      <c r="BT15" s="115">
        <f t="shared" si="16"/>
        <v>0.2471228032</v>
      </c>
      <c r="BU15" s="131">
        <f t="shared" si="17"/>
        <v>0.0005507666357</v>
      </c>
      <c r="BV15" s="116">
        <f t="shared" si="18"/>
        <v>0.023313472</v>
      </c>
      <c r="BW15" s="115">
        <f t="shared" si="19"/>
        <v>0.00005195911658</v>
      </c>
      <c r="BX15" s="117">
        <f t="shared" si="20"/>
        <v>144.134143</v>
      </c>
      <c r="BY15" s="118"/>
    </row>
    <row r="16">
      <c r="A16" s="119" t="s">
        <v>689</v>
      </c>
      <c r="B16" s="120">
        <v>8.8657011E7</v>
      </c>
      <c r="C16" s="121">
        <v>1996.112</v>
      </c>
      <c r="D16" s="121">
        <f t="shared" si="2"/>
        <v>64.787</v>
      </c>
      <c r="E16" s="121">
        <v>1931.325</v>
      </c>
      <c r="F16" s="121" t="str">
        <f t="array" ref="F16">IFS(AND(E16&gt;0,D16&gt;0),"PC-WT",AND(E16&gt;0,D16=0), "PC",AND(E16=0,D16&gt;0), "WT")</f>
        <v>PC-WT</v>
      </c>
      <c r="G16" s="121">
        <v>4.228</v>
      </c>
      <c r="H16" s="121">
        <v>58421.0034375</v>
      </c>
      <c r="I16" s="122"/>
      <c r="J16" s="123"/>
      <c r="K16" s="121"/>
      <c r="L16" s="123"/>
      <c r="M16" s="121"/>
      <c r="N16" s="123"/>
      <c r="O16" s="122">
        <v>0.13</v>
      </c>
      <c r="P16" s="121">
        <v>0.276</v>
      </c>
      <c r="Q16" s="121"/>
      <c r="R16" s="121"/>
      <c r="S16" s="121">
        <v>0.0103</v>
      </c>
      <c r="T16" s="105">
        <f t="shared" si="3"/>
        <v>103</v>
      </c>
      <c r="U16" s="121"/>
      <c r="V16" s="121"/>
      <c r="W16" s="124">
        <f t="shared" si="4"/>
        <v>4.413293904</v>
      </c>
      <c r="X16" s="121">
        <f t="shared" ref="X16:Y16" si="32">U16*$W16/$S16</f>
        <v>0</v>
      </c>
      <c r="Y16" s="124">
        <f t="shared" si="32"/>
        <v>0</v>
      </c>
      <c r="Z16" s="121">
        <v>1.219</v>
      </c>
      <c r="AA16" s="121">
        <v>0.374</v>
      </c>
      <c r="AB16" s="121">
        <v>-1.219</v>
      </c>
      <c r="AC16" s="121">
        <v>0.026</v>
      </c>
      <c r="AD16" s="121">
        <v>0.009</v>
      </c>
      <c r="AE16" s="121">
        <v>-0.026</v>
      </c>
      <c r="AF16" s="121">
        <v>3.19</v>
      </c>
      <c r="AG16" s="121">
        <v>0.531</v>
      </c>
      <c r="AH16" s="125">
        <v>6.0</v>
      </c>
      <c r="AI16" s="122"/>
      <c r="AJ16" s="121"/>
      <c r="AK16" s="121"/>
      <c r="AL16" s="121"/>
      <c r="AM16" s="121"/>
      <c r="AN16" s="121"/>
      <c r="AO16" s="120">
        <v>0.019</v>
      </c>
      <c r="AP16" s="127">
        <f t="shared" ref="AP16:AP20" si="34">AO16*BJ16/BI16</f>
        <v>0.001340528351</v>
      </c>
      <c r="AQ16" s="121">
        <v>0.004</v>
      </c>
      <c r="AR16" s="128">
        <f t="shared" ref="AR16:AR20" si="35">AQ16*BL16/BK16</f>
        <v>0.0004015544041</v>
      </c>
      <c r="AS16" s="121">
        <v>0.015</v>
      </c>
      <c r="AT16" s="143">
        <f t="shared" ref="AT16:AT20" si="36">AS16*BN16/BM16</f>
        <v>0.001484771574</v>
      </c>
      <c r="AU16" s="121">
        <f>0.0000000018855/0.00000001</f>
        <v>0.18855</v>
      </c>
      <c r="AV16" s="128">
        <f t="shared" si="9"/>
        <v>0.01109390279</v>
      </c>
      <c r="AW16" s="121"/>
      <c r="AX16" s="121"/>
      <c r="AY16" s="120">
        <f>0.00000000018751/0.00000001</f>
        <v>0.018751</v>
      </c>
      <c r="AZ16" s="127">
        <f t="shared" ref="AZ16:AZ20" si="37">AY16*BJ16/BI16</f>
        <v>0.001322960374</v>
      </c>
      <c r="BA16" s="129">
        <v>4.475</v>
      </c>
      <c r="BB16" s="124">
        <v>0.2633</v>
      </c>
      <c r="BC16" s="124"/>
      <c r="BD16" s="124"/>
      <c r="BE16" s="124"/>
      <c r="BF16" s="124"/>
      <c r="BG16" s="124"/>
      <c r="BH16" s="124"/>
      <c r="BI16" s="124">
        <v>3.104</v>
      </c>
      <c r="BJ16" s="124">
        <v>0.219</v>
      </c>
      <c r="BK16" s="124">
        <v>1.544</v>
      </c>
      <c r="BL16" s="124">
        <v>0.155</v>
      </c>
      <c r="BM16" s="124">
        <v>1.576</v>
      </c>
      <c r="BN16" s="130">
        <v>0.156</v>
      </c>
      <c r="BO16" s="124">
        <f t="shared" ref="BO16:BO20" si="38">AS16/AQ16</f>
        <v>3.75</v>
      </c>
      <c r="BP16" s="124">
        <f t="shared" ref="BP16:BP20" si="39">BM16/BK16</f>
        <v>1.020725389</v>
      </c>
      <c r="BQ16" s="131">
        <f t="shared" ref="BQ16:BQ20" si="40">(4*PI()*((2.93*3.086E+21)^2)*(AY16*10^-8))/1E+38</f>
        <v>0.001926466148</v>
      </c>
      <c r="BR16" s="131">
        <f t="shared" ref="BR16:BR20" si="41">$BQ16*$AZ16/$AY16</f>
        <v>0.0001359201309</v>
      </c>
      <c r="BS16" s="115">
        <f t="shared" si="15"/>
        <v>0.01937151044</v>
      </c>
      <c r="BT16" s="115">
        <f t="shared" si="16"/>
        <v>0.02133470904</v>
      </c>
      <c r="BU16" s="131">
        <f t="shared" si="17"/>
        <v>0.001255291372</v>
      </c>
      <c r="BV16" s="116">
        <f t="shared" si="18"/>
        <v>0.0020127084</v>
      </c>
      <c r="BW16" s="115">
        <f t="shared" si="19"/>
        <v>0.0001184237144</v>
      </c>
      <c r="BX16" s="117">
        <f t="shared" si="20"/>
        <v>63.51394052</v>
      </c>
      <c r="BY16" s="118"/>
    </row>
    <row r="17">
      <c r="A17" s="103" t="s">
        <v>689</v>
      </c>
      <c r="B17" s="144">
        <v>1.0627122E7</v>
      </c>
      <c r="C17" s="145">
        <v>2039.285</v>
      </c>
      <c r="D17" s="145">
        <f t="shared" si="2"/>
        <v>2039.285</v>
      </c>
      <c r="E17" s="145">
        <v>0.0</v>
      </c>
      <c r="F17" s="145" t="str">
        <f t="array" ref="F17">IFS(AND(E17&gt;0,D17&gt;0),"PC-WT",AND(E17&gt;0,D17=0), "PC",AND(E17=0,D17&gt;0), "WT")</f>
        <v>WT</v>
      </c>
      <c r="G17" s="145">
        <v>2.716</v>
      </c>
      <c r="H17" s="145">
        <v>58424.65634259</v>
      </c>
      <c r="I17" s="146"/>
      <c r="J17" s="147"/>
      <c r="K17" s="145"/>
      <c r="L17" s="147"/>
      <c r="M17" s="145"/>
      <c r="N17" s="147"/>
      <c r="O17" s="146">
        <v>0.13</v>
      </c>
      <c r="P17" s="144">
        <v>0.0294</v>
      </c>
      <c r="Q17" s="145">
        <v>0.248</v>
      </c>
      <c r="R17" s="145">
        <v>-0.029</v>
      </c>
      <c r="S17" s="145">
        <v>6.39665E8</v>
      </c>
      <c r="T17" s="105">
        <f t="shared" si="3"/>
        <v>6396650000000</v>
      </c>
      <c r="U17" s="145"/>
      <c r="V17" s="145"/>
      <c r="W17" s="148">
        <f t="shared" si="4"/>
        <v>1099817.263</v>
      </c>
      <c r="X17" s="145">
        <f t="shared" ref="X17:Y17" si="33">U17*$W17/$S17</f>
        <v>0</v>
      </c>
      <c r="Y17" s="148">
        <f t="shared" si="33"/>
        <v>0</v>
      </c>
      <c r="Z17" s="145">
        <v>1.785</v>
      </c>
      <c r="AA17" s="145">
        <v>0.057</v>
      </c>
      <c r="AB17" s="145">
        <v>-0.056</v>
      </c>
      <c r="AC17" s="145">
        <v>0.023</v>
      </c>
      <c r="AD17" s="145">
        <v>0.001</v>
      </c>
      <c r="AE17" s="145">
        <v>-0.001</v>
      </c>
      <c r="AF17" s="145">
        <v>140.87</v>
      </c>
      <c r="AG17" s="145">
        <v>0.81439</v>
      </c>
      <c r="AH17" s="149">
        <v>172.0</v>
      </c>
      <c r="AI17" s="146"/>
      <c r="AJ17" s="145"/>
      <c r="AK17" s="145"/>
      <c r="AL17" s="145"/>
      <c r="AM17" s="145"/>
      <c r="AN17" s="145"/>
      <c r="AO17" s="144">
        <v>0.009</v>
      </c>
      <c r="AP17" s="150">
        <f t="shared" si="34"/>
        <v>0.0001421272643</v>
      </c>
      <c r="AQ17" s="145">
        <v>0.003</v>
      </c>
      <c r="AR17" s="151">
        <f t="shared" si="35"/>
        <v>0.00005820895522</v>
      </c>
      <c r="AS17" s="145">
        <v>0.006</v>
      </c>
      <c r="AT17" s="152">
        <f t="shared" si="36"/>
        <v>0.0001498127341</v>
      </c>
      <c r="AU17" s="145">
        <f>1.2306</f>
        <v>1.2306</v>
      </c>
      <c r="AV17" s="151">
        <f t="shared" si="9"/>
        <v>0.01708612887</v>
      </c>
      <c r="AW17" s="145"/>
      <c r="AX17" s="145"/>
      <c r="AY17" s="144">
        <f>8.9524E-11/0.00000001</f>
        <v>0.0089524</v>
      </c>
      <c r="AZ17" s="150">
        <f t="shared" si="37"/>
        <v>0.000141375569</v>
      </c>
      <c r="BA17" s="153">
        <v>2.716</v>
      </c>
      <c r="BB17" s="148">
        <v>0.03771</v>
      </c>
      <c r="BC17" s="148"/>
      <c r="BD17" s="148"/>
      <c r="BE17" s="148"/>
      <c r="BF17" s="148"/>
      <c r="BG17" s="148"/>
      <c r="BH17" s="148"/>
      <c r="BI17" s="148">
        <v>2.153</v>
      </c>
      <c r="BJ17" s="148">
        <v>0.034</v>
      </c>
      <c r="BK17" s="148">
        <v>1.34</v>
      </c>
      <c r="BL17" s="148">
        <v>0.026</v>
      </c>
      <c r="BM17" s="148">
        <v>0.801</v>
      </c>
      <c r="BN17" s="154">
        <v>0.02</v>
      </c>
      <c r="BO17" s="148">
        <f t="shared" si="38"/>
        <v>2</v>
      </c>
      <c r="BP17" s="148">
        <f t="shared" si="39"/>
        <v>0.597761194</v>
      </c>
      <c r="BQ17" s="131">
        <f t="shared" si="40"/>
        <v>0.0009197640416</v>
      </c>
      <c r="BR17" s="115">
        <f t="shared" si="41"/>
        <v>0.00001452483856</v>
      </c>
      <c r="BS17" s="115">
        <f t="shared" si="15"/>
        <v>0.1264310832</v>
      </c>
      <c r="BT17" s="115">
        <f t="shared" si="16"/>
        <v>0.1392441949</v>
      </c>
      <c r="BU17" s="115">
        <f t="shared" si="17"/>
        <v>0.001933320541</v>
      </c>
      <c r="BV17" s="116">
        <f t="shared" si="18"/>
        <v>0.0131362448</v>
      </c>
      <c r="BW17" s="115">
        <f t="shared" si="19"/>
        <v>0.0001823887303</v>
      </c>
      <c r="BX17" s="117">
        <f t="shared" si="20"/>
        <v>14300.05633</v>
      </c>
      <c r="BY17" s="118"/>
    </row>
    <row r="18">
      <c r="A18" s="119" t="s">
        <v>689</v>
      </c>
      <c r="B18" s="120">
        <v>1.0627125E7</v>
      </c>
      <c r="C18" s="121">
        <v>2199.048</v>
      </c>
      <c r="D18" s="121">
        <f t="shared" si="2"/>
        <v>2199.048</v>
      </c>
      <c r="E18" s="121">
        <v>0.0</v>
      </c>
      <c r="F18" s="121" t="str">
        <f t="array" ref="F18">IFS(AND(E18&gt;0,D18&gt;0),"PC-WT",AND(E18&gt;0,D18=0), "PC",AND(E18=0,D18&gt;0), "WT")</f>
        <v>WT</v>
      </c>
      <c r="G18" s="121">
        <v>2.26</v>
      </c>
      <c r="H18" s="121">
        <v>58428.16940972</v>
      </c>
      <c r="I18" s="122"/>
      <c r="J18" s="123"/>
      <c r="K18" s="121"/>
      <c r="L18" s="123"/>
      <c r="M18" s="121"/>
      <c r="N18" s="123"/>
      <c r="O18" s="122">
        <v>0.13</v>
      </c>
      <c r="P18" s="121">
        <v>0.122</v>
      </c>
      <c r="Q18" s="121">
        <v>0.061</v>
      </c>
      <c r="R18" s="121">
        <v>-0.042</v>
      </c>
      <c r="S18" s="121">
        <v>3.301</v>
      </c>
      <c r="T18" s="105">
        <f t="shared" si="3"/>
        <v>33010</v>
      </c>
      <c r="U18" s="121">
        <v>194.872</v>
      </c>
      <c r="V18" s="121">
        <v>-3.114</v>
      </c>
      <c r="W18" s="124">
        <f t="shared" si="4"/>
        <v>79.00725991</v>
      </c>
      <c r="X18" s="121">
        <f t="shared" ref="X18:Y18" si="42">U18*$W18/$S18</f>
        <v>4664.132915</v>
      </c>
      <c r="Y18" s="124">
        <f t="shared" si="42"/>
        <v>-74.53153813</v>
      </c>
      <c r="Z18" s="121">
        <v>1.68</v>
      </c>
      <c r="AA18" s="121">
        <v>0.085</v>
      </c>
      <c r="AB18" s="121">
        <v>-0.101</v>
      </c>
      <c r="AC18" s="121">
        <v>0.015</v>
      </c>
      <c r="AD18" s="121">
        <v>0.001</v>
      </c>
      <c r="AE18" s="121">
        <v>-0.001</v>
      </c>
      <c r="AF18" s="121">
        <v>145.3</v>
      </c>
      <c r="AG18" s="121">
        <v>0.93141</v>
      </c>
      <c r="AH18" s="125">
        <v>156.0</v>
      </c>
      <c r="AI18" s="122"/>
      <c r="AJ18" s="121"/>
      <c r="AK18" s="121"/>
      <c r="AL18" s="121"/>
      <c r="AM18" s="121"/>
      <c r="AN18" s="121"/>
      <c r="AO18" s="120">
        <v>0.007</v>
      </c>
      <c r="AP18" s="127">
        <f t="shared" si="34"/>
        <v>0.0001151446398</v>
      </c>
      <c r="AQ18" s="121">
        <v>0.002</v>
      </c>
      <c r="AR18" s="128">
        <f t="shared" si="35"/>
        <v>0.00004181818182</v>
      </c>
      <c r="AS18" s="121">
        <v>0.005</v>
      </c>
      <c r="AT18" s="143">
        <f t="shared" si="36"/>
        <v>0.0001384615385</v>
      </c>
      <c r="AU18" s="121">
        <f>0.00000000027622/0.00000001</f>
        <v>0.027622</v>
      </c>
      <c r="AV18" s="128">
        <f t="shared" si="9"/>
        <v>0.0004044300796</v>
      </c>
      <c r="AW18" s="121"/>
      <c r="AX18" s="121"/>
      <c r="AY18" s="120">
        <f>6.7273E-11/0.00000001</f>
        <v>0.0067273</v>
      </c>
      <c r="AZ18" s="127">
        <f t="shared" si="37"/>
        <v>0.0001106589336</v>
      </c>
      <c r="BA18" s="129">
        <v>2.26</v>
      </c>
      <c r="BB18" s="124">
        <v>0.03309</v>
      </c>
      <c r="BC18" s="124"/>
      <c r="BD18" s="124"/>
      <c r="BE18" s="124"/>
      <c r="BF18" s="124"/>
      <c r="BG18" s="124"/>
      <c r="BH18" s="124"/>
      <c r="BI18" s="124">
        <v>1.763</v>
      </c>
      <c r="BJ18" s="124">
        <v>0.029</v>
      </c>
      <c r="BK18" s="124">
        <v>1.1</v>
      </c>
      <c r="BL18" s="124">
        <v>0.023</v>
      </c>
      <c r="BM18" s="124">
        <v>0.65</v>
      </c>
      <c r="BN18" s="130">
        <v>0.018</v>
      </c>
      <c r="BO18" s="124">
        <f t="shared" si="38"/>
        <v>2.5</v>
      </c>
      <c r="BP18" s="124">
        <f t="shared" si="39"/>
        <v>0.5909090909</v>
      </c>
      <c r="BQ18" s="131">
        <f t="shared" si="40"/>
        <v>0.0006911586432</v>
      </c>
      <c r="BR18" s="131">
        <f t="shared" si="41"/>
        <v>0.00001136903043</v>
      </c>
      <c r="BS18" s="115">
        <f t="shared" si="15"/>
        <v>0.002837867204</v>
      </c>
      <c r="BT18" s="115">
        <f t="shared" si="16"/>
        <v>0.003125469812</v>
      </c>
      <c r="BU18" s="131">
        <f t="shared" si="17"/>
        <v>0.00004576185668</v>
      </c>
      <c r="BV18" s="116">
        <f t="shared" si="18"/>
        <v>0.0002948556427</v>
      </c>
      <c r="BW18" s="115">
        <f t="shared" si="19"/>
        <v>0.00000431715629</v>
      </c>
      <c r="BX18" s="117">
        <f t="shared" si="20"/>
        <v>124.4176095</v>
      </c>
      <c r="BY18" s="118"/>
    </row>
    <row r="19">
      <c r="A19" s="103" t="s">
        <v>689</v>
      </c>
      <c r="B19" s="144">
        <v>1.0627126E7</v>
      </c>
      <c r="C19" s="145">
        <v>2206.219</v>
      </c>
      <c r="D19" s="145">
        <f t="shared" si="2"/>
        <v>2206.219</v>
      </c>
      <c r="E19" s="145">
        <v>0.0</v>
      </c>
      <c r="F19" s="145" t="str">
        <f t="array" ref="F19">IFS(AND(E19&gt;0,D19&gt;0),"PC-WT",AND(E19&gt;0,D19=0), "PC",AND(E19=0,D19&gt;0), "WT")</f>
        <v>WT</v>
      </c>
      <c r="G19" s="145">
        <v>0.9981</v>
      </c>
      <c r="H19" s="145">
        <v>58430.69579861</v>
      </c>
      <c r="I19" s="146"/>
      <c r="J19" s="147"/>
      <c r="K19" s="145"/>
      <c r="L19" s="147"/>
      <c r="M19" s="145"/>
      <c r="N19" s="147"/>
      <c r="O19" s="146">
        <v>0.13</v>
      </c>
      <c r="P19" s="144">
        <v>0.089</v>
      </c>
      <c r="Q19" s="145">
        <v>0.112</v>
      </c>
      <c r="R19" s="145">
        <v>-0.076</v>
      </c>
      <c r="S19" s="145">
        <v>45.251</v>
      </c>
      <c r="T19" s="105">
        <f t="shared" si="3"/>
        <v>452510</v>
      </c>
      <c r="U19" s="145"/>
      <c r="V19" s="145"/>
      <c r="W19" s="148">
        <f t="shared" si="4"/>
        <v>292.5218615</v>
      </c>
      <c r="X19" s="145">
        <f t="shared" ref="X19:Y19" si="43">U19*$W19/$S19</f>
        <v>0</v>
      </c>
      <c r="Y19" s="148">
        <f t="shared" si="43"/>
        <v>0</v>
      </c>
      <c r="Z19" s="145">
        <v>1.729</v>
      </c>
      <c r="AA19" s="145">
        <v>0.129</v>
      </c>
      <c r="AB19" s="145">
        <v>-0.155</v>
      </c>
      <c r="AC19" s="145">
        <v>0.0104</v>
      </c>
      <c r="AD19" s="145">
        <v>0.001</v>
      </c>
      <c r="AE19" s="145">
        <v>-0.002</v>
      </c>
      <c r="AF19" s="145">
        <v>45.28</v>
      </c>
      <c r="AG19" s="145">
        <v>0.8708</v>
      </c>
      <c r="AH19" s="149">
        <v>52.0</v>
      </c>
      <c r="AI19" s="146"/>
      <c r="AJ19" s="145"/>
      <c r="AK19" s="145"/>
      <c r="AL19" s="145"/>
      <c r="AM19" s="145"/>
      <c r="AN19" s="145"/>
      <c r="AO19" s="144">
        <v>0.004</v>
      </c>
      <c r="AP19" s="150">
        <f t="shared" si="34"/>
        <v>0.0001207349081</v>
      </c>
      <c r="AQ19" s="145">
        <v>0.001</v>
      </c>
      <c r="AR19" s="151">
        <f t="shared" si="35"/>
        <v>0.00003789473684</v>
      </c>
      <c r="AS19" s="145">
        <v>0.003</v>
      </c>
      <c r="AT19" s="152">
        <f t="shared" si="36"/>
        <v>0.0001532846715</v>
      </c>
      <c r="AU19" s="145">
        <f>0.00000000018322/0.00000001</f>
        <v>0.018322</v>
      </c>
      <c r="AV19" s="151">
        <f t="shared" si="9"/>
        <v>0.0004842544434</v>
      </c>
      <c r="AW19" s="145"/>
      <c r="AX19" s="145"/>
      <c r="AY19" s="144">
        <f>4.3891E-11/0.00000001</f>
        <v>0.0043891</v>
      </c>
      <c r="AZ19" s="150">
        <f t="shared" si="37"/>
        <v>0.0001324793963</v>
      </c>
      <c r="BA19" s="153">
        <v>0.9981</v>
      </c>
      <c r="BB19" s="148">
        <v>0.02638</v>
      </c>
      <c r="BC19" s="148"/>
      <c r="BD19" s="148"/>
      <c r="BE19" s="148"/>
      <c r="BF19" s="148"/>
      <c r="BG19" s="148"/>
      <c r="BH19" s="148"/>
      <c r="BI19" s="148">
        <v>0.762</v>
      </c>
      <c r="BJ19" s="148">
        <v>0.023</v>
      </c>
      <c r="BK19" s="148">
        <v>0.475</v>
      </c>
      <c r="BL19" s="148">
        <v>0.018</v>
      </c>
      <c r="BM19" s="148">
        <v>0.274</v>
      </c>
      <c r="BN19" s="154">
        <v>0.014</v>
      </c>
      <c r="BO19" s="148">
        <f t="shared" si="38"/>
        <v>3</v>
      </c>
      <c r="BP19" s="148">
        <f t="shared" si="39"/>
        <v>0.5768421053</v>
      </c>
      <c r="BQ19" s="131">
        <f t="shared" si="40"/>
        <v>0.0004509334207</v>
      </c>
      <c r="BR19" s="115">
        <f t="shared" si="41"/>
        <v>0.00001361085128</v>
      </c>
      <c r="BS19" s="115">
        <f t="shared" si="15"/>
        <v>0.001882390953</v>
      </c>
      <c r="BT19" s="115">
        <f t="shared" si="16"/>
        <v>0.002073161172</v>
      </c>
      <c r="BU19" s="115">
        <f t="shared" si="17"/>
        <v>0.00005479410052</v>
      </c>
      <c r="BV19" s="116">
        <f t="shared" si="18"/>
        <v>0.0001955812427</v>
      </c>
      <c r="BW19" s="115">
        <f t="shared" si="19"/>
        <v>0.000005169254766</v>
      </c>
      <c r="BX19" s="117">
        <f t="shared" si="20"/>
        <v>190.4058905</v>
      </c>
      <c r="BY19" s="118"/>
    </row>
    <row r="20">
      <c r="A20" s="155" t="s">
        <v>689</v>
      </c>
      <c r="B20" s="156">
        <v>1.0627128E7</v>
      </c>
      <c r="C20" s="157">
        <v>2013.904</v>
      </c>
      <c r="D20" s="157">
        <f t="shared" si="2"/>
        <v>2013.904</v>
      </c>
      <c r="E20" s="157">
        <v>0.0</v>
      </c>
      <c r="F20" s="157" t="str">
        <f t="array" ref="F20">IFS(AND(E20&gt;0,D20&gt;0),"PC-WT",AND(E20&gt;0,D20=0), "PC",AND(E20=0,D20&gt;0), "WT")</f>
        <v>WT</v>
      </c>
      <c r="G20" s="157">
        <v>1.177</v>
      </c>
      <c r="H20" s="157">
        <v>58434.35041667</v>
      </c>
      <c r="I20" s="158"/>
      <c r="J20" s="159"/>
      <c r="K20" s="157"/>
      <c r="L20" s="159"/>
      <c r="M20" s="157"/>
      <c r="N20" s="159"/>
      <c r="O20" s="158">
        <v>0.13</v>
      </c>
      <c r="P20" s="156">
        <v>0.025</v>
      </c>
      <c r="Q20" s="157">
        <v>0.313</v>
      </c>
      <c r="R20" s="157">
        <v>-0.025</v>
      </c>
      <c r="S20" s="157">
        <v>1221940.0</v>
      </c>
      <c r="T20" s="105">
        <f t="shared" si="3"/>
        <v>12219400000</v>
      </c>
      <c r="U20" s="157"/>
      <c r="V20" s="157"/>
      <c r="W20" s="160">
        <f t="shared" si="4"/>
        <v>48069.45284</v>
      </c>
      <c r="X20" s="157">
        <f t="shared" ref="X20:Y20" si="44">U20*$W20/$S20</f>
        <v>0</v>
      </c>
      <c r="Y20" s="160">
        <f t="shared" si="44"/>
        <v>0</v>
      </c>
      <c r="Z20" s="157">
        <v>1.805</v>
      </c>
      <c r="AA20" s="157">
        <v>0.091</v>
      </c>
      <c r="AB20" s="157">
        <v>-0.091</v>
      </c>
      <c r="AC20" s="157">
        <v>0.009</v>
      </c>
      <c r="AD20" s="157">
        <v>6.0E-4</v>
      </c>
      <c r="AE20" s="157">
        <v>-7.0E-4</v>
      </c>
      <c r="AF20" s="157">
        <v>64.05</v>
      </c>
      <c r="AG20" s="157">
        <v>0.8211</v>
      </c>
      <c r="AH20" s="161">
        <v>78.0</v>
      </c>
      <c r="AI20" s="158"/>
      <c r="AJ20" s="157"/>
      <c r="AK20" s="157"/>
      <c r="AL20" s="157"/>
      <c r="AM20" s="157"/>
      <c r="AN20" s="157"/>
      <c r="AO20" s="156">
        <v>0.003</v>
      </c>
      <c r="AP20" s="162">
        <f t="shared" si="34"/>
        <v>0.00007349665924</v>
      </c>
      <c r="AQ20" s="157">
        <v>0.001</v>
      </c>
      <c r="AR20" s="163">
        <f t="shared" si="35"/>
        <v>0.0000303030303</v>
      </c>
      <c r="AS20" s="157">
        <v>0.002</v>
      </c>
      <c r="AT20" s="164">
        <f t="shared" si="36"/>
        <v>0.00007926829268</v>
      </c>
      <c r="AU20" s="157">
        <v>2.1362</v>
      </c>
      <c r="AV20" s="163">
        <f t="shared" si="9"/>
        <v>0.04551902804</v>
      </c>
      <c r="AW20" s="157"/>
      <c r="AX20" s="157"/>
      <c r="AY20" s="156">
        <f>3.4743E-11/0.00000001</f>
        <v>0.0034743</v>
      </c>
      <c r="AZ20" s="162">
        <f t="shared" si="37"/>
        <v>0.00008511648107</v>
      </c>
      <c r="BA20" s="165">
        <v>1.177</v>
      </c>
      <c r="BB20" s="160">
        <v>0.02508</v>
      </c>
      <c r="BC20" s="160"/>
      <c r="BD20" s="160"/>
      <c r="BE20" s="160"/>
      <c r="BF20" s="160"/>
      <c r="BG20" s="160"/>
      <c r="BH20" s="160"/>
      <c r="BI20" s="160">
        <v>0.898</v>
      </c>
      <c r="BJ20" s="160">
        <v>0.022</v>
      </c>
      <c r="BK20" s="160">
        <v>0.561</v>
      </c>
      <c r="BL20" s="160">
        <v>0.017</v>
      </c>
      <c r="BM20" s="160">
        <v>0.328</v>
      </c>
      <c r="BN20" s="166">
        <v>0.013</v>
      </c>
      <c r="BO20" s="160">
        <f t="shared" si="38"/>
        <v>2</v>
      </c>
      <c r="BP20" s="148">
        <f t="shared" si="39"/>
        <v>0.5846702317</v>
      </c>
      <c r="BQ20" s="131">
        <f t="shared" si="40"/>
        <v>0.0003569474342</v>
      </c>
      <c r="BR20" s="115">
        <f t="shared" si="41"/>
        <v>0.000008744814646</v>
      </c>
      <c r="BS20" s="115">
        <f t="shared" si="15"/>
        <v>0.2194718674</v>
      </c>
      <c r="BT20" s="115">
        <f t="shared" si="16"/>
        <v>0.2417141631</v>
      </c>
      <c r="BU20" s="115">
        <f t="shared" si="17"/>
        <v>0.005150544784</v>
      </c>
      <c r="BV20" s="116">
        <f t="shared" si="18"/>
        <v>0.02280322293</v>
      </c>
      <c r="BW20" s="115">
        <f t="shared" si="19"/>
        <v>0.0004859004513</v>
      </c>
      <c r="BX20" s="117">
        <f t="shared" si="20"/>
        <v>26056.42875</v>
      </c>
      <c r="BY20" s="118"/>
    </row>
    <row r="21" ht="15.75" customHeight="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118"/>
      <c r="BR21" s="115"/>
      <c r="BS21" s="118"/>
      <c r="BT21" s="118"/>
      <c r="BU21" s="115"/>
      <c r="BV21" s="167"/>
      <c r="BW21" s="167"/>
      <c r="BX21" s="26"/>
      <c r="BY21" s="26"/>
    </row>
    <row r="22" ht="15.75" customHeight="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>
        <f>U18*10000</f>
        <v>1948720</v>
      </c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118"/>
      <c r="BR22" s="118"/>
      <c r="BS22" s="118"/>
      <c r="BT22" s="118"/>
      <c r="BU22" s="118"/>
      <c r="BV22" s="167"/>
      <c r="BW22" s="167"/>
      <c r="BX22" s="26"/>
      <c r="BY22" s="26"/>
    </row>
    <row r="23" ht="15.7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</row>
    <row r="24" ht="15.75" customHeight="1">
      <c r="A24" s="26"/>
      <c r="B24" s="26"/>
      <c r="C24" s="26"/>
      <c r="D24" s="26"/>
      <c r="E24" s="26"/>
      <c r="F24" s="26"/>
      <c r="G24" s="26">
        <f>100000000000000</f>
        <v>100000000000000</v>
      </c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>
        <f>T11+(U11*10000)</f>
        <v>286836</v>
      </c>
      <c r="V24" s="26">
        <f>V18*10000</f>
        <v>-31140</v>
      </c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</row>
    <row r="25" ht="15.75" customHeight="1">
      <c r="A25" s="26"/>
      <c r="B25" s="26"/>
      <c r="C25" s="26"/>
      <c r="D25" s="26"/>
      <c r="E25" s="26"/>
      <c r="F25" s="26"/>
      <c r="G25" s="26">
        <f>10^14</f>
        <v>100000000000000</v>
      </c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</row>
    <row r="26" ht="15.7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</row>
  </sheetData>
  <mergeCells count="24">
    <mergeCell ref="A1:A2"/>
    <mergeCell ref="B1:B2"/>
    <mergeCell ref="C1:C2"/>
    <mergeCell ref="D1:D2"/>
    <mergeCell ref="E1:E2"/>
    <mergeCell ref="F1:F2"/>
    <mergeCell ref="G1:G2"/>
    <mergeCell ref="H1:H2"/>
    <mergeCell ref="I1:L1"/>
    <mergeCell ref="M1:N1"/>
    <mergeCell ref="O1:AH1"/>
    <mergeCell ref="AI1:AT1"/>
    <mergeCell ref="AU1:AZ1"/>
    <mergeCell ref="BA1:BN1"/>
    <mergeCell ref="BV1:BV2"/>
    <mergeCell ref="BW1:BW2"/>
    <mergeCell ref="BX1:BX2"/>
    <mergeCell ref="BO1:BO2"/>
    <mergeCell ref="BP1:BP2"/>
    <mergeCell ref="BQ1:BQ2"/>
    <mergeCell ref="BR1:BR2"/>
    <mergeCell ref="BS1:BS2"/>
    <mergeCell ref="BT1:BT2"/>
    <mergeCell ref="BU1:BU2"/>
  </mergeCells>
  <conditionalFormatting sqref="A3:A20">
    <cfRule type="containsText" dxfId="0" priority="1" operator="containsText" text="PC-WT">
      <formula>NOT(ISERROR(SEARCH(("PC-WT"),(A3))))</formula>
    </cfRule>
  </conditionalFormatting>
  <conditionalFormatting sqref="A3:A20">
    <cfRule type="containsText" dxfId="1" priority="2" operator="containsText" text="PC">
      <formula>NOT(ISERROR(SEARCH(("PC"),(A3))))</formula>
    </cfRule>
  </conditionalFormatting>
  <conditionalFormatting sqref="A3:A20">
    <cfRule type="containsText" dxfId="2" priority="3" operator="containsText" text="WT">
      <formula>NOT(ISERROR(SEARCH(("WT"),(A3))))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hidden="1" min="1" max="1" width="16.29"/>
    <col customWidth="1" min="2" max="2" width="18.57"/>
    <col customWidth="1" hidden="1" min="3" max="3" width="8.71"/>
    <col customWidth="1" hidden="1" min="4" max="4" width="11.43"/>
    <col customWidth="1" min="5" max="5" width="18.29"/>
    <col customWidth="1" min="6" max="6" width="17.86"/>
    <col customWidth="1" min="7" max="7" width="17.57"/>
    <col customWidth="1" min="8" max="8" width="12.29"/>
    <col customWidth="1" min="9" max="9" width="20.0"/>
    <col customWidth="1" min="10" max="10" width="9.57"/>
    <col customWidth="1" min="11" max="11" width="12.14"/>
    <col customWidth="1" min="12" max="13" width="11.43"/>
    <col customWidth="1" min="14" max="15" width="23.86"/>
    <col customWidth="1" min="16" max="16" width="14.29"/>
    <col customWidth="1" min="17" max="19" width="13.14"/>
    <col customWidth="1" hidden="1" min="20" max="26" width="13.14"/>
    <col customWidth="1" min="27" max="27" width="15.0"/>
    <col customWidth="1" min="28" max="28" width="14.43"/>
    <col customWidth="1" min="29" max="29" width="12.14"/>
    <col customWidth="1" min="30" max="31" width="11.71"/>
    <col customWidth="1" min="32" max="33" width="9.14"/>
    <col customWidth="1" min="34" max="34" width="13.86"/>
    <col customWidth="1" min="35" max="35" width="10.71"/>
    <col customWidth="1" min="36" max="36" width="37.0"/>
    <col customWidth="1" min="37" max="37" width="26.43"/>
    <col customWidth="1" min="38" max="38" width="9.14"/>
    <col customWidth="1" min="39" max="39" width="46.0"/>
    <col customWidth="1" min="40" max="40" width="9.14"/>
    <col customWidth="1" min="41" max="41" width="13.86"/>
    <col customWidth="1" min="42" max="42" width="9.14"/>
    <col customWidth="1" min="43" max="44" width="15.43"/>
    <col customWidth="1" min="45" max="50" width="9.14"/>
    <col customWidth="1" min="51" max="65" width="8.71"/>
  </cols>
  <sheetData>
    <row r="1">
      <c r="A1" s="43" t="s">
        <v>2</v>
      </c>
      <c r="B1" s="43" t="s">
        <v>7</v>
      </c>
      <c r="C1" s="43" t="s">
        <v>3</v>
      </c>
      <c r="D1" s="43" t="s">
        <v>4</v>
      </c>
      <c r="E1" s="168" t="s">
        <v>233</v>
      </c>
      <c r="F1" s="168" t="s">
        <v>690</v>
      </c>
      <c r="G1" s="168" t="s">
        <v>12</v>
      </c>
      <c r="H1" s="168" t="s">
        <v>691</v>
      </c>
      <c r="I1" s="168" t="s">
        <v>235</v>
      </c>
      <c r="J1" s="169" t="s">
        <v>533</v>
      </c>
      <c r="K1" s="170" t="s">
        <v>692</v>
      </c>
      <c r="L1" s="12"/>
      <c r="M1" s="171" t="s">
        <v>693</v>
      </c>
      <c r="N1" s="172" t="s">
        <v>694</v>
      </c>
      <c r="O1" s="172" t="s">
        <v>695</v>
      </c>
      <c r="P1" s="171" t="s">
        <v>696</v>
      </c>
      <c r="Q1" s="171" t="s">
        <v>697</v>
      </c>
      <c r="R1" s="171" t="s">
        <v>698</v>
      </c>
      <c r="S1" s="171" t="s">
        <v>699</v>
      </c>
      <c r="T1" s="171" t="s">
        <v>700</v>
      </c>
      <c r="U1" s="171" t="s">
        <v>701</v>
      </c>
      <c r="V1" s="171" t="s">
        <v>702</v>
      </c>
      <c r="W1" s="171" t="s">
        <v>703</v>
      </c>
      <c r="X1" s="171" t="s">
        <v>704</v>
      </c>
      <c r="Y1" s="171" t="s">
        <v>705</v>
      </c>
      <c r="Z1" s="171" t="s">
        <v>706</v>
      </c>
      <c r="AA1" s="171" t="s">
        <v>707</v>
      </c>
      <c r="AB1" s="171" t="s">
        <v>708</v>
      </c>
      <c r="AC1" s="171" t="s">
        <v>709</v>
      </c>
      <c r="AD1" s="169" t="s">
        <v>710</v>
      </c>
      <c r="AE1" s="169" t="s">
        <v>711</v>
      </c>
      <c r="AF1" s="168" t="s">
        <v>535</v>
      </c>
      <c r="AG1" s="168" t="s">
        <v>536</v>
      </c>
      <c r="AH1" s="173" t="s">
        <v>537</v>
      </c>
      <c r="AI1" s="173" t="s">
        <v>642</v>
      </c>
      <c r="AJ1" s="173" t="s">
        <v>712</v>
      </c>
      <c r="AK1" s="45" t="s">
        <v>713</v>
      </c>
      <c r="AL1" s="26"/>
      <c r="AM1" s="26" t="s">
        <v>17</v>
      </c>
      <c r="AN1" s="26"/>
      <c r="AO1" s="174" t="s">
        <v>642</v>
      </c>
      <c r="AP1" s="174" t="s">
        <v>647</v>
      </c>
      <c r="AQ1" s="26"/>
      <c r="AR1" s="26"/>
      <c r="AS1" s="26">
        <v>58189.02</v>
      </c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</row>
    <row r="2">
      <c r="A2" s="175" t="s">
        <v>539</v>
      </c>
      <c r="B2" s="176">
        <v>8.13771E8</v>
      </c>
      <c r="C2" s="176" t="s">
        <v>540</v>
      </c>
      <c r="D2" s="176" t="s">
        <v>541</v>
      </c>
      <c r="E2" s="176" t="s">
        <v>238</v>
      </c>
      <c r="F2" s="176">
        <v>58188.99716435</v>
      </c>
      <c r="G2" s="177">
        <v>43181.0</v>
      </c>
      <c r="H2" s="177"/>
      <c r="I2" s="176">
        <v>6179.719</v>
      </c>
      <c r="J2" s="178" t="s">
        <v>542</v>
      </c>
      <c r="K2" s="178" t="s">
        <v>714</v>
      </c>
      <c r="L2" s="179" t="s">
        <v>715</v>
      </c>
      <c r="M2" s="179" t="s">
        <v>542</v>
      </c>
      <c r="N2" s="179" t="s">
        <v>716</v>
      </c>
      <c r="O2" s="179" t="s">
        <v>717</v>
      </c>
      <c r="P2" s="179" t="s">
        <v>718</v>
      </c>
      <c r="Q2" s="180" t="s">
        <v>719</v>
      </c>
      <c r="R2" s="180">
        <v>31.71</v>
      </c>
      <c r="S2" s="179" t="s">
        <v>542</v>
      </c>
      <c r="T2" s="179" t="s">
        <v>720</v>
      </c>
      <c r="U2" s="179" t="s">
        <v>720</v>
      </c>
      <c r="V2" s="179" t="s">
        <v>720</v>
      </c>
      <c r="W2" s="179" t="s">
        <v>720</v>
      </c>
      <c r="X2" s="179" t="s">
        <v>720</v>
      </c>
      <c r="Y2" s="179" t="s">
        <v>720</v>
      </c>
      <c r="Z2" s="179" t="s">
        <v>720</v>
      </c>
      <c r="AA2" s="179" t="s">
        <v>720</v>
      </c>
      <c r="AB2" s="179" t="s">
        <v>720</v>
      </c>
      <c r="AC2" s="179" t="s">
        <v>720</v>
      </c>
      <c r="AD2" s="178" t="s">
        <v>542</v>
      </c>
      <c r="AE2" s="178">
        <v>50.0</v>
      </c>
      <c r="AF2" s="176">
        <f t="shared" ref="AF2:AF49" si="1">I2-AG2</f>
        <v>1237.823</v>
      </c>
      <c r="AG2" s="176">
        <v>4941.896</v>
      </c>
      <c r="AH2" s="181" t="str">
        <f t="array" ref="AH2">IFS(AND(AG2&gt;0,AF2&gt;0),"PC-WT",AND(AG2&gt;0,AF2=0), "PC",AND(AG2=0,AF2&gt;0), "WT")</f>
        <v>PC-WT</v>
      </c>
      <c r="AI2" s="182" t="str">
        <f t="array" ref="AI2">IFS(F2&lt;$AP$2,$AO$2,AND($AP$2&lt;F2,F2&lt;$AP$3),$AO$3,AND($AP$3&lt;F2,F2&lt;$AP$4),$AO$4,AND($AP$4&lt;F2,F2&lt;$AP$5),$AO$5,AND($AP$5&lt;F2,F2&lt;$AP$6),$AO$6,AND($AP$6&lt;F2,F2&lt;$AP$7),$AO$7,AND($AP$7&lt;F2,F2&lt;$AP$8),$AO$8,AND($AP$8&lt;F2,F2&lt;$AP$9),$AO$9,AND($AP$9&lt;F2,F2&lt;$AP$10),$AO$10)</f>
        <v>I</v>
      </c>
      <c r="AJ2" s="183" t="s">
        <v>721</v>
      </c>
      <c r="AK2" s="184"/>
      <c r="AL2" s="26"/>
      <c r="AM2" s="26">
        <f>COUNTA(R2:R19)</f>
        <v>18</v>
      </c>
      <c r="AN2" s="26"/>
      <c r="AO2" s="174" t="s">
        <v>684</v>
      </c>
      <c r="AP2" s="174">
        <v>58200.0</v>
      </c>
      <c r="AQ2" s="26" t="s">
        <v>722</v>
      </c>
      <c r="AR2" s="26"/>
      <c r="AS2" s="26">
        <v>50.0</v>
      </c>
      <c r="AT2" s="26">
        <f t="shared" ref="AT2:AT8" si="2">$AO$35+AS2</f>
        <v>58239.02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</row>
    <row r="3">
      <c r="A3" s="185" t="s">
        <v>543</v>
      </c>
      <c r="B3" s="186">
        <v>1.0627024E7</v>
      </c>
      <c r="C3" s="186" t="s">
        <v>544</v>
      </c>
      <c r="D3" s="186" t="s">
        <v>545</v>
      </c>
      <c r="E3" s="186" t="s">
        <v>277</v>
      </c>
      <c r="F3" s="186">
        <v>58214.84302083</v>
      </c>
      <c r="G3" s="187">
        <f t="shared" ref="G3:G14" si="3">DATE(LEFT(E3,4),MID(E3,6,2),MID(E3,9,2))</f>
        <v>43196</v>
      </c>
      <c r="H3" s="187"/>
      <c r="I3" s="186">
        <v>2151.471</v>
      </c>
      <c r="J3" s="188" t="s">
        <v>542</v>
      </c>
      <c r="K3" s="189">
        <v>534.5</v>
      </c>
      <c r="L3" s="12"/>
      <c r="M3" s="190"/>
      <c r="N3" s="190"/>
      <c r="O3" s="190" t="s">
        <v>535</v>
      </c>
      <c r="P3" s="190" t="s">
        <v>542</v>
      </c>
      <c r="Q3" s="191">
        <v>8.5</v>
      </c>
      <c r="R3" s="192">
        <v>99.75</v>
      </c>
      <c r="S3" s="192" t="s">
        <v>542</v>
      </c>
      <c r="T3" s="192" t="s">
        <v>542</v>
      </c>
      <c r="U3" s="192" t="s">
        <v>542</v>
      </c>
      <c r="V3" s="192" t="s">
        <v>542</v>
      </c>
      <c r="W3" s="192" t="s">
        <v>542</v>
      </c>
      <c r="X3" s="192" t="s">
        <v>542</v>
      </c>
      <c r="Y3" s="192" t="s">
        <v>542</v>
      </c>
      <c r="Z3" s="192" t="s">
        <v>542</v>
      </c>
      <c r="AA3" s="192" t="s">
        <v>542</v>
      </c>
      <c r="AB3" s="192" t="s">
        <v>542</v>
      </c>
      <c r="AC3" s="192" t="s">
        <v>542</v>
      </c>
      <c r="AD3" s="193" t="s">
        <v>542</v>
      </c>
      <c r="AE3" s="188">
        <v>50.0</v>
      </c>
      <c r="AF3" s="186">
        <f t="shared" si="1"/>
        <v>2151.471</v>
      </c>
      <c r="AG3" s="186">
        <v>0.0</v>
      </c>
      <c r="AH3" s="194" t="str">
        <f t="array" ref="AH3">IFS(AND(AG3&gt;0,AF3&gt;0),"PC-WT",AND(AG3&gt;0,AF3=0), "PC",AND(AG3=0,AF3&gt;0), "WT")</f>
        <v>WT</v>
      </c>
      <c r="AI3" s="195" t="str">
        <f t="array" ref="AI3">IFS(F3&lt;$AP$2,$AO$2,AND($AP$2&lt;F3,F3&lt;$AP$3),$AO$3,AND($AP$3&lt;F3,F3&lt;$AP$4),$AO$4,AND($AP$4&lt;F3,F3&lt;$AP$5),$AO$5,AND($AP$5&lt;F3,F3&lt;$AP$6),$AO$6,AND($AP$6&lt;F3,F3&lt;$AP$7),$AO$7,AND($AP$7&lt;F3,F3&lt;$AP$8),$AO$8,AND($AP$8&lt;F3,F3&lt;$AP$9),$AO$9,AND($AP$9&lt;F3,F3&lt;$AP$10),$AO$10)</f>
        <v>II</v>
      </c>
      <c r="AJ3" s="196" t="s">
        <v>723</v>
      </c>
      <c r="AK3" s="197"/>
      <c r="AL3" s="26"/>
      <c r="AM3" s="26"/>
      <c r="AN3" s="26"/>
      <c r="AO3" s="174" t="s">
        <v>685</v>
      </c>
      <c r="AP3" s="174">
        <v>58250.0</v>
      </c>
      <c r="AQ3" s="26" t="s">
        <v>724</v>
      </c>
      <c r="AR3" s="26"/>
      <c r="AS3" s="26">
        <v>100.0</v>
      </c>
      <c r="AT3" s="26">
        <f t="shared" si="2"/>
        <v>58289.02</v>
      </c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</row>
    <row r="4">
      <c r="A4" s="185" t="s">
        <v>543</v>
      </c>
      <c r="B4" s="185">
        <v>1.0627028E7</v>
      </c>
      <c r="C4" s="185" t="s">
        <v>546</v>
      </c>
      <c r="D4" s="185" t="s">
        <v>547</v>
      </c>
      <c r="E4" s="185" t="s">
        <v>280</v>
      </c>
      <c r="F4" s="185">
        <v>58217.36663194</v>
      </c>
      <c r="G4" s="198">
        <f t="shared" si="3"/>
        <v>43199</v>
      </c>
      <c r="H4" s="198"/>
      <c r="I4" s="185">
        <v>2054.059</v>
      </c>
      <c r="J4" s="199" t="s">
        <v>542</v>
      </c>
      <c r="K4" s="200">
        <v>682.4</v>
      </c>
      <c r="L4" s="201"/>
      <c r="M4" s="202"/>
      <c r="N4" s="202"/>
      <c r="O4" s="202" t="s">
        <v>535</v>
      </c>
      <c r="P4" s="202" t="s">
        <v>542</v>
      </c>
      <c r="Q4" s="203">
        <v>9.7</v>
      </c>
      <c r="R4" s="204">
        <v>98.57</v>
      </c>
      <c r="S4" s="204" t="s">
        <v>542</v>
      </c>
      <c r="T4" s="204" t="s">
        <v>542</v>
      </c>
      <c r="U4" s="204" t="s">
        <v>542</v>
      </c>
      <c r="V4" s="204" t="s">
        <v>542</v>
      </c>
      <c r="W4" s="204" t="s">
        <v>542</v>
      </c>
      <c r="X4" s="204" t="s">
        <v>542</v>
      </c>
      <c r="Y4" s="204" t="s">
        <v>542</v>
      </c>
      <c r="Z4" s="204" t="s">
        <v>542</v>
      </c>
      <c r="AA4" s="204" t="s">
        <v>542</v>
      </c>
      <c r="AB4" s="204" t="s">
        <v>542</v>
      </c>
      <c r="AC4" s="204" t="s">
        <v>542</v>
      </c>
      <c r="AD4" s="205"/>
      <c r="AE4" s="199">
        <v>50.0</v>
      </c>
      <c r="AF4" s="185">
        <f t="shared" si="1"/>
        <v>2054.059</v>
      </c>
      <c r="AG4" s="185">
        <v>0.0</v>
      </c>
      <c r="AH4" s="206" t="str">
        <f t="array" ref="AH4">IFS(AND(AG4&gt;0,AF4&gt;0),"PC-WT",AND(AG4&gt;0,AF4=0), "PC",AND(AG4=0,AF4&gt;0), "WT")</f>
        <v>WT</v>
      </c>
      <c r="AI4" s="207" t="str">
        <f t="array" ref="AI4">IFS(F4&lt;$AP$2,$AO$2,AND($AP$2&lt;F4,F4&lt;$AP$3),$AO$3,AND($AP$3&lt;F4,F4&lt;$AP$4),$AO$4,AND($AP$4&lt;F4,F4&lt;$AP$5),$AO$5,AND($AP$5&lt;F4,F4&lt;$AP$6),$AO$6,AND($AP$6&lt;F4,F4&lt;$AP$7),$AO$7,AND($AP$7&lt;F4,F4&lt;$AP$8),$AO$8,AND($AP$8&lt;F4,F4&lt;$AP$9),$AO$9,AND($AP$9&lt;F4,F4&lt;$AP$10),$AO$10)</f>
        <v>II</v>
      </c>
      <c r="AJ4" s="205"/>
      <c r="AK4" s="208"/>
      <c r="AL4" s="26"/>
      <c r="AM4" s="26"/>
      <c r="AN4" s="26"/>
      <c r="AO4" s="174" t="s">
        <v>686</v>
      </c>
      <c r="AP4" s="174">
        <v>58289.0</v>
      </c>
      <c r="AQ4" s="26" t="s">
        <v>725</v>
      </c>
      <c r="AR4" s="26"/>
      <c r="AS4" s="26">
        <v>150.0</v>
      </c>
      <c r="AT4" s="26">
        <f t="shared" si="2"/>
        <v>58339.02</v>
      </c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</row>
    <row r="5">
      <c r="A5" s="185" t="s">
        <v>543</v>
      </c>
      <c r="B5" s="185">
        <v>1.0627048E7</v>
      </c>
      <c r="C5" s="185" t="s">
        <v>548</v>
      </c>
      <c r="D5" s="185" t="s">
        <v>549</v>
      </c>
      <c r="E5" s="185" t="s">
        <v>298</v>
      </c>
      <c r="F5" s="185">
        <v>58228.85690972</v>
      </c>
      <c r="G5" s="198">
        <f t="shared" si="3"/>
        <v>43210</v>
      </c>
      <c r="H5" s="198"/>
      <c r="I5" s="185">
        <v>2069.051</v>
      </c>
      <c r="J5" s="199" t="s">
        <v>542</v>
      </c>
      <c r="K5" s="200">
        <v>548.9</v>
      </c>
      <c r="L5" s="201"/>
      <c r="M5" s="202"/>
      <c r="N5" s="202"/>
      <c r="O5" s="202" t="s">
        <v>535</v>
      </c>
      <c r="P5" s="202" t="s">
        <v>542</v>
      </c>
      <c r="Q5" s="203">
        <v>9.0</v>
      </c>
      <c r="R5" s="204">
        <v>97.07</v>
      </c>
      <c r="S5" s="204" t="s">
        <v>542</v>
      </c>
      <c r="T5" s="204" t="s">
        <v>542</v>
      </c>
      <c r="U5" s="204" t="s">
        <v>542</v>
      </c>
      <c r="V5" s="204" t="s">
        <v>542</v>
      </c>
      <c r="W5" s="204" t="s">
        <v>542</v>
      </c>
      <c r="X5" s="204" t="s">
        <v>542</v>
      </c>
      <c r="Y5" s="204" t="s">
        <v>542</v>
      </c>
      <c r="Z5" s="204" t="s">
        <v>542</v>
      </c>
      <c r="AA5" s="204" t="s">
        <v>542</v>
      </c>
      <c r="AB5" s="204" t="s">
        <v>542</v>
      </c>
      <c r="AC5" s="204" t="s">
        <v>542</v>
      </c>
      <c r="AD5" s="205"/>
      <c r="AE5" s="199">
        <v>50.0</v>
      </c>
      <c r="AF5" s="185">
        <f t="shared" si="1"/>
        <v>2069.051</v>
      </c>
      <c r="AG5" s="185">
        <v>0.0</v>
      </c>
      <c r="AH5" s="206" t="str">
        <f t="array" ref="AH5">IFS(AND(AG5&gt;0,AF5&gt;0),"PC-WT",AND(AG5&gt;0,AF5=0), "PC",AND(AG5=0,AF5&gt;0), "WT")</f>
        <v>WT</v>
      </c>
      <c r="AI5" s="207" t="str">
        <f t="array" ref="AI5">IFS(F5&lt;$AP$2,$AO$2,AND($AP$2&lt;F5,F5&lt;$AP$3),$AO$3,AND($AP$3&lt;F5,F5&lt;$AP$4),$AO$4,AND($AP$4&lt;F5,F5&lt;$AP$5),$AO$5,AND($AP$5&lt;F5,F5&lt;$AP$6),$AO$6,AND($AP$6&lt;F5,F5&lt;$AP$7),$AO$7,AND($AP$7&lt;F5,F5&lt;$AP$8),$AO$8,AND($AP$8&lt;F5,F5&lt;$AP$9),$AO$9,AND($AP$9&lt;F5,F5&lt;$AP$10),$AO$10)</f>
        <v>II</v>
      </c>
      <c r="AJ5" s="205"/>
      <c r="AK5" s="208"/>
      <c r="AL5" s="26"/>
      <c r="AM5" s="26" t="s">
        <v>726</v>
      </c>
      <c r="AN5" s="26"/>
      <c r="AO5" s="174" t="s">
        <v>727</v>
      </c>
      <c r="AP5" s="174">
        <v>58300.0</v>
      </c>
      <c r="AQ5" s="26" t="s">
        <v>728</v>
      </c>
      <c r="AR5" s="26"/>
      <c r="AS5" s="26">
        <v>200.0</v>
      </c>
      <c r="AT5" s="26">
        <f t="shared" si="2"/>
        <v>58389.02</v>
      </c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</row>
    <row r="6">
      <c r="A6" s="209" t="s">
        <v>543</v>
      </c>
      <c r="B6" s="209">
        <v>1.0627049E7</v>
      </c>
      <c r="C6" s="209" t="s">
        <v>550</v>
      </c>
      <c r="D6" s="209" t="s">
        <v>551</v>
      </c>
      <c r="E6" s="209" t="s">
        <v>299</v>
      </c>
      <c r="F6" s="209">
        <v>58229.26802083</v>
      </c>
      <c r="G6" s="210">
        <f t="shared" si="3"/>
        <v>43211</v>
      </c>
      <c r="H6" s="210"/>
      <c r="I6" s="209">
        <v>2393.82</v>
      </c>
      <c r="J6" s="211" t="s">
        <v>542</v>
      </c>
      <c r="K6" s="212">
        <v>525.6</v>
      </c>
      <c r="L6" s="201"/>
      <c r="M6" s="213"/>
      <c r="N6" s="213"/>
      <c r="O6" s="213" t="s">
        <v>535</v>
      </c>
      <c r="P6" s="213" t="s">
        <v>542</v>
      </c>
      <c r="Q6" s="214">
        <v>8.25</v>
      </c>
      <c r="R6" s="215">
        <v>98.45</v>
      </c>
      <c r="S6" s="215" t="s">
        <v>542</v>
      </c>
      <c r="T6" s="215" t="s">
        <v>542</v>
      </c>
      <c r="U6" s="215" t="s">
        <v>542</v>
      </c>
      <c r="V6" s="215" t="s">
        <v>542</v>
      </c>
      <c r="W6" s="215" t="s">
        <v>542</v>
      </c>
      <c r="X6" s="215" t="s">
        <v>542</v>
      </c>
      <c r="Y6" s="215" t="s">
        <v>542</v>
      </c>
      <c r="Z6" s="215" t="s">
        <v>542</v>
      </c>
      <c r="AA6" s="215" t="s">
        <v>542</v>
      </c>
      <c r="AB6" s="215" t="s">
        <v>542</v>
      </c>
      <c r="AC6" s="215" t="s">
        <v>542</v>
      </c>
      <c r="AD6" s="205"/>
      <c r="AE6" s="199">
        <v>50.0</v>
      </c>
      <c r="AF6" s="209">
        <f t="shared" si="1"/>
        <v>2393.82</v>
      </c>
      <c r="AG6" s="209">
        <v>0.0</v>
      </c>
      <c r="AH6" s="216" t="str">
        <f t="array" ref="AH6">IFS(AND(AG6&gt;0,AF6&gt;0),"PC-WT",AND(AG6&gt;0,AF6=0), "PC",AND(AG6=0,AF6&gt;0), "WT")</f>
        <v>WT</v>
      </c>
      <c r="AI6" s="207" t="str">
        <f t="array" ref="AI6">IFS(F6&lt;$AP$2,$AO$2,AND($AP$2&lt;F6,F6&lt;$AP$3),$AO$3,AND($AP$3&lt;F6,F6&lt;$AP$4),$AO$4,AND($AP$4&lt;F6,F6&lt;$AP$5),$AO$5,AND($AP$5&lt;F6,F6&lt;$AP$6),$AO$6,AND($AP$6&lt;F6,F6&lt;$AP$7),$AO$7,AND($AP$7&lt;F6,F6&lt;$AP$8),$AO$8,AND($AP$8&lt;F6,F6&lt;$AP$9),$AO$9,AND($AP$9&lt;F6,F6&lt;$AP$10),$AO$10)</f>
        <v>II</v>
      </c>
      <c r="AJ6" s="205"/>
      <c r="AK6" s="208"/>
      <c r="AL6" s="26"/>
      <c r="AM6" s="26" t="s">
        <v>729</v>
      </c>
      <c r="AN6" s="26"/>
      <c r="AO6" s="174" t="s">
        <v>687</v>
      </c>
      <c r="AP6" s="174">
        <v>58380.0</v>
      </c>
      <c r="AQ6" s="26" t="s">
        <v>730</v>
      </c>
      <c r="AR6" s="26"/>
      <c r="AS6" s="26">
        <v>250.0</v>
      </c>
      <c r="AT6" s="26">
        <f t="shared" si="2"/>
        <v>58439.02</v>
      </c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</row>
    <row r="7">
      <c r="A7" s="185" t="s">
        <v>543</v>
      </c>
      <c r="B7" s="185">
        <v>1.0627053E7</v>
      </c>
      <c r="C7" s="185" t="s">
        <v>552</v>
      </c>
      <c r="D7" s="185" t="s">
        <v>553</v>
      </c>
      <c r="E7" s="185" t="s">
        <v>302</v>
      </c>
      <c r="F7" s="185">
        <v>58237.96802083</v>
      </c>
      <c r="G7" s="198">
        <f t="shared" si="3"/>
        <v>43219</v>
      </c>
      <c r="H7" s="198"/>
      <c r="I7" s="185">
        <v>2029.224</v>
      </c>
      <c r="J7" s="199" t="s">
        <v>542</v>
      </c>
      <c r="K7" s="200">
        <v>490.0</v>
      </c>
      <c r="L7" s="201"/>
      <c r="M7" s="202"/>
      <c r="N7" s="202"/>
      <c r="O7" s="202" t="s">
        <v>535</v>
      </c>
      <c r="P7" s="202" t="s">
        <v>542</v>
      </c>
      <c r="Q7" s="203">
        <v>9.0</v>
      </c>
      <c r="R7" s="204">
        <v>97.65</v>
      </c>
      <c r="S7" s="204" t="s">
        <v>542</v>
      </c>
      <c r="T7" s="204" t="s">
        <v>542</v>
      </c>
      <c r="U7" s="204" t="s">
        <v>542</v>
      </c>
      <c r="V7" s="204" t="s">
        <v>542</v>
      </c>
      <c r="W7" s="204" t="s">
        <v>542</v>
      </c>
      <c r="X7" s="204" t="s">
        <v>542</v>
      </c>
      <c r="Y7" s="204" t="s">
        <v>542</v>
      </c>
      <c r="Z7" s="204" t="s">
        <v>542</v>
      </c>
      <c r="AA7" s="204" t="s">
        <v>542</v>
      </c>
      <c r="AB7" s="204" t="s">
        <v>542</v>
      </c>
      <c r="AC7" s="204" t="s">
        <v>542</v>
      </c>
      <c r="AD7" s="205"/>
      <c r="AE7" s="199">
        <v>50.0</v>
      </c>
      <c r="AF7" s="185">
        <f t="shared" si="1"/>
        <v>2029.224</v>
      </c>
      <c r="AG7" s="185">
        <v>0.0</v>
      </c>
      <c r="AH7" s="206" t="str">
        <f t="array" ref="AH7">IFS(AND(AG7&gt;0,AF7&gt;0),"PC-WT",AND(AG7&gt;0,AF7=0), "PC",AND(AG7=0,AF7&gt;0), "WT")</f>
        <v>WT</v>
      </c>
      <c r="AI7" s="207" t="str">
        <f t="array" ref="AI7">IFS(F7&lt;$AP$2,$AO$2,AND($AP$2&lt;F7,F7&lt;$AP$3),$AO$3,AND($AP$3&lt;F7,F7&lt;$AP$4),$AO$4,AND($AP$4&lt;F7,F7&lt;$AP$5),$AO$5,AND($AP$5&lt;F7,F7&lt;$AP$6),$AO$6,AND($AP$6&lt;F7,F7&lt;$AP$7),$AO$7,AND($AP$7&lt;F7,F7&lt;$AP$8),$AO$8,AND($AP$8&lt;F7,F7&lt;$AP$9),$AO$9,AND($AP$9&lt;F7,F7&lt;$AP$10),$AO$10)</f>
        <v>II</v>
      </c>
      <c r="AJ7" s="205"/>
      <c r="AK7" s="208"/>
      <c r="AL7" s="26"/>
      <c r="AM7" s="26" t="s">
        <v>731</v>
      </c>
      <c r="AN7" s="26"/>
      <c r="AO7" s="174" t="s">
        <v>732</v>
      </c>
      <c r="AP7" s="174">
        <v>58409.0</v>
      </c>
      <c r="AQ7" s="26" t="s">
        <v>733</v>
      </c>
      <c r="AR7" s="26"/>
      <c r="AS7" s="26">
        <v>220.0</v>
      </c>
      <c r="AT7" s="26">
        <f t="shared" si="2"/>
        <v>58409.02</v>
      </c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</row>
    <row r="8">
      <c r="A8" s="209" t="s">
        <v>543</v>
      </c>
      <c r="B8" s="217">
        <v>1.0627056E7</v>
      </c>
      <c r="C8" s="217" t="s">
        <v>554</v>
      </c>
      <c r="D8" s="217" t="s">
        <v>555</v>
      </c>
      <c r="E8" s="217" t="s">
        <v>305</v>
      </c>
      <c r="F8" s="217">
        <v>58241.34232639</v>
      </c>
      <c r="G8" s="218">
        <f t="shared" si="3"/>
        <v>43223</v>
      </c>
      <c r="H8" s="218"/>
      <c r="I8" s="217">
        <v>2224.206</v>
      </c>
      <c r="J8" s="219" t="s">
        <v>542</v>
      </c>
      <c r="K8" s="220">
        <v>501.6</v>
      </c>
      <c r="L8" s="221"/>
      <c r="M8" s="222"/>
      <c r="N8" s="222"/>
      <c r="O8" s="222" t="s">
        <v>535</v>
      </c>
      <c r="P8" s="222" t="s">
        <v>542</v>
      </c>
      <c r="Q8" s="223">
        <v>8.75</v>
      </c>
      <c r="R8" s="224">
        <v>99.47</v>
      </c>
      <c r="S8" s="224" t="s">
        <v>542</v>
      </c>
      <c r="T8" s="224" t="s">
        <v>542</v>
      </c>
      <c r="U8" s="224" t="s">
        <v>542</v>
      </c>
      <c r="V8" s="224" t="s">
        <v>542</v>
      </c>
      <c r="W8" s="224" t="s">
        <v>542</v>
      </c>
      <c r="X8" s="224" t="s">
        <v>542</v>
      </c>
      <c r="Y8" s="224" t="s">
        <v>542</v>
      </c>
      <c r="Z8" s="224" t="s">
        <v>542</v>
      </c>
      <c r="AA8" s="224" t="s">
        <v>542</v>
      </c>
      <c r="AB8" s="224" t="s">
        <v>542</v>
      </c>
      <c r="AC8" s="224" t="s">
        <v>542</v>
      </c>
      <c r="AD8" s="102"/>
      <c r="AE8" s="225">
        <v>50.0</v>
      </c>
      <c r="AF8" s="217">
        <f t="shared" si="1"/>
        <v>2224.206</v>
      </c>
      <c r="AG8" s="217">
        <v>0.0</v>
      </c>
      <c r="AH8" s="181" t="str">
        <f t="array" ref="AH8">IFS(AND(AG8&gt;0,AF8&gt;0),"PC-WT",AND(AG8&gt;0,AF8=0), "PC",AND(AG8=0,AF8&gt;0), "WT")</f>
        <v>WT</v>
      </c>
      <c r="AI8" s="182" t="str">
        <f t="array" ref="AI8">IFS(F8&lt;$AP$2,$AO$2,AND($AP$2&lt;F8,F8&lt;$AP$3),$AO$3,AND($AP$3&lt;F8,F8&lt;$AP$4),$AO$4,AND($AP$4&lt;F8,F8&lt;$AP$5),$AO$5,AND($AP$5&lt;F8,F8&lt;$AP$6),$AO$6,AND($AP$6&lt;F8,F8&lt;$AP$7),$AO$7,AND($AP$7&lt;F8,F8&lt;$AP$8),$AO$8,AND($AP$8&lt;F8,F8&lt;$AP$9),$AO$9,AND($AP$9&lt;F8,F8&lt;$AP$10),$AO$10)</f>
        <v>II</v>
      </c>
      <c r="AJ8" s="102"/>
      <c r="AK8" s="184"/>
      <c r="AL8" s="26"/>
      <c r="AM8" s="26" t="s">
        <v>734</v>
      </c>
      <c r="AN8" s="26"/>
      <c r="AO8" s="174" t="s">
        <v>689</v>
      </c>
      <c r="AP8" s="174">
        <v>58440.0</v>
      </c>
      <c r="AQ8" s="26" t="s">
        <v>735</v>
      </c>
      <c r="AR8" s="26"/>
      <c r="AS8" s="26">
        <v>190.0</v>
      </c>
      <c r="AT8" s="26">
        <f t="shared" si="2"/>
        <v>58379.02</v>
      </c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</row>
    <row r="9">
      <c r="A9" s="185" t="s">
        <v>23</v>
      </c>
      <c r="B9" s="186">
        <v>8.8657005E7</v>
      </c>
      <c r="C9" s="186" t="s">
        <v>556</v>
      </c>
      <c r="D9" s="186" t="s">
        <v>557</v>
      </c>
      <c r="E9" s="186" t="s">
        <v>317</v>
      </c>
      <c r="F9" s="186">
        <v>58280.14371528</v>
      </c>
      <c r="G9" s="187">
        <f t="shared" si="3"/>
        <v>43262</v>
      </c>
      <c r="H9" s="187"/>
      <c r="I9" s="186">
        <v>2003.227</v>
      </c>
      <c r="J9" s="188" t="s">
        <v>542</v>
      </c>
      <c r="K9" s="189">
        <v>296.1</v>
      </c>
      <c r="L9" s="12"/>
      <c r="M9" s="190"/>
      <c r="N9" s="190"/>
      <c r="O9" s="190" t="s">
        <v>535</v>
      </c>
      <c r="P9" s="190" t="s">
        <v>542</v>
      </c>
      <c r="Q9" s="191">
        <v>4.75</v>
      </c>
      <c r="R9" s="192">
        <v>92.29</v>
      </c>
      <c r="S9" s="192" t="s">
        <v>542</v>
      </c>
      <c r="T9" s="192" t="s">
        <v>542</v>
      </c>
      <c r="U9" s="192" t="s">
        <v>542</v>
      </c>
      <c r="V9" s="192" t="s">
        <v>542</v>
      </c>
      <c r="W9" s="192" t="s">
        <v>542</v>
      </c>
      <c r="X9" s="192" t="s">
        <v>542</v>
      </c>
      <c r="Y9" s="192" t="s">
        <v>542</v>
      </c>
      <c r="Z9" s="192" t="s">
        <v>542</v>
      </c>
      <c r="AA9" s="192" t="s">
        <v>542</v>
      </c>
      <c r="AB9" s="192" t="s">
        <v>542</v>
      </c>
      <c r="AC9" s="192" t="s">
        <v>542</v>
      </c>
      <c r="AD9" s="193" t="s">
        <v>542</v>
      </c>
      <c r="AE9" s="188">
        <v>50.0</v>
      </c>
      <c r="AF9" s="186">
        <f t="shared" si="1"/>
        <v>2003.227</v>
      </c>
      <c r="AG9" s="186">
        <v>0.0</v>
      </c>
      <c r="AH9" s="194" t="str">
        <f t="array" ref="AH9">IFS(AND(AG9&gt;0,AF9&gt;0),"PC-WT",AND(AG9&gt;0,AF9=0), "PC",AND(AG9=0,AF9&gt;0), "WT")</f>
        <v>WT</v>
      </c>
      <c r="AI9" s="195" t="str">
        <f t="array" ref="AI9">IFS(F9&lt;$AP$2,$AO$2,AND($AP$2&lt;F9,F9&lt;$AP$3),$AO$3,AND($AP$3&lt;F9,F9&lt;$AP$4),$AO$4,AND($AP$4&lt;F9,F9&lt;$AP$5),$AO$5,AND($AP$5&lt;F9,F9&lt;$AP$6),$AO$6,AND($AP$6&lt;F9,F9&lt;$AP$7),$AO$7,AND($AP$7&lt;F9,F9&lt;$AP$8),$AO$8,AND($AP$8&lt;F9,F9&lt;$AP$9),$AO$9,AND($AP$9&lt;F9,F9&lt;$AP$10),$AO$10)</f>
        <v>III</v>
      </c>
      <c r="AJ9" s="196" t="s">
        <v>736</v>
      </c>
      <c r="AK9" s="197"/>
      <c r="AL9" s="26"/>
      <c r="AM9" s="26" t="s">
        <v>737</v>
      </c>
      <c r="AN9" s="26"/>
      <c r="AO9" s="174" t="s">
        <v>738</v>
      </c>
      <c r="AP9" s="174">
        <v>58555.0</v>
      </c>
      <c r="AQ9" s="26" t="s">
        <v>739</v>
      </c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</row>
    <row r="10">
      <c r="A10" s="209" t="s">
        <v>23</v>
      </c>
      <c r="B10" s="217">
        <v>8.8779001E7</v>
      </c>
      <c r="C10" s="217" t="s">
        <v>558</v>
      </c>
      <c r="D10" s="217" t="s">
        <v>559</v>
      </c>
      <c r="E10" s="217" t="s">
        <v>318</v>
      </c>
      <c r="F10" s="217">
        <v>58280.59649306</v>
      </c>
      <c r="G10" s="218">
        <f t="shared" si="3"/>
        <v>43262</v>
      </c>
      <c r="H10" s="218"/>
      <c r="I10" s="217">
        <v>2193.232</v>
      </c>
      <c r="J10" s="219" t="s">
        <v>542</v>
      </c>
      <c r="K10" s="220">
        <v>304.4</v>
      </c>
      <c r="L10" s="221"/>
      <c r="M10" s="222"/>
      <c r="N10" s="222"/>
      <c r="O10" s="222" t="s">
        <v>535</v>
      </c>
      <c r="P10" s="222" t="s">
        <v>542</v>
      </c>
      <c r="Q10" s="223">
        <v>4.3</v>
      </c>
      <c r="R10" s="224">
        <v>90.54</v>
      </c>
      <c r="S10" s="224" t="s">
        <v>542</v>
      </c>
      <c r="T10" s="224" t="s">
        <v>542</v>
      </c>
      <c r="U10" s="224" t="s">
        <v>542</v>
      </c>
      <c r="V10" s="224" t="s">
        <v>542</v>
      </c>
      <c r="W10" s="224" t="s">
        <v>542</v>
      </c>
      <c r="X10" s="224" t="s">
        <v>542</v>
      </c>
      <c r="Y10" s="224" t="s">
        <v>542</v>
      </c>
      <c r="Z10" s="224" t="s">
        <v>542</v>
      </c>
      <c r="AA10" s="224" t="s">
        <v>542</v>
      </c>
      <c r="AB10" s="224" t="s">
        <v>542</v>
      </c>
      <c r="AC10" s="224" t="s">
        <v>542</v>
      </c>
      <c r="AD10" s="102"/>
      <c r="AE10" s="225">
        <v>50.0</v>
      </c>
      <c r="AF10" s="217">
        <f t="shared" si="1"/>
        <v>2193.232</v>
      </c>
      <c r="AG10" s="217">
        <v>0.0</v>
      </c>
      <c r="AH10" s="181" t="str">
        <f t="array" ref="AH10">IFS(AND(AG10&gt;0,AF10&gt;0),"PC-WT",AND(AG10&gt;0,AF10=0), "PC",AND(AG10=0,AF10&gt;0), "WT")</f>
        <v>WT</v>
      </c>
      <c r="AI10" s="182" t="str">
        <f t="array" ref="AI10">IFS(F10&lt;$AP$2,$AO$2,AND($AP$2&lt;F10,F10&lt;$AP$3),$AO$3,AND($AP$3&lt;F10,F10&lt;$AP$4),$AO$4,AND($AP$4&lt;F10,F10&lt;$AP$5),$AO$5,AND($AP$5&lt;F10,F10&lt;$AP$6),$AO$6,AND($AP$6&lt;F10,F10&lt;$AP$7),$AO$7,AND($AP$7&lt;F10,F10&lt;$AP$8),$AO$8,AND($AP$8&lt;F10,F10&lt;$AP$9),$AO$9,AND($AP$9&lt;F10,F10&lt;$AP$10),$AO$10)</f>
        <v>III</v>
      </c>
      <c r="AJ10" s="102"/>
      <c r="AK10" s="184"/>
      <c r="AL10" s="26"/>
      <c r="AM10" s="26"/>
      <c r="AN10" s="26"/>
      <c r="AO10" s="174" t="s">
        <v>740</v>
      </c>
      <c r="AP10" s="174">
        <v>58590.0</v>
      </c>
      <c r="AQ10" s="26" t="s">
        <v>741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</row>
    <row r="11">
      <c r="A11" s="185" t="s">
        <v>543</v>
      </c>
      <c r="B11" s="186">
        <v>1.0627076E7</v>
      </c>
      <c r="C11" s="186" t="s">
        <v>560</v>
      </c>
      <c r="D11" s="186" t="s">
        <v>561</v>
      </c>
      <c r="E11" s="186" t="s">
        <v>325</v>
      </c>
      <c r="F11" s="186">
        <v>58307.23399306</v>
      </c>
      <c r="G11" s="187">
        <f t="shared" si="3"/>
        <v>43289</v>
      </c>
      <c r="H11" s="187"/>
      <c r="I11" s="186">
        <v>2188.512</v>
      </c>
      <c r="J11" s="188" t="s">
        <v>542</v>
      </c>
      <c r="K11" s="189">
        <v>1203.0</v>
      </c>
      <c r="L11" s="12"/>
      <c r="M11" s="190"/>
      <c r="N11" s="190"/>
      <c r="O11" s="190" t="s">
        <v>535</v>
      </c>
      <c r="P11" s="190" t="s">
        <v>542</v>
      </c>
      <c r="Q11" s="191">
        <v>17.75</v>
      </c>
      <c r="R11" s="192">
        <v>96.42</v>
      </c>
      <c r="S11" s="192" t="s">
        <v>542</v>
      </c>
      <c r="T11" s="192" t="s">
        <v>542</v>
      </c>
      <c r="U11" s="192" t="s">
        <v>542</v>
      </c>
      <c r="V11" s="192" t="s">
        <v>542</v>
      </c>
      <c r="W11" s="192" t="s">
        <v>542</v>
      </c>
      <c r="X11" s="192" t="s">
        <v>542</v>
      </c>
      <c r="Y11" s="192" t="s">
        <v>542</v>
      </c>
      <c r="Z11" s="192" t="s">
        <v>542</v>
      </c>
      <c r="AA11" s="192" t="s">
        <v>542</v>
      </c>
      <c r="AB11" s="192" t="s">
        <v>542</v>
      </c>
      <c r="AC11" s="192" t="s">
        <v>542</v>
      </c>
      <c r="AD11" s="193" t="s">
        <v>542</v>
      </c>
      <c r="AE11" s="188">
        <v>50.0</v>
      </c>
      <c r="AF11" s="186">
        <f t="shared" si="1"/>
        <v>2188.512</v>
      </c>
      <c r="AG11" s="186">
        <v>0.0</v>
      </c>
      <c r="AH11" s="194" t="str">
        <f t="array" ref="AH11">IFS(AND(AG11&gt;0,AF11&gt;0),"PC-WT",AND(AG11&gt;0,AF11=0), "PC",AND(AG11=0,AF11&gt;0), "WT")</f>
        <v>WT</v>
      </c>
      <c r="AI11" s="195" t="str">
        <f t="array" ref="AI11">IFS(F11&lt;$AP$2,$AO$2,AND($AP$2&lt;F11,F11&lt;$AP$3),$AO$3,AND($AP$3&lt;F11,F11&lt;$AP$4),$AO$4,AND($AP$4&lt;F11,F11&lt;$AP$5),$AO$5,AND($AP$5&lt;F11,F11&lt;$AP$6),$AO$6,AND($AP$6&lt;F11,F11&lt;$AP$7),$AO$7,AND($AP$7&lt;F11,F11&lt;$AP$8),$AO$8,AND($AP$8&lt;F11,F11&lt;$AP$9),$AO$9,AND($AP$9&lt;F11,F11&lt;$AP$10),$AO$10)</f>
        <v>V</v>
      </c>
      <c r="AJ11" s="196" t="s">
        <v>742</v>
      </c>
      <c r="AK11" s="197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</row>
    <row r="12">
      <c r="A12" s="209" t="s">
        <v>543</v>
      </c>
      <c r="B12" s="209">
        <v>1.0754002E7</v>
      </c>
      <c r="C12" s="209" t="s">
        <v>562</v>
      </c>
      <c r="D12" s="209" t="s">
        <v>563</v>
      </c>
      <c r="E12" s="209" t="s">
        <v>330</v>
      </c>
      <c r="F12" s="209">
        <v>58310.14871528</v>
      </c>
      <c r="G12" s="210">
        <f t="shared" si="3"/>
        <v>43292</v>
      </c>
      <c r="H12" s="210"/>
      <c r="I12" s="209">
        <v>2979.191</v>
      </c>
      <c r="J12" s="211" t="s">
        <v>542</v>
      </c>
      <c r="K12" s="212">
        <v>1356.0</v>
      </c>
      <c r="L12" s="201"/>
      <c r="M12" s="213"/>
      <c r="N12" s="213"/>
      <c r="O12" s="213" t="s">
        <v>535</v>
      </c>
      <c r="P12" s="213" t="s">
        <v>542</v>
      </c>
      <c r="Q12" s="214">
        <v>19.0</v>
      </c>
      <c r="R12" s="215">
        <v>95.78</v>
      </c>
      <c r="S12" s="215" t="s">
        <v>542</v>
      </c>
      <c r="T12" s="215" t="s">
        <v>542</v>
      </c>
      <c r="U12" s="215" t="s">
        <v>542</v>
      </c>
      <c r="V12" s="215" t="s">
        <v>542</v>
      </c>
      <c r="W12" s="215" t="s">
        <v>542</v>
      </c>
      <c r="X12" s="215" t="s">
        <v>542</v>
      </c>
      <c r="Y12" s="215" t="s">
        <v>542</v>
      </c>
      <c r="Z12" s="215" t="s">
        <v>542</v>
      </c>
      <c r="AA12" s="215" t="s">
        <v>542</v>
      </c>
      <c r="AB12" s="215" t="s">
        <v>542</v>
      </c>
      <c r="AC12" s="215" t="s">
        <v>542</v>
      </c>
      <c r="AD12" s="205"/>
      <c r="AE12" s="199">
        <v>50.0</v>
      </c>
      <c r="AF12" s="209">
        <f t="shared" si="1"/>
        <v>2979.191</v>
      </c>
      <c r="AG12" s="209">
        <v>0.0</v>
      </c>
      <c r="AH12" s="216" t="str">
        <f t="array" ref="AH12">IFS(AND(AG12&gt;0,AF12&gt;0),"PC-WT",AND(AG12&gt;0,AF12=0), "PC",AND(AG12=0,AF12&gt;0), "WT")</f>
        <v>WT</v>
      </c>
      <c r="AI12" s="207" t="str">
        <f t="array" ref="AI12">IFS(F12&lt;$AP$2,$AO$2,AND($AP$2&lt;F12,F12&lt;$AP$3),$AO$3,AND($AP$3&lt;F12,F12&lt;$AP$4),$AO$4,AND($AP$4&lt;F12,F12&lt;$AP$5),$AO$5,AND($AP$5&lt;F12,F12&lt;$AP$6),$AO$6,AND($AP$6&lt;F12,F12&lt;$AP$7),$AO$7,AND($AP$7&lt;F12,F12&lt;$AP$8),$AO$8,AND($AP$8&lt;F12,F12&lt;$AP$9),$AO$9,AND($AP$9&lt;F12,F12&lt;$AP$10),$AO$10)</f>
        <v>V</v>
      </c>
      <c r="AJ12" s="205"/>
      <c r="AK12" s="208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</row>
    <row r="13">
      <c r="A13" s="209" t="s">
        <v>23</v>
      </c>
      <c r="B13" s="217">
        <v>8.8657009E7</v>
      </c>
      <c r="C13" s="217" t="s">
        <v>564</v>
      </c>
      <c r="D13" s="217" t="s">
        <v>565</v>
      </c>
      <c r="E13" s="217" t="s">
        <v>352</v>
      </c>
      <c r="F13" s="217">
        <v>58349.34152778</v>
      </c>
      <c r="G13" s="218">
        <f t="shared" si="3"/>
        <v>43331</v>
      </c>
      <c r="H13" s="218"/>
      <c r="I13" s="226">
        <v>1238.055</v>
      </c>
      <c r="J13" s="219" t="s">
        <v>542</v>
      </c>
      <c r="K13" s="220">
        <v>1089.0</v>
      </c>
      <c r="L13" s="221"/>
      <c r="M13" s="222"/>
      <c r="N13" s="222"/>
      <c r="O13" s="222" t="s">
        <v>535</v>
      </c>
      <c r="P13" s="222" t="s">
        <v>542</v>
      </c>
      <c r="Q13" s="223">
        <v>12.0</v>
      </c>
      <c r="R13" s="224">
        <v>96.69</v>
      </c>
      <c r="S13" s="224" t="s">
        <v>542</v>
      </c>
      <c r="T13" s="224" t="s">
        <v>542</v>
      </c>
      <c r="U13" s="224" t="s">
        <v>542</v>
      </c>
      <c r="V13" s="224" t="s">
        <v>542</v>
      </c>
      <c r="W13" s="224" t="s">
        <v>542</v>
      </c>
      <c r="X13" s="224" t="s">
        <v>542</v>
      </c>
      <c r="Y13" s="224" t="s">
        <v>542</v>
      </c>
      <c r="Z13" s="224" t="s">
        <v>542</v>
      </c>
      <c r="AA13" s="224" t="s">
        <v>542</v>
      </c>
      <c r="AB13" s="224" t="s">
        <v>542</v>
      </c>
      <c r="AC13" s="224" t="s">
        <v>542</v>
      </c>
      <c r="AD13" s="102"/>
      <c r="AE13" s="225">
        <v>50.0</v>
      </c>
      <c r="AF13" s="217">
        <f t="shared" si="1"/>
        <v>1238.055</v>
      </c>
      <c r="AG13" s="217">
        <v>0.0</v>
      </c>
      <c r="AH13" s="181" t="str">
        <f t="array" ref="AH13">IFS(AND(AG13&gt;0,AF13&gt;0),"PC-WT",AND(AG13&gt;0,AF13=0), "PC",AND(AG13=0,AF13&gt;0), "WT")</f>
        <v>WT</v>
      </c>
      <c r="AI13" s="182" t="str">
        <f t="array" ref="AI13">IFS(F13&lt;$AP$2,$AO$2,AND($AP$2&lt;F13,F13&lt;$AP$3),$AO$3,AND($AP$3&lt;F13,F13&lt;$AP$4),$AO$4,AND($AP$4&lt;F13,F13&lt;$AP$5),$AO$5,AND($AP$5&lt;F13,F13&lt;$AP$6),$AO$6,AND($AP$6&lt;F13,F13&lt;$AP$7),$AO$7,AND($AP$7&lt;F13,F13&lt;$AP$8),$AO$8,AND($AP$8&lt;F13,F13&lt;$AP$9),$AO$9,AND($AP$9&lt;F13,F13&lt;$AP$10),$AO$10)</f>
        <v>V</v>
      </c>
      <c r="AJ13" s="102"/>
      <c r="AK13" s="227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</row>
    <row r="14">
      <c r="A14" s="209" t="s">
        <v>23</v>
      </c>
      <c r="B14" s="228">
        <v>8.865701E7</v>
      </c>
      <c r="C14" s="229" t="s">
        <v>566</v>
      </c>
      <c r="D14" s="229" t="s">
        <v>567</v>
      </c>
      <c r="E14" s="229" t="s">
        <v>359</v>
      </c>
      <c r="F14" s="229">
        <v>58388.91732639</v>
      </c>
      <c r="G14" s="230">
        <f t="shared" si="3"/>
        <v>43370</v>
      </c>
      <c r="H14" s="230"/>
      <c r="I14" s="229">
        <v>2224.052</v>
      </c>
      <c r="J14" s="231" t="s">
        <v>542</v>
      </c>
      <c r="K14" s="232">
        <v>453.1</v>
      </c>
      <c r="L14" s="86"/>
      <c r="M14" s="233"/>
      <c r="N14" s="233"/>
      <c r="O14" s="233" t="s">
        <v>535</v>
      </c>
      <c r="P14" s="233" t="s">
        <v>542</v>
      </c>
      <c r="Q14" s="234">
        <v>6.1</v>
      </c>
      <c r="R14" s="235">
        <v>90.68</v>
      </c>
      <c r="S14" s="235" t="s">
        <v>542</v>
      </c>
      <c r="T14" s="235" t="s">
        <v>542</v>
      </c>
      <c r="U14" s="235" t="s">
        <v>542</v>
      </c>
      <c r="V14" s="235" t="s">
        <v>542</v>
      </c>
      <c r="W14" s="235" t="s">
        <v>542</v>
      </c>
      <c r="X14" s="235" t="s">
        <v>542</v>
      </c>
      <c r="Y14" s="235" t="s">
        <v>542</v>
      </c>
      <c r="Z14" s="235" t="s">
        <v>542</v>
      </c>
      <c r="AA14" s="235" t="s">
        <v>542</v>
      </c>
      <c r="AB14" s="235" t="s">
        <v>542</v>
      </c>
      <c r="AC14" s="235" t="s">
        <v>542</v>
      </c>
      <c r="AD14" s="231" t="s">
        <v>542</v>
      </c>
      <c r="AE14" s="231">
        <v>50.0</v>
      </c>
      <c r="AF14" s="229">
        <f t="shared" si="1"/>
        <v>2224.052</v>
      </c>
      <c r="AG14" s="229">
        <v>0.0</v>
      </c>
      <c r="AH14" s="236" t="str">
        <f t="array" ref="AH14">IFS(AND(AG14&gt;0,AF14&gt;0),"PC-WT",AND(AG14&gt;0,AF14=0), "PC",AND(AG14=0,AF14&gt;0), "WT")</f>
        <v>WT</v>
      </c>
      <c r="AI14" s="237" t="str">
        <f t="array" ref="AI14">IFS(F14&lt;$AP$2,$AO$2,AND($AP$2&lt;F14,F14&lt;$AP$3),$AO$3,AND($AP$3&lt;F14,F14&lt;$AP$4),$AO$4,AND($AP$4&lt;F14,F14&lt;$AP$5),$AO$5,AND($AP$5&lt;F14,F14&lt;$AP$6),$AO$6,AND($AP$6&lt;F14,F14&lt;$AP$7),$AO$7,AND($AP$7&lt;F14,F14&lt;$AP$8),$AO$8,AND($AP$8&lt;F14,F14&lt;$AP$9),$AO$9,AND($AP$9&lt;F14,F14&lt;$AP$10),$AO$10)</f>
        <v>VI-rebright</v>
      </c>
      <c r="AJ14" s="238" t="s">
        <v>743</v>
      </c>
      <c r="AK14" s="25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</row>
    <row r="15">
      <c r="A15" s="175" t="s">
        <v>23</v>
      </c>
      <c r="B15" s="239">
        <v>8.8657011E7</v>
      </c>
      <c r="C15" s="239" t="s">
        <v>568</v>
      </c>
      <c r="D15" s="239" t="s">
        <v>569</v>
      </c>
      <c r="E15" s="239" t="s">
        <v>376</v>
      </c>
      <c r="F15" s="239">
        <v>58421.0034375</v>
      </c>
      <c r="G15" s="240">
        <v>43413.0</v>
      </c>
      <c r="H15" s="240"/>
      <c r="I15" s="241">
        <v>1996.112</v>
      </c>
      <c r="J15" s="242" t="s">
        <v>542</v>
      </c>
      <c r="K15" s="242" t="s">
        <v>744</v>
      </c>
      <c r="L15" s="243" t="s">
        <v>745</v>
      </c>
      <c r="M15" s="243" t="s">
        <v>542</v>
      </c>
      <c r="N15" s="243" t="s">
        <v>746</v>
      </c>
      <c r="O15" s="243" t="s">
        <v>717</v>
      </c>
      <c r="P15" s="243" t="s">
        <v>718</v>
      </c>
      <c r="Q15" s="244" t="s">
        <v>719</v>
      </c>
      <c r="R15" s="245">
        <v>4.228</v>
      </c>
      <c r="S15" s="245" t="s">
        <v>542</v>
      </c>
      <c r="T15" s="245" t="s">
        <v>720</v>
      </c>
      <c r="U15" s="245" t="s">
        <v>720</v>
      </c>
      <c r="V15" s="245" t="s">
        <v>720</v>
      </c>
      <c r="W15" s="245" t="s">
        <v>720</v>
      </c>
      <c r="X15" s="245" t="s">
        <v>720</v>
      </c>
      <c r="Y15" s="245" t="s">
        <v>720</v>
      </c>
      <c r="Z15" s="245" t="s">
        <v>720</v>
      </c>
      <c r="AA15" s="245" t="s">
        <v>720</v>
      </c>
      <c r="AB15" s="245" t="s">
        <v>720</v>
      </c>
      <c r="AC15" s="245" t="s">
        <v>720</v>
      </c>
      <c r="AD15" s="246" t="s">
        <v>542</v>
      </c>
      <c r="AE15" s="242">
        <v>1.0</v>
      </c>
      <c r="AF15" s="239">
        <f t="shared" si="1"/>
        <v>64.787</v>
      </c>
      <c r="AG15" s="239">
        <v>1931.325</v>
      </c>
      <c r="AH15" s="247" t="str">
        <f t="array" ref="AH15">IFS(AND(AG15&gt;0,AF15&gt;0),"PC-WT",AND(AG15&gt;0,AF15=0), "PC",AND(AG15=0,AF15&gt;0), "WT")</f>
        <v>PC-WT</v>
      </c>
      <c r="AI15" s="195" t="str">
        <f t="array" ref="AI15">IFS(F15&lt;$AP$2,$AO$2,AND($AP$2&lt;F15,F15&lt;$AP$3),$AO$3,AND($AP$3&lt;F15,F15&lt;$AP$4),$AO$4,AND($AP$4&lt;F15,F15&lt;$AP$5),$AO$5,AND($AP$5&lt;F15,F15&lt;$AP$6),$AO$6,AND($AP$6&lt;F15,F15&lt;$AP$7),$AO$7,AND($AP$7&lt;F15,F15&lt;$AP$8),$AO$8,AND($AP$8&lt;F15,F15&lt;$AP$9),$AO$9,AND($AP$9&lt;F15,F15&lt;$AP$10),$AO$10)</f>
        <v>VII</v>
      </c>
      <c r="AJ15" s="196" t="s">
        <v>747</v>
      </c>
      <c r="AK15" s="197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</row>
    <row r="16">
      <c r="A16" s="185" t="s">
        <v>543</v>
      </c>
      <c r="B16" s="185">
        <v>1.0627122E7</v>
      </c>
      <c r="C16" s="185" t="s">
        <v>570</v>
      </c>
      <c r="D16" s="185" t="s">
        <v>571</v>
      </c>
      <c r="E16" s="185" t="s">
        <v>378</v>
      </c>
      <c r="F16" s="185">
        <v>58424.65634259</v>
      </c>
      <c r="G16" s="198">
        <f t="shared" ref="G16:G19" si="4">DATE(LEFT(E16,4),MID(E16,6,2),MID(E16,9,2))</f>
        <v>43406</v>
      </c>
      <c r="H16" s="198"/>
      <c r="I16" s="185">
        <v>2039.285</v>
      </c>
      <c r="J16" s="199" t="s">
        <v>542</v>
      </c>
      <c r="K16" s="200">
        <v>2.716</v>
      </c>
      <c r="L16" s="201"/>
      <c r="M16" s="202"/>
      <c r="N16" s="202"/>
      <c r="O16" s="202" t="s">
        <v>535</v>
      </c>
      <c r="P16" s="202" t="s">
        <v>718</v>
      </c>
      <c r="Q16" s="203" t="s">
        <v>719</v>
      </c>
      <c r="R16" s="204">
        <f t="shared" ref="R16:R19" si="5">K16</f>
        <v>2.716</v>
      </c>
      <c r="S16" s="204" t="s">
        <v>542</v>
      </c>
      <c r="T16" s="204" t="s">
        <v>542</v>
      </c>
      <c r="U16" s="204" t="s">
        <v>542</v>
      </c>
      <c r="V16" s="204" t="s">
        <v>542</v>
      </c>
      <c r="W16" s="204" t="s">
        <v>542</v>
      </c>
      <c r="X16" s="204" t="s">
        <v>542</v>
      </c>
      <c r="Y16" s="204" t="s">
        <v>542</v>
      </c>
      <c r="Z16" s="204" t="s">
        <v>542</v>
      </c>
      <c r="AA16" s="204" t="s">
        <v>542</v>
      </c>
      <c r="AB16" s="204" t="s">
        <v>542</v>
      </c>
      <c r="AC16" s="204" t="s">
        <v>542</v>
      </c>
      <c r="AD16" s="205"/>
      <c r="AE16" s="248">
        <v>1.0</v>
      </c>
      <c r="AF16" s="185">
        <f t="shared" si="1"/>
        <v>2039.285</v>
      </c>
      <c r="AG16" s="185">
        <v>0.0</v>
      </c>
      <c r="AH16" s="206" t="str">
        <f t="array" ref="AH16">IFS(AND(AG16&gt;0,AF16&gt;0),"PC-WT",AND(AG16&gt;0,AF16=0), "PC",AND(AG16=0,AF16&gt;0), "WT")</f>
        <v>WT</v>
      </c>
      <c r="AI16" s="207" t="str">
        <f t="array" ref="AI16">IFS(F16&lt;$AP$2,$AO$2,AND($AP$2&lt;F16,F16&lt;$AP$3),$AO$3,AND($AP$3&lt;F16,F16&lt;$AP$4),$AO$4,AND($AP$4&lt;F16,F16&lt;$AP$5),$AO$5,AND($AP$5&lt;F16,F16&lt;$AP$6),$AO$6,AND($AP$6&lt;F16,F16&lt;$AP$7),$AO$7,AND($AP$7&lt;F16,F16&lt;$AP$8),$AO$8,AND($AP$8&lt;F16,F16&lt;$AP$9),$AO$9,AND($AP$9&lt;F16,F16&lt;$AP$10),$AO$10)</f>
        <v>VII</v>
      </c>
      <c r="AJ16" s="205"/>
      <c r="AK16" s="208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</row>
    <row r="17">
      <c r="A17" s="185" t="s">
        <v>543</v>
      </c>
      <c r="B17" s="185">
        <v>1.0627125E7</v>
      </c>
      <c r="C17" s="185" t="s">
        <v>572</v>
      </c>
      <c r="D17" s="185" t="s">
        <v>573</v>
      </c>
      <c r="E17" s="185" t="s">
        <v>381</v>
      </c>
      <c r="F17" s="185">
        <v>58428.16940972</v>
      </c>
      <c r="G17" s="198">
        <f t="shared" si="4"/>
        <v>43410</v>
      </c>
      <c r="H17" s="198"/>
      <c r="I17" s="185">
        <v>2199.048</v>
      </c>
      <c r="J17" s="199" t="s">
        <v>542</v>
      </c>
      <c r="K17" s="200">
        <v>2.26</v>
      </c>
      <c r="L17" s="201"/>
      <c r="M17" s="202"/>
      <c r="N17" s="202"/>
      <c r="O17" s="202" t="s">
        <v>535</v>
      </c>
      <c r="P17" s="202" t="s">
        <v>718</v>
      </c>
      <c r="Q17" s="203" t="s">
        <v>719</v>
      </c>
      <c r="R17" s="204">
        <f t="shared" si="5"/>
        <v>2.26</v>
      </c>
      <c r="S17" s="204" t="s">
        <v>542</v>
      </c>
      <c r="T17" s="204" t="s">
        <v>542</v>
      </c>
      <c r="U17" s="204" t="s">
        <v>542</v>
      </c>
      <c r="V17" s="204" t="s">
        <v>542</v>
      </c>
      <c r="W17" s="204" t="s">
        <v>542</v>
      </c>
      <c r="X17" s="204" t="s">
        <v>542</v>
      </c>
      <c r="Y17" s="204" t="s">
        <v>542</v>
      </c>
      <c r="Z17" s="204" t="s">
        <v>542</v>
      </c>
      <c r="AA17" s="204" t="s">
        <v>542</v>
      </c>
      <c r="AB17" s="204" t="s">
        <v>542</v>
      </c>
      <c r="AC17" s="204" t="s">
        <v>542</v>
      </c>
      <c r="AD17" s="205"/>
      <c r="AE17" s="248">
        <v>1.0</v>
      </c>
      <c r="AF17" s="185">
        <f t="shared" si="1"/>
        <v>2199.048</v>
      </c>
      <c r="AG17" s="185">
        <v>0.0</v>
      </c>
      <c r="AH17" s="206" t="str">
        <f t="array" ref="AH17">IFS(AND(AG17&gt;0,AF17&gt;0),"PC-WT",AND(AG17&gt;0,AF17=0), "PC",AND(AG17=0,AF17&gt;0), "WT")</f>
        <v>WT</v>
      </c>
      <c r="AI17" s="207" t="str">
        <f t="array" ref="AI17">IFS(F17&lt;$AP$2,$AO$2,AND($AP$2&lt;F17,F17&lt;$AP$3),$AO$3,AND($AP$3&lt;F17,F17&lt;$AP$4),$AO$4,AND($AP$4&lt;F17,F17&lt;$AP$5),$AO$5,AND($AP$5&lt;F17,F17&lt;$AP$6),$AO$6,AND($AP$6&lt;F17,F17&lt;$AP$7),$AO$7,AND($AP$7&lt;F17,F17&lt;$AP$8),$AO$8,AND($AP$8&lt;F17,F17&lt;$AP$9),$AO$9,AND($AP$9&lt;F17,F17&lt;$AP$10),$AO$10)</f>
        <v>VII</v>
      </c>
      <c r="AJ17" s="205"/>
      <c r="AK17" s="208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</row>
    <row r="18">
      <c r="A18" s="209" t="s">
        <v>543</v>
      </c>
      <c r="B18" s="209">
        <v>1.0627126E7</v>
      </c>
      <c r="C18" s="209" t="s">
        <v>574</v>
      </c>
      <c r="D18" s="209" t="s">
        <v>575</v>
      </c>
      <c r="E18" s="209" t="s">
        <v>382</v>
      </c>
      <c r="F18" s="209">
        <v>58430.69579861</v>
      </c>
      <c r="G18" s="210">
        <f t="shared" si="4"/>
        <v>43412</v>
      </c>
      <c r="H18" s="210"/>
      <c r="I18" s="209">
        <v>2206.219</v>
      </c>
      <c r="J18" s="211" t="s">
        <v>542</v>
      </c>
      <c r="K18" s="212">
        <v>0.9981</v>
      </c>
      <c r="L18" s="201"/>
      <c r="M18" s="213"/>
      <c r="N18" s="213"/>
      <c r="O18" s="213" t="s">
        <v>535</v>
      </c>
      <c r="P18" s="202" t="s">
        <v>718</v>
      </c>
      <c r="Q18" s="214" t="s">
        <v>719</v>
      </c>
      <c r="R18" s="215">
        <f t="shared" si="5"/>
        <v>0.9981</v>
      </c>
      <c r="S18" s="215" t="s">
        <v>542</v>
      </c>
      <c r="T18" s="215" t="s">
        <v>542</v>
      </c>
      <c r="U18" s="215" t="s">
        <v>542</v>
      </c>
      <c r="V18" s="215" t="s">
        <v>542</v>
      </c>
      <c r="W18" s="215" t="s">
        <v>542</v>
      </c>
      <c r="X18" s="215" t="s">
        <v>542</v>
      </c>
      <c r="Y18" s="215" t="s">
        <v>542</v>
      </c>
      <c r="Z18" s="215" t="s">
        <v>542</v>
      </c>
      <c r="AA18" s="215" t="s">
        <v>542</v>
      </c>
      <c r="AB18" s="215" t="s">
        <v>542</v>
      </c>
      <c r="AC18" s="215" t="s">
        <v>542</v>
      </c>
      <c r="AD18" s="205"/>
      <c r="AE18" s="248">
        <v>1.0</v>
      </c>
      <c r="AF18" s="209">
        <f t="shared" si="1"/>
        <v>2206.219</v>
      </c>
      <c r="AG18" s="209">
        <v>0.0</v>
      </c>
      <c r="AH18" s="216" t="str">
        <f t="array" ref="AH18">IFS(AND(AG18&gt;0,AF18&gt;0),"PC-WT",AND(AG18&gt;0,AF18=0), "PC",AND(AG18=0,AF18&gt;0), "WT")</f>
        <v>WT</v>
      </c>
      <c r="AI18" s="207" t="str">
        <f t="array" ref="AI18">IFS(F18&lt;$AP$2,$AO$2,AND($AP$2&lt;F18,F18&lt;$AP$3),$AO$3,AND($AP$3&lt;F18,F18&lt;$AP$4),$AO$4,AND($AP$4&lt;F18,F18&lt;$AP$5),$AO$5,AND($AP$5&lt;F18,F18&lt;$AP$6),$AO$6,AND($AP$6&lt;F18,F18&lt;$AP$7),$AO$7,AND($AP$7&lt;F18,F18&lt;$AP$8),$AO$8,AND($AP$8&lt;F18,F18&lt;$AP$9),$AO$9,AND($AP$9&lt;F18,F18&lt;$AP$10),$AO$10)</f>
        <v>VII</v>
      </c>
      <c r="AJ18" s="205"/>
      <c r="AK18" s="208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</row>
    <row r="19">
      <c r="A19" s="185" t="s">
        <v>543</v>
      </c>
      <c r="B19" s="249">
        <v>1.0627128E7</v>
      </c>
      <c r="C19" s="249" t="s">
        <v>576</v>
      </c>
      <c r="D19" s="249" t="s">
        <v>577</v>
      </c>
      <c r="E19" s="249" t="s">
        <v>384</v>
      </c>
      <c r="F19" s="249">
        <v>58434.35041667</v>
      </c>
      <c r="G19" s="250">
        <f t="shared" si="4"/>
        <v>43416</v>
      </c>
      <c r="H19" s="250"/>
      <c r="I19" s="249">
        <v>2013.904</v>
      </c>
      <c r="J19" s="225" t="s">
        <v>542</v>
      </c>
      <c r="K19" s="251">
        <v>1.177</v>
      </c>
      <c r="L19" s="221"/>
      <c r="M19" s="252"/>
      <c r="N19" s="252"/>
      <c r="O19" s="252" t="s">
        <v>535</v>
      </c>
      <c r="P19" s="252" t="s">
        <v>718</v>
      </c>
      <c r="Q19" s="253" t="s">
        <v>719</v>
      </c>
      <c r="R19" s="254">
        <f t="shared" si="5"/>
        <v>1.177</v>
      </c>
      <c r="S19" s="254" t="s">
        <v>542</v>
      </c>
      <c r="T19" s="254" t="s">
        <v>542</v>
      </c>
      <c r="U19" s="254" t="s">
        <v>542</v>
      </c>
      <c r="V19" s="254" t="s">
        <v>542</v>
      </c>
      <c r="W19" s="254" t="s">
        <v>542</v>
      </c>
      <c r="X19" s="254" t="s">
        <v>542</v>
      </c>
      <c r="Y19" s="254" t="s">
        <v>542</v>
      </c>
      <c r="Z19" s="254" t="s">
        <v>542</v>
      </c>
      <c r="AA19" s="254" t="s">
        <v>542</v>
      </c>
      <c r="AB19" s="254" t="s">
        <v>542</v>
      </c>
      <c r="AC19" s="254" t="s">
        <v>542</v>
      </c>
      <c r="AD19" s="102"/>
      <c r="AE19" s="178">
        <v>1.0</v>
      </c>
      <c r="AF19" s="249">
        <f t="shared" si="1"/>
        <v>2013.904</v>
      </c>
      <c r="AG19" s="249">
        <v>0.0</v>
      </c>
      <c r="AH19" s="255" t="str">
        <f t="array" ref="AH19">IFS(AND(AG19&gt;0,AF19&gt;0),"PC-WT",AND(AG19&gt;0,AF19=0), "PC",AND(AG19=0,AF19&gt;0), "WT")</f>
        <v>WT</v>
      </c>
      <c r="AI19" s="182" t="str">
        <f t="array" ref="AI19">IFS(F19&lt;$AP$2,$AO$2,AND($AP$2&lt;F19,F19&lt;$AP$3),$AO$3,AND($AP$3&lt;F19,F19&lt;$AP$4),$AO$4,AND($AP$4&lt;F19,F19&lt;$AP$5),$AO$5,AND($AP$5&lt;F19,F19&lt;$AP$6),$AO$6,AND($AP$6&lt;F19,F19&lt;$AP$7),$AO$7,AND($AP$7&lt;F19,F19&lt;$AP$8),$AO$8,AND($AP$8&lt;F19,F19&lt;$AP$9),$AO$9,AND($AP$9&lt;F19,F19&lt;$AP$10),$AO$10)</f>
        <v>VII</v>
      </c>
      <c r="AJ19" s="102"/>
      <c r="AK19" s="184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</row>
    <row r="20">
      <c r="A20" s="175" t="s">
        <v>543</v>
      </c>
      <c r="B20" s="175">
        <v>1.0627132E7</v>
      </c>
      <c r="C20" s="175" t="s">
        <v>578</v>
      </c>
      <c r="D20" s="175" t="s">
        <v>579</v>
      </c>
      <c r="E20" s="175" t="s">
        <v>388</v>
      </c>
      <c r="F20" s="256">
        <v>58520.41498843</v>
      </c>
      <c r="G20" s="257">
        <v>43512.0</v>
      </c>
      <c r="H20" s="257"/>
      <c r="I20" s="175">
        <v>2925.497</v>
      </c>
      <c r="J20" s="248" t="s">
        <v>542</v>
      </c>
      <c r="K20" s="258" t="s">
        <v>748</v>
      </c>
      <c r="L20" s="258" t="s">
        <v>749</v>
      </c>
      <c r="M20" s="258" t="s">
        <v>542</v>
      </c>
      <c r="N20" s="258" t="s">
        <v>750</v>
      </c>
      <c r="O20" s="258" t="s">
        <v>751</v>
      </c>
      <c r="P20" s="248" t="s">
        <v>718</v>
      </c>
      <c r="Q20" s="259" t="s">
        <v>719</v>
      </c>
      <c r="R20" s="260">
        <v>0.01361</v>
      </c>
      <c r="S20" s="261" t="s">
        <v>542</v>
      </c>
      <c r="T20" s="261" t="s">
        <v>720</v>
      </c>
      <c r="U20" s="261" t="s">
        <v>720</v>
      </c>
      <c r="V20" s="261" t="s">
        <v>720</v>
      </c>
      <c r="W20" s="261" t="s">
        <v>720</v>
      </c>
      <c r="X20" s="261" t="s">
        <v>720</v>
      </c>
      <c r="Y20" s="261" t="s">
        <v>720</v>
      </c>
      <c r="Z20" s="261" t="s">
        <v>720</v>
      </c>
      <c r="AA20" s="261" t="s">
        <v>720</v>
      </c>
      <c r="AB20" s="261" t="s">
        <v>720</v>
      </c>
      <c r="AC20" s="261" t="s">
        <v>720</v>
      </c>
      <c r="AD20" s="246" t="s">
        <v>542</v>
      </c>
      <c r="AE20" s="248">
        <v>1.0</v>
      </c>
      <c r="AF20" s="175">
        <f t="shared" si="1"/>
        <v>57.155</v>
      </c>
      <c r="AG20" s="175">
        <v>2868.342</v>
      </c>
      <c r="AH20" s="216" t="str">
        <f t="array" ref="AH20">IFS(AND(AG20&gt;0,AF20&gt;0),"PC-WT",AND(AG20&gt;0,AF20=0), "PC",AND(AG20=0,AF20&gt;0), "WT")</f>
        <v>PC-WT</v>
      </c>
      <c r="AI20" s="262" t="str">
        <f t="array" ref="AI20">IFS(F20&lt;$AP$2,$AO$2,AND($AP$2&lt;F20,F20&lt;$AP$3),$AO$3,AND($AP$3&lt;F20,F20&lt;$AP$4),$AO$4,AND($AP$4&lt;F20,F20&lt;$AP$5),$AO$5,AND($AP$5&lt;F20,F20&lt;$AP$6),$AO$6,AND($AP$6&lt;F20,F20&lt;$AP$7),$AO$7,AND($AP$7&lt;F20,F20&lt;$AP$8),$AO$8,AND($AP$8&lt;F20,F20&lt;$AP$9),$AO$9,AND($AP$9&lt;F20,F20&lt;$AP$10),$AO$10)</f>
        <v>quies</v>
      </c>
      <c r="AJ20" s="196" t="s">
        <v>752</v>
      </c>
      <c r="AK20" s="197" t="s">
        <v>580</v>
      </c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</row>
    <row r="21" ht="15.75" customHeight="1">
      <c r="A21" s="175" t="s">
        <v>543</v>
      </c>
      <c r="B21" s="175">
        <v>1.0627133E7</v>
      </c>
      <c r="C21" s="175" t="s">
        <v>581</v>
      </c>
      <c r="D21" s="175" t="s">
        <v>582</v>
      </c>
      <c r="E21" s="175" t="s">
        <v>389</v>
      </c>
      <c r="F21" s="256">
        <v>58545.71291667</v>
      </c>
      <c r="G21" s="257">
        <v>43537.0</v>
      </c>
      <c r="H21" s="257"/>
      <c r="I21" s="175">
        <v>2301.717</v>
      </c>
      <c r="J21" s="248" t="s">
        <v>542</v>
      </c>
      <c r="K21" s="263">
        <v>0.009548</v>
      </c>
      <c r="L21" s="201"/>
      <c r="M21" s="248" t="s">
        <v>542</v>
      </c>
      <c r="N21" s="258" t="s">
        <v>750</v>
      </c>
      <c r="O21" s="258" t="s">
        <v>753</v>
      </c>
      <c r="P21" s="248" t="s">
        <v>718</v>
      </c>
      <c r="Q21" s="259" t="s">
        <v>719</v>
      </c>
      <c r="R21" s="260">
        <v>0.01003</v>
      </c>
      <c r="S21" s="261" t="s">
        <v>542</v>
      </c>
      <c r="T21" s="261" t="s">
        <v>542</v>
      </c>
      <c r="U21" s="261" t="s">
        <v>542</v>
      </c>
      <c r="V21" s="261" t="s">
        <v>542</v>
      </c>
      <c r="W21" s="261" t="s">
        <v>542</v>
      </c>
      <c r="X21" s="261" t="s">
        <v>542</v>
      </c>
      <c r="Y21" s="261" t="s">
        <v>542</v>
      </c>
      <c r="Z21" s="261" t="s">
        <v>542</v>
      </c>
      <c r="AA21" s="261" t="s">
        <v>542</v>
      </c>
      <c r="AB21" s="261" t="s">
        <v>542</v>
      </c>
      <c r="AC21" s="261" t="s">
        <v>542</v>
      </c>
      <c r="AD21" s="205"/>
      <c r="AE21" s="248">
        <v>1.0</v>
      </c>
      <c r="AF21" s="175">
        <f t="shared" si="1"/>
        <v>0.026</v>
      </c>
      <c r="AG21" s="175">
        <v>2301.691</v>
      </c>
      <c r="AH21" s="216" t="s">
        <v>754</v>
      </c>
      <c r="AI21" s="264" t="str">
        <f t="array" ref="AI21">IFS(F21&lt;$AP$2,$AO$2,AND($AP$2&lt;F21,F21&lt;$AP$3),$AO$3,AND($AP$3&lt;F21,F21&lt;$AP$4),$AO$4,AND($AP$4&lt;F21,F21&lt;$AP$5),$AO$5,AND($AP$5&lt;F21,F21&lt;$AP$6),$AO$6,AND($AP$6&lt;F21,F21&lt;$AP$7),$AO$7,AND($AP$7&lt;F21,F21&lt;$AP$8),$AO$8,AND($AP$8&lt;F21,F21&lt;$AP$9),$AO$9,AND($AP$9&lt;F21,F21&lt;$AP$10),$AO$10)</f>
        <v>quies</v>
      </c>
      <c r="AJ21" s="205"/>
      <c r="AK21" s="208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</row>
    <row r="22" ht="15.75" customHeight="1">
      <c r="A22" s="265" t="s">
        <v>543</v>
      </c>
      <c r="B22" s="265">
        <v>1.0627134E7</v>
      </c>
      <c r="C22" s="265" t="s">
        <v>583</v>
      </c>
      <c r="D22" s="265" t="s">
        <v>584</v>
      </c>
      <c r="E22" s="265" t="s">
        <v>390</v>
      </c>
      <c r="F22" s="266">
        <v>58552.22332176</v>
      </c>
      <c r="G22" s="267">
        <v>43544.0</v>
      </c>
      <c r="H22" s="267"/>
      <c r="I22" s="268">
        <v>1975.743</v>
      </c>
      <c r="J22" s="269" t="s">
        <v>542</v>
      </c>
      <c r="K22" s="270">
        <v>0.01022</v>
      </c>
      <c r="L22" s="201"/>
      <c r="M22" s="269" t="s">
        <v>542</v>
      </c>
      <c r="N22" s="269" t="s">
        <v>750</v>
      </c>
      <c r="O22" s="269" t="s">
        <v>753</v>
      </c>
      <c r="P22" s="269" t="s">
        <v>718</v>
      </c>
      <c r="Q22" s="271" t="s">
        <v>719</v>
      </c>
      <c r="R22" s="272">
        <v>0.009546</v>
      </c>
      <c r="S22" s="273" t="s">
        <v>542</v>
      </c>
      <c r="T22" s="273" t="s">
        <v>542</v>
      </c>
      <c r="U22" s="273" t="s">
        <v>542</v>
      </c>
      <c r="V22" s="273" t="s">
        <v>542</v>
      </c>
      <c r="W22" s="273" t="s">
        <v>542</v>
      </c>
      <c r="X22" s="273" t="s">
        <v>542</v>
      </c>
      <c r="Y22" s="273" t="s">
        <v>542</v>
      </c>
      <c r="Z22" s="273" t="s">
        <v>542</v>
      </c>
      <c r="AA22" s="273" t="s">
        <v>542</v>
      </c>
      <c r="AB22" s="273" t="s">
        <v>542</v>
      </c>
      <c r="AC22" s="273" t="s">
        <v>542</v>
      </c>
      <c r="AD22" s="205"/>
      <c r="AE22" s="248">
        <v>1.0</v>
      </c>
      <c r="AF22" s="265">
        <f t="shared" si="1"/>
        <v>0</v>
      </c>
      <c r="AG22" s="265">
        <v>1975.743</v>
      </c>
      <c r="AH22" s="206" t="str">
        <f t="array" ref="AH22">IFS(AND(AG22&gt;0,AF22&gt;0),"PC-WT",AND(AG22&gt;0,AF22=0), "PC",AND(AG22=0,AF22&gt;0), "WT")</f>
        <v>PC</v>
      </c>
      <c r="AI22" s="264" t="str">
        <f t="array" ref="AI22">IFS(F22&lt;$AP$2,$AO$2,AND($AP$2&lt;F22,F22&lt;$AP$3),$AO$3,AND($AP$3&lt;F22,F22&lt;$AP$4),$AO$4,AND($AP$4&lt;F22,F22&lt;$AP$5),$AO$5,AND($AP$5&lt;F22,F22&lt;$AP$6),$AO$6,AND($AP$6&lt;F22,F22&lt;$AP$7),$AO$7,AND($AP$7&lt;F22,F22&lt;$AP$8),$AO$8,AND($AP$8&lt;F22,F22&lt;$AP$9),$AO$9,AND($AP$9&lt;F22,F22&lt;$AP$10),$AO$10)</f>
        <v>quies</v>
      </c>
      <c r="AJ22" s="205"/>
      <c r="AK22" s="208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</row>
    <row r="23" ht="15.75" customHeight="1">
      <c r="A23" s="265" t="s">
        <v>543</v>
      </c>
      <c r="B23" s="274">
        <v>1.0627135E7</v>
      </c>
      <c r="C23" s="274" t="s">
        <v>585</v>
      </c>
      <c r="D23" s="274" t="s">
        <v>586</v>
      </c>
      <c r="E23" s="274" t="s">
        <v>391</v>
      </c>
      <c r="F23" s="275">
        <v>58554.73361111</v>
      </c>
      <c r="G23" s="276">
        <v>43546.0</v>
      </c>
      <c r="H23" s="276"/>
      <c r="I23" s="277">
        <v>996.249</v>
      </c>
      <c r="J23" s="278" t="s">
        <v>542</v>
      </c>
      <c r="K23" s="278" t="s">
        <v>755</v>
      </c>
      <c r="L23" s="278" t="s">
        <v>756</v>
      </c>
      <c r="M23" s="278" t="s">
        <v>542</v>
      </c>
      <c r="N23" s="278" t="s">
        <v>746</v>
      </c>
      <c r="O23" s="278" t="s">
        <v>751</v>
      </c>
      <c r="P23" s="278" t="s">
        <v>718</v>
      </c>
      <c r="Q23" s="279" t="s">
        <v>719</v>
      </c>
      <c r="R23" s="280">
        <v>0.03365</v>
      </c>
      <c r="S23" s="281" t="s">
        <v>542</v>
      </c>
      <c r="T23" s="281" t="s">
        <v>720</v>
      </c>
      <c r="U23" s="281" t="s">
        <v>720</v>
      </c>
      <c r="V23" s="281" t="s">
        <v>720</v>
      </c>
      <c r="W23" s="281" t="s">
        <v>720</v>
      </c>
      <c r="X23" s="281" t="s">
        <v>720</v>
      </c>
      <c r="Y23" s="281" t="s">
        <v>720</v>
      </c>
      <c r="Z23" s="281" t="s">
        <v>720</v>
      </c>
      <c r="AA23" s="281" t="s">
        <v>720</v>
      </c>
      <c r="AB23" s="281" t="s">
        <v>720</v>
      </c>
      <c r="AC23" s="281" t="s">
        <v>720</v>
      </c>
      <c r="AD23" s="102"/>
      <c r="AE23" s="178">
        <v>1.0</v>
      </c>
      <c r="AF23" s="274">
        <f t="shared" si="1"/>
        <v>8.377</v>
      </c>
      <c r="AG23" s="274">
        <v>987.872</v>
      </c>
      <c r="AH23" s="255" t="str">
        <f t="array" ref="AH23">IFS(AND(AG23&gt;0,AF23&gt;0),"PC-WT",AND(AG23&gt;0,AF23=0), "PC",AND(AG23=0,AF23&gt;0), "WT")</f>
        <v>PC-WT</v>
      </c>
      <c r="AI23" s="282" t="str">
        <f t="array" ref="AI23">IFS(F23&lt;$AP$2,$AO$2,AND($AP$2&lt;F23,F23&lt;$AP$3),$AO$3,AND($AP$3&lt;F23,F23&lt;$AP$4),$AO$4,AND($AP$4&lt;F23,F23&lt;$AP$5),$AO$5,AND($AP$5&lt;F23,F23&lt;$AP$6),$AO$6,AND($AP$6&lt;F23,F23&lt;$AP$7),$AO$7,AND($AP$7&lt;F23,F23&lt;$AP$8),$AO$8,AND($AP$8&lt;F23,F23&lt;$AP$9),$AO$9,AND($AP$9&lt;F23,F23&lt;$AP$10),$AO$10)</f>
        <v>quies</v>
      </c>
      <c r="AJ23" s="102"/>
      <c r="AK23" s="184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174" t="s">
        <v>642</v>
      </c>
      <c r="AX23" s="174" t="s">
        <v>647</v>
      </c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</row>
    <row r="24" ht="15.75" customHeight="1">
      <c r="A24" s="265" t="s">
        <v>543</v>
      </c>
      <c r="B24" s="265">
        <v>1.0627136E7</v>
      </c>
      <c r="C24" s="265" t="s">
        <v>587</v>
      </c>
      <c r="D24" s="265" t="s">
        <v>588</v>
      </c>
      <c r="E24" s="265" t="s">
        <v>392</v>
      </c>
      <c r="F24" s="265">
        <v>58555.79670139</v>
      </c>
      <c r="G24" s="267">
        <v>43547.0</v>
      </c>
      <c r="H24" s="267"/>
      <c r="I24" s="268">
        <v>994.483</v>
      </c>
      <c r="J24" s="269"/>
      <c r="K24" s="269"/>
      <c r="L24" s="269"/>
      <c r="M24" s="269"/>
      <c r="N24" s="269"/>
      <c r="O24" s="269"/>
      <c r="P24" s="269"/>
      <c r="Q24" s="271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69"/>
      <c r="AE24" s="269"/>
      <c r="AF24" s="265">
        <f t="shared" si="1"/>
        <v>4.105</v>
      </c>
      <c r="AG24" s="265">
        <v>990.378</v>
      </c>
      <c r="AH24" s="206" t="str">
        <f t="array" ref="AH24">IFS(AND(AG24&gt;0,AF24&gt;0),"PC-WT",AND(AG24&gt;0,AF24=0), "PC",AND(AG24=0,AF24&gt;0), "WT")</f>
        <v>PC-WT</v>
      </c>
      <c r="AI24" s="262" t="str">
        <f t="array" ref="AI24">IFS(F24&lt;$AP$2,$AO$2,AND($AP$2&lt;F24,F24&lt;$AP$3),$AO$3,AND($AP$3&lt;F24,F24&lt;$AP$4),$AO$4,AND($AP$4&lt;F24,F24&lt;$AP$5),$AO$5,AND($AP$5&lt;F24,F24&lt;$AP$6),$AO$6,AND($AP$6&lt;F24,F24&lt;$AP$7),$AO$7,AND($AP$7&lt;F24,F24&lt;$AP$8),$AO$8,AND($AP$8&lt;F24,F24&lt;$AP$9),$AO$9,AND($AP$9&lt;F24,F24&lt;$AP$10),$AO$10)</f>
        <v>mini-out</v>
      </c>
      <c r="AJ24" s="196"/>
      <c r="AK24" s="197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174" t="s">
        <v>684</v>
      </c>
      <c r="AX24" s="174">
        <v>58200.0</v>
      </c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</row>
    <row r="25" ht="15.75" customHeight="1">
      <c r="A25" s="265" t="s">
        <v>543</v>
      </c>
      <c r="B25" s="265">
        <v>1.0627139E7</v>
      </c>
      <c r="C25" s="265" t="s">
        <v>589</v>
      </c>
      <c r="D25" s="265" t="s">
        <v>590</v>
      </c>
      <c r="E25" s="265" t="s">
        <v>393</v>
      </c>
      <c r="F25" s="265">
        <v>58557.05944444</v>
      </c>
      <c r="G25" s="267">
        <v>43549.0</v>
      </c>
      <c r="H25" s="267"/>
      <c r="I25" s="268">
        <v>922.395</v>
      </c>
      <c r="J25" s="269"/>
      <c r="K25" s="269"/>
      <c r="L25" s="269"/>
      <c r="M25" s="269"/>
      <c r="N25" s="269"/>
      <c r="O25" s="269"/>
      <c r="P25" s="269"/>
      <c r="Q25" s="271"/>
      <c r="R25" s="273"/>
      <c r="S25" s="273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69"/>
      <c r="AE25" s="269"/>
      <c r="AF25" s="265">
        <f t="shared" si="1"/>
        <v>4.213</v>
      </c>
      <c r="AG25" s="265">
        <v>918.182</v>
      </c>
      <c r="AH25" s="206" t="str">
        <f t="array" ref="AH25">IFS(AND(AG25&gt;0,AF25&gt;0),"PC-WT",AND(AG25&gt;0,AF25=0), "PC",AND(AG25=0,AF25&gt;0), "WT")</f>
        <v>PC-WT</v>
      </c>
      <c r="AI25" s="264" t="str">
        <f t="array" ref="AI25">IFS(F25&lt;$AP$2,$AO$2,AND($AP$2&lt;F25,F25&lt;$AP$3),$AO$3,AND($AP$3&lt;F25,F25&lt;$AP$4),$AO$4,AND($AP$4&lt;F25,F25&lt;$AP$5),$AO$5,AND($AP$5&lt;F25,F25&lt;$AP$6),$AO$6,AND($AP$6&lt;F25,F25&lt;$AP$7),$AO$7,AND($AP$7&lt;F25,F25&lt;$AP$8),$AO$8,AND($AP$8&lt;F25,F25&lt;$AP$9),$AO$9,AND($AP$9&lt;F25,F25&lt;$AP$10),$AO$10)</f>
        <v>mini-out</v>
      </c>
      <c r="AJ25" s="205"/>
      <c r="AK25" s="208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174" t="s">
        <v>685</v>
      </c>
      <c r="AX25" s="174">
        <v>58250.0</v>
      </c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</row>
    <row r="26" ht="15.75" customHeight="1">
      <c r="A26" s="265" t="s">
        <v>543</v>
      </c>
      <c r="B26" s="265">
        <v>1.062714E7</v>
      </c>
      <c r="C26" s="265" t="s">
        <v>591</v>
      </c>
      <c r="D26" s="265" t="s">
        <v>592</v>
      </c>
      <c r="E26" s="265" t="s">
        <v>394</v>
      </c>
      <c r="F26" s="265">
        <v>58558.85248843</v>
      </c>
      <c r="G26" s="267">
        <v>43550.0</v>
      </c>
      <c r="H26" s="267"/>
      <c r="I26" s="268">
        <v>994.939</v>
      </c>
      <c r="J26" s="269"/>
      <c r="K26" s="269"/>
      <c r="L26" s="269"/>
      <c r="M26" s="269"/>
      <c r="N26" s="269"/>
      <c r="O26" s="269"/>
      <c r="P26" s="269"/>
      <c r="Q26" s="271"/>
      <c r="R26" s="273"/>
      <c r="S26" s="273"/>
      <c r="T26" s="273"/>
      <c r="U26" s="273"/>
      <c r="V26" s="273"/>
      <c r="W26" s="273"/>
      <c r="X26" s="273"/>
      <c r="Y26" s="273"/>
      <c r="Z26" s="273"/>
      <c r="AA26" s="273"/>
      <c r="AB26" s="273"/>
      <c r="AC26" s="273"/>
      <c r="AD26" s="269"/>
      <c r="AE26" s="269"/>
      <c r="AF26" s="265">
        <f t="shared" si="1"/>
        <v>28.659</v>
      </c>
      <c r="AG26" s="265">
        <v>966.28</v>
      </c>
      <c r="AH26" s="206" t="str">
        <f t="array" ref="AH26">IFS(AND(AG26&gt;0,AF26&gt;0),"PC-WT",AND(AG26&gt;0,AF26=0), "PC",AND(AG26=0,AF26&gt;0), "WT")</f>
        <v>PC-WT</v>
      </c>
      <c r="AI26" s="264" t="str">
        <f t="array" ref="AI26">IFS(F26&lt;$AP$2,$AO$2,AND($AP$2&lt;F26,F26&lt;$AP$3),$AO$3,AND($AP$3&lt;F26,F26&lt;$AP$4),$AO$4,AND($AP$4&lt;F26,F26&lt;$AP$5),$AO$5,AND($AP$5&lt;F26,F26&lt;$AP$6),$AO$6,AND($AP$6&lt;F26,F26&lt;$AP$7),$AO$7,AND($AP$7&lt;F26,F26&lt;$AP$8),$AO$8,AND($AP$8&lt;F26,F26&lt;$AP$9),$AO$9,AND($AP$9&lt;F26,F26&lt;$AP$10),$AO$10)</f>
        <v>mini-out</v>
      </c>
      <c r="AJ26" s="205"/>
      <c r="AK26" s="208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174" t="s">
        <v>686</v>
      </c>
      <c r="AX26" s="174">
        <v>58289.0</v>
      </c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</row>
    <row r="27" ht="15.75" customHeight="1">
      <c r="A27" s="265" t="s">
        <v>543</v>
      </c>
      <c r="B27" s="283">
        <v>1.0627141E7</v>
      </c>
      <c r="C27" s="265" t="s">
        <v>593</v>
      </c>
      <c r="D27" s="265" t="s">
        <v>586</v>
      </c>
      <c r="E27" s="265" t="s">
        <v>395</v>
      </c>
      <c r="F27" s="265">
        <v>58559.13861111</v>
      </c>
      <c r="G27" s="267">
        <v>43551.0</v>
      </c>
      <c r="H27" s="267"/>
      <c r="I27" s="268">
        <v>1963.121</v>
      </c>
      <c r="J27" s="269" t="s">
        <v>542</v>
      </c>
      <c r="K27" s="269"/>
      <c r="L27" s="269"/>
      <c r="M27" s="269"/>
      <c r="N27" s="269"/>
      <c r="O27" s="269"/>
      <c r="P27" s="269"/>
      <c r="Q27" s="271"/>
      <c r="R27" s="273"/>
      <c r="S27" s="273"/>
      <c r="T27" s="273"/>
      <c r="U27" s="273"/>
      <c r="V27" s="273"/>
      <c r="W27" s="273"/>
      <c r="X27" s="273"/>
      <c r="Y27" s="273"/>
      <c r="Z27" s="273"/>
      <c r="AA27" s="273"/>
      <c r="AB27" s="273"/>
      <c r="AC27" s="273"/>
      <c r="AD27" s="269"/>
      <c r="AE27" s="269"/>
      <c r="AF27" s="265">
        <f t="shared" si="1"/>
        <v>0.012</v>
      </c>
      <c r="AG27" s="265">
        <v>1963.109</v>
      </c>
      <c r="AH27" s="206" t="str">
        <f t="array" ref="AH27">IFS(AND(AG27&gt;0,AF27&gt;0),"PC-WT",AND(AG27&gt;0,AF27=0), "PC",AND(AG27=0,AF27&gt;0), "WT")</f>
        <v>PC-WT</v>
      </c>
      <c r="AI27" s="264" t="str">
        <f t="array" ref="AI27">IFS(F27&lt;$AP$2,$AO$2,AND($AP$2&lt;F27,F27&lt;$AP$3),$AO$3,AND($AP$3&lt;F27,F27&lt;$AP$4),$AO$4,AND($AP$4&lt;F27,F27&lt;$AP$5),$AO$5,AND($AP$5&lt;F27,F27&lt;$AP$6),$AO$6,AND($AP$6&lt;F27,F27&lt;$AP$7),$AO$7,AND($AP$7&lt;F27,F27&lt;$AP$8),$AO$8,AND($AP$8&lt;F27,F27&lt;$AP$9),$AO$9,AND($AP$9&lt;F27,F27&lt;$AP$10),$AO$10)</f>
        <v>mini-out</v>
      </c>
      <c r="AJ27" s="205"/>
      <c r="AK27" s="208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174" t="s">
        <v>727</v>
      </c>
      <c r="AX27" s="174">
        <v>58300.0</v>
      </c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</row>
    <row r="28" ht="15.75" customHeight="1">
      <c r="A28" s="265" t="s">
        <v>543</v>
      </c>
      <c r="B28" s="283">
        <v>1.0627148E7</v>
      </c>
      <c r="C28" s="265" t="s">
        <v>594</v>
      </c>
      <c r="D28" s="265" t="s">
        <v>595</v>
      </c>
      <c r="E28" s="265" t="s">
        <v>401</v>
      </c>
      <c r="F28" s="265">
        <v>58566.2365162</v>
      </c>
      <c r="G28" s="267">
        <v>43558.0</v>
      </c>
      <c r="H28" s="267"/>
      <c r="I28" s="265">
        <v>2053.67</v>
      </c>
      <c r="J28" s="269" t="s">
        <v>542</v>
      </c>
      <c r="K28" s="269"/>
      <c r="L28" s="269"/>
      <c r="M28" s="269"/>
      <c r="N28" s="269"/>
      <c r="O28" s="269"/>
      <c r="P28" s="269"/>
      <c r="Q28" s="271"/>
      <c r="R28" s="273"/>
      <c r="S28" s="273"/>
      <c r="T28" s="273"/>
      <c r="U28" s="273"/>
      <c r="V28" s="273"/>
      <c r="W28" s="273"/>
      <c r="X28" s="273"/>
      <c r="Y28" s="273"/>
      <c r="Z28" s="273"/>
      <c r="AA28" s="273"/>
      <c r="AB28" s="273"/>
      <c r="AC28" s="273"/>
      <c r="AD28" s="269"/>
      <c r="AE28" s="269"/>
      <c r="AF28" s="265">
        <f t="shared" si="1"/>
        <v>1988.49</v>
      </c>
      <c r="AG28" s="265">
        <v>65.18</v>
      </c>
      <c r="AH28" s="206" t="str">
        <f t="array" ref="AH28">IFS(AND(AG28&gt;0,AF28&gt;0),"PC-WT",AND(AG28&gt;0,AF28=0), "PC",AND(AG28=0,AF28&gt;0), "WT")</f>
        <v>PC-WT</v>
      </c>
      <c r="AI28" s="264" t="str">
        <f t="array" ref="AI28">IFS(F28&lt;$AP$2,$AO$2,AND($AP$2&lt;F28,F28&lt;$AP$3),$AO$3,AND($AP$3&lt;F28,F28&lt;$AP$4),$AO$4,AND($AP$4&lt;F28,F28&lt;$AP$5),$AO$5,AND($AP$5&lt;F28,F28&lt;$AP$6),$AO$6,AND($AP$6&lt;F28,F28&lt;$AP$7),$AO$7,AND($AP$7&lt;F28,F28&lt;$AP$8),$AO$8,AND($AP$8&lt;F28,F28&lt;$AP$9),$AO$9,AND($AP$9&lt;F28,F28&lt;$AP$10),$AO$10)</f>
        <v>mini-out</v>
      </c>
      <c r="AJ28" s="205"/>
      <c r="AK28" s="208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174" t="s">
        <v>687</v>
      </c>
      <c r="AX28" s="174">
        <v>58380.0</v>
      </c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</row>
    <row r="29" ht="15.75" customHeight="1">
      <c r="A29" s="265" t="s">
        <v>543</v>
      </c>
      <c r="B29" s="265">
        <v>1.0627152E7</v>
      </c>
      <c r="C29" s="265" t="s">
        <v>596</v>
      </c>
      <c r="D29" s="265" t="s">
        <v>597</v>
      </c>
      <c r="E29" s="265" t="s">
        <v>405</v>
      </c>
      <c r="F29" s="265">
        <v>58573.33582176</v>
      </c>
      <c r="G29" s="267">
        <v>43565.0</v>
      </c>
      <c r="H29" s="267"/>
      <c r="I29" s="268">
        <v>1008.062</v>
      </c>
      <c r="J29" s="269"/>
      <c r="K29" s="269"/>
      <c r="L29" s="269"/>
      <c r="M29" s="269"/>
      <c r="N29" s="269"/>
      <c r="O29" s="269"/>
      <c r="P29" s="269"/>
      <c r="Q29" s="271"/>
      <c r="R29" s="273"/>
      <c r="S29" s="27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69"/>
      <c r="AE29" s="269"/>
      <c r="AF29" s="265">
        <f t="shared" si="1"/>
        <v>721.285</v>
      </c>
      <c r="AG29" s="265">
        <v>286.777</v>
      </c>
      <c r="AH29" s="206" t="str">
        <f t="array" ref="AH29">IFS(AND(AG29&gt;0,AF29&gt;0),"PC-WT",AND(AG29&gt;0,AF29=0), "PC",AND(AG29=0,AF29&gt;0), "WT")</f>
        <v>PC-WT</v>
      </c>
      <c r="AI29" s="264" t="str">
        <f t="array" ref="AI29">IFS(F29&lt;$AP$2,$AO$2,AND($AP$2&lt;F29,F29&lt;$AP$3),$AO$3,AND($AP$3&lt;F29,F29&lt;$AP$4),$AO$4,AND($AP$4&lt;F29,F29&lt;$AP$5),$AO$5,AND($AP$5&lt;F29,F29&lt;$AP$6),$AO$6,AND($AP$6&lt;F29,F29&lt;$AP$7),$AO$7,AND($AP$7&lt;F29,F29&lt;$AP$8),$AO$8,AND($AP$8&lt;F29,F29&lt;$AP$9),$AO$9,AND($AP$9&lt;F29,F29&lt;$AP$10),$AO$10)</f>
        <v>mini-out</v>
      </c>
      <c r="AJ29" s="205"/>
      <c r="AK29" s="208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174" t="s">
        <v>732</v>
      </c>
      <c r="AX29" s="174">
        <v>58410.0</v>
      </c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</row>
    <row r="30" ht="15.75" customHeight="1">
      <c r="A30" s="175" t="s">
        <v>543</v>
      </c>
      <c r="B30" s="175">
        <v>1.0627155E7</v>
      </c>
      <c r="C30" s="175" t="s">
        <v>598</v>
      </c>
      <c r="D30" s="175" t="s">
        <v>599</v>
      </c>
      <c r="E30" s="175" t="s">
        <v>408</v>
      </c>
      <c r="F30" s="175">
        <v>58576.0531713</v>
      </c>
      <c r="G30" s="257">
        <v>43568.0</v>
      </c>
      <c r="H30" s="257"/>
      <c r="I30" s="284">
        <v>974.19</v>
      </c>
      <c r="J30" s="248"/>
      <c r="K30" s="248"/>
      <c r="L30" s="248"/>
      <c r="M30" s="248"/>
      <c r="N30" s="248"/>
      <c r="O30" s="248"/>
      <c r="P30" s="248"/>
      <c r="Q30" s="259"/>
      <c r="R30" s="261"/>
      <c r="S30" s="261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48"/>
      <c r="AE30" s="248"/>
      <c r="AF30" s="175">
        <f t="shared" si="1"/>
        <v>149.294</v>
      </c>
      <c r="AG30" s="175">
        <v>824.896</v>
      </c>
      <c r="AH30" s="216" t="str">
        <f t="array" ref="AH30">IFS(AND(AG30&gt;0,AF30&gt;0),"PC-WT",AND(AG30&gt;0,AF30=0), "PC",AND(AG30=0,AF30&gt;0), "WT")</f>
        <v>PC-WT</v>
      </c>
      <c r="AI30" s="264" t="str">
        <f t="array" ref="AI30">IFS(F30&lt;$AP$2,$AO$2,AND($AP$2&lt;F30,F30&lt;$AP$3),$AO$3,AND($AP$3&lt;F30,F30&lt;$AP$4),$AO$4,AND($AP$4&lt;F30,F30&lt;$AP$5),$AO$5,AND($AP$5&lt;F30,F30&lt;$AP$6),$AO$6,AND($AP$6&lt;F30,F30&lt;$AP$7),$AO$7,AND($AP$7&lt;F30,F30&lt;$AP$8),$AO$8,AND($AP$8&lt;F30,F30&lt;$AP$9),$AO$9,AND($AP$9&lt;F30,F30&lt;$AP$10),$AO$10)</f>
        <v>mini-out</v>
      </c>
      <c r="AJ30" s="205"/>
      <c r="AK30" s="208" t="s">
        <v>600</v>
      </c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174" t="s">
        <v>689</v>
      </c>
      <c r="AX30" s="174">
        <v>58440.0</v>
      </c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</row>
    <row r="31" ht="15.75" customHeight="1">
      <c r="A31" s="265" t="s">
        <v>543</v>
      </c>
      <c r="B31" s="265">
        <v>1.0627156E7</v>
      </c>
      <c r="C31" s="265" t="s">
        <v>601</v>
      </c>
      <c r="D31" s="265" t="s">
        <v>602</v>
      </c>
      <c r="E31" s="265" t="s">
        <v>409</v>
      </c>
      <c r="F31" s="265">
        <v>58577.04900463</v>
      </c>
      <c r="G31" s="267">
        <v>43569.0</v>
      </c>
      <c r="H31" s="267"/>
      <c r="I31" s="268">
        <v>991.554</v>
      </c>
      <c r="J31" s="269"/>
      <c r="K31" s="269"/>
      <c r="L31" s="269"/>
      <c r="M31" s="269"/>
      <c r="N31" s="269"/>
      <c r="O31" s="269"/>
      <c r="P31" s="269"/>
      <c r="Q31" s="271"/>
      <c r="R31" s="273"/>
      <c r="S31" s="273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69"/>
      <c r="AE31" s="269"/>
      <c r="AF31" s="265">
        <f t="shared" si="1"/>
        <v>552.784</v>
      </c>
      <c r="AG31" s="265">
        <v>438.77</v>
      </c>
      <c r="AH31" s="206" t="str">
        <f t="array" ref="AH31">IFS(AND(AG31&gt;0,AF31&gt;0),"PC-WT",AND(AG31&gt;0,AF31=0), "PC",AND(AG31=0,AF31&gt;0), "WT")</f>
        <v>PC-WT</v>
      </c>
      <c r="AI31" s="264" t="str">
        <f t="array" ref="AI31">IFS(F31&lt;$AP$2,$AO$2,AND($AP$2&lt;F31,F31&lt;$AP$3),$AO$3,AND($AP$3&lt;F31,F31&lt;$AP$4),$AO$4,AND($AP$4&lt;F31,F31&lt;$AP$5),$AO$5,AND($AP$5&lt;F31,F31&lt;$AP$6),$AO$6,AND($AP$6&lt;F31,F31&lt;$AP$7),$AO$7,AND($AP$7&lt;F31,F31&lt;$AP$8),$AO$8,AND($AP$8&lt;F31,F31&lt;$AP$9),$AO$9,AND($AP$9&lt;F31,F31&lt;$AP$10),$AO$10)</f>
        <v>mini-out</v>
      </c>
      <c r="AJ31" s="205"/>
      <c r="AK31" s="208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174" t="s">
        <v>738</v>
      </c>
      <c r="AX31" s="174">
        <v>58555.0</v>
      </c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</row>
    <row r="32" ht="15.75" customHeight="1">
      <c r="A32" s="265" t="s">
        <v>543</v>
      </c>
      <c r="B32" s="265">
        <v>1.0627157E7</v>
      </c>
      <c r="C32" s="265" t="s">
        <v>603</v>
      </c>
      <c r="D32" s="265" t="s">
        <v>604</v>
      </c>
      <c r="E32" s="265" t="s">
        <v>410</v>
      </c>
      <c r="F32" s="265">
        <v>58580.69969907</v>
      </c>
      <c r="G32" s="267">
        <v>43572.0</v>
      </c>
      <c r="H32" s="267"/>
      <c r="I32" s="268">
        <v>987.237</v>
      </c>
      <c r="J32" s="269"/>
      <c r="K32" s="269"/>
      <c r="L32" s="269"/>
      <c r="M32" s="269"/>
      <c r="N32" s="269"/>
      <c r="O32" s="269"/>
      <c r="P32" s="269"/>
      <c r="Q32" s="271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69"/>
      <c r="AE32" s="269"/>
      <c r="AF32" s="265">
        <f t="shared" si="1"/>
        <v>16.917</v>
      </c>
      <c r="AG32" s="265">
        <v>970.32</v>
      </c>
      <c r="AH32" s="206" t="str">
        <f t="array" ref="AH32">IFS(AND(AG32&gt;0,AF32&gt;0),"PC-WT",AND(AG32&gt;0,AF32=0), "PC",AND(AG32=0,AF32&gt;0), "WT")</f>
        <v>PC-WT</v>
      </c>
      <c r="AI32" s="264" t="str">
        <f t="array" ref="AI32">IFS(F32&lt;$AP$2,$AO$2,AND($AP$2&lt;F32,F32&lt;$AP$3),$AO$3,AND($AP$3&lt;F32,F32&lt;$AP$4),$AO$4,AND($AP$4&lt;F32,F32&lt;$AP$5),$AO$5,AND($AP$5&lt;F32,F32&lt;$AP$6),$AO$6,AND($AP$6&lt;F32,F32&lt;$AP$7),$AO$7,AND($AP$7&lt;F32,F32&lt;$AP$8),$AO$8,AND($AP$8&lt;F32,F32&lt;$AP$9),$AO$9,AND($AP$9&lt;F32,F32&lt;$AP$10),$AO$10)</f>
        <v>mini-out</v>
      </c>
      <c r="AJ32" s="205"/>
      <c r="AK32" s="208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174" t="s">
        <v>740</v>
      </c>
      <c r="AX32" s="174">
        <v>58590.0</v>
      </c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</row>
    <row r="33" ht="15.75" customHeight="1">
      <c r="A33" s="265" t="s">
        <v>543</v>
      </c>
      <c r="B33" s="274">
        <v>1.062716E7</v>
      </c>
      <c r="C33" s="274" t="s">
        <v>605</v>
      </c>
      <c r="D33" s="274" t="s">
        <v>606</v>
      </c>
      <c r="E33" s="274" t="s">
        <v>413</v>
      </c>
      <c r="F33" s="274">
        <v>58585.70097222</v>
      </c>
      <c r="G33" s="276">
        <v>43577.0</v>
      </c>
      <c r="H33" s="276"/>
      <c r="I33" s="277">
        <v>27.457</v>
      </c>
      <c r="J33" s="278"/>
      <c r="K33" s="278"/>
      <c r="L33" s="278"/>
      <c r="M33" s="278"/>
      <c r="N33" s="278"/>
      <c r="O33" s="278"/>
      <c r="P33" s="278"/>
      <c r="Q33" s="279"/>
      <c r="R33" s="281"/>
      <c r="S33" s="281"/>
      <c r="T33" s="281"/>
      <c r="U33" s="281"/>
      <c r="V33" s="281"/>
      <c r="W33" s="281"/>
      <c r="X33" s="281"/>
      <c r="Y33" s="281"/>
      <c r="Z33" s="281"/>
      <c r="AA33" s="281"/>
      <c r="AB33" s="281"/>
      <c r="AC33" s="281"/>
      <c r="AD33" s="278"/>
      <c r="AE33" s="278"/>
      <c r="AF33" s="274">
        <f t="shared" si="1"/>
        <v>15.849</v>
      </c>
      <c r="AG33" s="274">
        <v>11.608</v>
      </c>
      <c r="AH33" s="255" t="str">
        <f t="array" ref="AH33">IFS(AND(AG33&gt;0,AF33&gt;0),"PC-WT",AND(AG33&gt;0,AF33=0), "PC",AND(AG33=0,AF33&gt;0), "WT")</f>
        <v>PC-WT</v>
      </c>
      <c r="AI33" s="282" t="str">
        <f t="array" ref="AI33">IFS(F33&lt;$AP$2,$AO$2,AND($AP$2&lt;F33,F33&lt;$AP$3),$AO$3,AND($AP$3&lt;F33,F33&lt;$AP$4),$AO$4,AND($AP$4&lt;F33,F33&lt;$AP$5),$AO$5,AND($AP$5&lt;F33,F33&lt;$AP$6),$AO$6,AND($AP$6&lt;F33,F33&lt;$AP$7),$AO$7,AND($AP$7&lt;F33,F33&lt;$AP$8),$AO$8,AND($AP$8&lt;F33,F33&lt;$AP$9),$AO$9,AND($AP$9&lt;F33,F33&lt;$AP$10),$AO$10)</f>
        <v>mini-out</v>
      </c>
      <c r="AJ33" s="102"/>
      <c r="AK33" s="184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</row>
    <row r="34" ht="15.75" customHeight="1">
      <c r="A34" s="265" t="s">
        <v>543</v>
      </c>
      <c r="B34" s="283">
        <v>1.0627167E7</v>
      </c>
      <c r="C34" s="265" t="s">
        <v>607</v>
      </c>
      <c r="D34" s="265" t="s">
        <v>608</v>
      </c>
      <c r="E34" s="265" t="s">
        <v>419</v>
      </c>
      <c r="F34" s="265">
        <v>58607.00181713</v>
      </c>
      <c r="G34" s="267">
        <v>43599.0</v>
      </c>
      <c r="H34" s="267"/>
      <c r="I34" s="268">
        <v>864.614</v>
      </c>
      <c r="J34" s="269" t="s">
        <v>542</v>
      </c>
      <c r="K34" s="269"/>
      <c r="L34" s="269"/>
      <c r="M34" s="269"/>
      <c r="N34" s="269"/>
      <c r="O34" s="269"/>
      <c r="P34" s="269"/>
      <c r="Q34" s="271"/>
      <c r="R34" s="273"/>
      <c r="S34" s="273"/>
      <c r="T34" s="273"/>
      <c r="U34" s="273"/>
      <c r="V34" s="273"/>
      <c r="W34" s="273"/>
      <c r="X34" s="273"/>
      <c r="Y34" s="273"/>
      <c r="Z34" s="273"/>
      <c r="AA34" s="273"/>
      <c r="AB34" s="273"/>
      <c r="AC34" s="273"/>
      <c r="AD34" s="269"/>
      <c r="AE34" s="269"/>
      <c r="AF34" s="265">
        <f t="shared" si="1"/>
        <v>7.142</v>
      </c>
      <c r="AG34" s="265">
        <v>857.472</v>
      </c>
      <c r="AH34" s="206" t="str">
        <f t="array" ref="AH34">IFS(AND(AG34&gt;0,AF34&gt;0),"PC-WT",AND(AG34&gt;0,AF34=0), "PC",AND(AG34=0,AF34&gt;0), "WT")</f>
        <v>PC-WT</v>
      </c>
      <c r="AI34" s="207" t="str">
        <f t="array" ref="AI34">IFS(F34&lt;$AP$2,$AO$2,AND($AP$2&lt;F34,F34&lt;$AP$3),$AO$3,AND($AP$3&lt;F34,F34&lt;$AP$4),$AO$4,AND($AP$4&lt;F34,F34&lt;$AP$5),$AO$5,AND($AP$5&lt;F34,F34&lt;$AP$6),$AO$6,AND($AP$6&lt;F34,F34&lt;$AP$7),$AO$7,AND($AP$7&lt;F34,F34&lt;$AP$8),$AO$8,AND($AP$8&lt;F34,F34&lt;$AP$9),$AO$9,AND($AP$9&lt;F34,F34&lt;$AP$10),$AO$10)</f>
        <v>#N/A</v>
      </c>
      <c r="AJ34" s="285"/>
      <c r="AK34" s="208" t="s">
        <v>609</v>
      </c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</row>
    <row r="35" ht="15.75" customHeight="1">
      <c r="A35" s="265" t="s">
        <v>543</v>
      </c>
      <c r="B35" s="265">
        <v>1.0627168E7</v>
      </c>
      <c r="C35" s="265" t="s">
        <v>610</v>
      </c>
      <c r="D35" s="265" t="s">
        <v>611</v>
      </c>
      <c r="E35" s="265" t="s">
        <v>420</v>
      </c>
      <c r="F35" s="265">
        <v>58611.52611111</v>
      </c>
      <c r="G35" s="267">
        <v>43603.0</v>
      </c>
      <c r="H35" s="267"/>
      <c r="I35" s="268">
        <v>504.81</v>
      </c>
      <c r="J35" s="269"/>
      <c r="K35" s="269"/>
      <c r="L35" s="269"/>
      <c r="M35" s="269"/>
      <c r="N35" s="269"/>
      <c r="O35" s="269"/>
      <c r="P35" s="269"/>
      <c r="Q35" s="271"/>
      <c r="R35" s="273"/>
      <c r="S35" s="273"/>
      <c r="T35" s="273"/>
      <c r="U35" s="273"/>
      <c r="V35" s="273"/>
      <c r="W35" s="273"/>
      <c r="X35" s="273"/>
      <c r="Y35" s="273"/>
      <c r="Z35" s="273"/>
      <c r="AA35" s="273"/>
      <c r="AB35" s="273"/>
      <c r="AC35" s="273"/>
      <c r="AD35" s="269"/>
      <c r="AE35" s="269"/>
      <c r="AF35" s="265">
        <f t="shared" si="1"/>
        <v>8.372</v>
      </c>
      <c r="AG35" s="265">
        <v>496.438</v>
      </c>
      <c r="AH35" s="206" t="str">
        <f t="array" ref="AH35">IFS(AND(AG35&gt;0,AF35&gt;0),"PC-WT",AND(AG35&gt;0,AF35=0), "PC",AND(AG35=0,AF35&gt;0), "WT")</f>
        <v>PC-WT</v>
      </c>
      <c r="AI35" s="207" t="str">
        <f t="array" ref="AI35">IFS(F35&lt;$AP$2,$AO$2,AND($AP$2&lt;F35,F35&lt;$AP$3),$AO$3,AND($AP$3&lt;F35,F35&lt;$AP$4),$AO$4,AND($AP$4&lt;F35,F35&lt;$AP$5),$AO$5,AND($AP$5&lt;F35,F35&lt;$AP$6),$AO$6,AND($AP$6&lt;F35,F35&lt;$AP$7),$AO$7,AND($AP$7&lt;F35,F35&lt;$AP$8),$AO$8,AND($AP$8&lt;F35,F35&lt;$AP$9),$AO$9,AND($AP$9&lt;F35,F35&lt;$AP$10),$AO$10)</f>
        <v>#N/A</v>
      </c>
      <c r="AJ35" s="285"/>
      <c r="AK35" s="208"/>
      <c r="AL35" s="26"/>
      <c r="AM35" s="26"/>
      <c r="AN35" s="26"/>
      <c r="AO35" s="26">
        <v>58189.02</v>
      </c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</row>
    <row r="36" ht="15.75" customHeight="1">
      <c r="A36" s="265" t="s">
        <v>543</v>
      </c>
      <c r="B36" s="265">
        <v>1.0627169E7</v>
      </c>
      <c r="C36" s="265" t="s">
        <v>612</v>
      </c>
      <c r="D36" s="265" t="s">
        <v>613</v>
      </c>
      <c r="E36" s="265" t="s">
        <v>421</v>
      </c>
      <c r="F36" s="265">
        <v>58613.84347222</v>
      </c>
      <c r="G36" s="267">
        <v>43605.0</v>
      </c>
      <c r="H36" s="267"/>
      <c r="I36" s="268">
        <v>719.026</v>
      </c>
      <c r="J36" s="269"/>
      <c r="K36" s="269"/>
      <c r="L36" s="269"/>
      <c r="M36" s="269"/>
      <c r="N36" s="269"/>
      <c r="O36" s="269"/>
      <c r="P36" s="269"/>
      <c r="Q36" s="271"/>
      <c r="R36" s="273"/>
      <c r="S36" s="273"/>
      <c r="T36" s="273"/>
      <c r="U36" s="273"/>
      <c r="V36" s="273"/>
      <c r="W36" s="273"/>
      <c r="X36" s="273"/>
      <c r="Y36" s="273"/>
      <c r="Z36" s="273"/>
      <c r="AA36" s="273"/>
      <c r="AB36" s="273"/>
      <c r="AC36" s="273"/>
      <c r="AD36" s="269"/>
      <c r="AE36" s="269"/>
      <c r="AF36" s="265">
        <f t="shared" si="1"/>
        <v>1.944</v>
      </c>
      <c r="AG36" s="265">
        <v>717.082</v>
      </c>
      <c r="AH36" s="206" t="str">
        <f t="array" ref="AH36">IFS(AND(AG36&gt;0,AF36&gt;0),"PC-WT",AND(AG36&gt;0,AF36=0), "PC",AND(AG36=0,AF36&gt;0), "WT")</f>
        <v>PC-WT</v>
      </c>
      <c r="AI36" s="207" t="str">
        <f t="array" ref="AI36">IFS(F36&lt;$AP$2,$AO$2,AND($AP$2&lt;F36,F36&lt;$AP$3),$AO$3,AND($AP$3&lt;F36,F36&lt;$AP$4),$AO$4,AND($AP$4&lt;F36,F36&lt;$AP$5),$AO$5,AND($AP$5&lt;F36,F36&lt;$AP$6),$AO$6,AND($AP$6&lt;F36,F36&lt;$AP$7),$AO$7,AND($AP$7&lt;F36,F36&lt;$AP$8),$AO$8,AND($AP$8&lt;F36,F36&lt;$AP$9),$AO$9,AND($AP$9&lt;F36,F36&lt;$AP$10),$AO$10)</f>
        <v>#N/A</v>
      </c>
      <c r="AJ36" s="285"/>
      <c r="AK36" s="208"/>
      <c r="AL36" s="26"/>
      <c r="AM36" s="26"/>
      <c r="AN36" s="26"/>
      <c r="AO36" s="26">
        <v>50.0</v>
      </c>
      <c r="AP36" s="26">
        <f t="shared" ref="AP36:AP40" si="6">$AO$35+AO36</f>
        <v>58239.02</v>
      </c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</row>
    <row r="37" ht="15.75" customHeight="1">
      <c r="A37" s="265" t="s">
        <v>543</v>
      </c>
      <c r="B37" s="265">
        <v>1.0627171E7</v>
      </c>
      <c r="C37" s="265" t="s">
        <v>614</v>
      </c>
      <c r="D37" s="265" t="s">
        <v>615</v>
      </c>
      <c r="E37" s="265" t="s">
        <v>422</v>
      </c>
      <c r="F37" s="265">
        <v>58614.77609954</v>
      </c>
      <c r="G37" s="267">
        <v>43606.0</v>
      </c>
      <c r="H37" s="267"/>
      <c r="I37" s="268">
        <v>464.532</v>
      </c>
      <c r="J37" s="269"/>
      <c r="K37" s="269"/>
      <c r="L37" s="269"/>
      <c r="M37" s="269"/>
      <c r="N37" s="269"/>
      <c r="O37" s="269"/>
      <c r="P37" s="269"/>
      <c r="Q37" s="271"/>
      <c r="R37" s="273"/>
      <c r="S37" s="273"/>
      <c r="T37" s="273"/>
      <c r="U37" s="273"/>
      <c r="V37" s="273"/>
      <c r="W37" s="273"/>
      <c r="X37" s="273"/>
      <c r="Y37" s="273"/>
      <c r="Z37" s="273"/>
      <c r="AA37" s="273"/>
      <c r="AB37" s="273"/>
      <c r="AC37" s="273"/>
      <c r="AD37" s="269"/>
      <c r="AE37" s="269"/>
      <c r="AF37" s="265">
        <f t="shared" si="1"/>
        <v>3.196</v>
      </c>
      <c r="AG37" s="265">
        <v>461.336</v>
      </c>
      <c r="AH37" s="206" t="str">
        <f t="array" ref="AH37">IFS(AND(AG37&gt;0,AF37&gt;0),"PC-WT",AND(AG37&gt;0,AF37=0), "PC",AND(AG37=0,AF37&gt;0), "WT")</f>
        <v>PC-WT</v>
      </c>
      <c r="AI37" s="207" t="str">
        <f t="array" ref="AI37">IFS(F37&lt;$AP$2,$AO$2,AND($AP$2&lt;F37,F37&lt;$AP$3),$AO$3,AND($AP$3&lt;F37,F37&lt;$AP$4),$AO$4,AND($AP$4&lt;F37,F37&lt;$AP$5),$AO$5,AND($AP$5&lt;F37,F37&lt;$AP$6),$AO$6,AND($AP$6&lt;F37,F37&lt;$AP$7),$AO$7,AND($AP$7&lt;F37,F37&lt;$AP$8),$AO$8,AND($AP$8&lt;F37,F37&lt;$AP$9),$AO$9,AND($AP$9&lt;F37,F37&lt;$AP$10),$AO$10)</f>
        <v>#N/A</v>
      </c>
      <c r="AJ37" s="285"/>
      <c r="AK37" s="208"/>
      <c r="AL37" s="26"/>
      <c r="AM37" s="26"/>
      <c r="AN37" s="26"/>
      <c r="AO37" s="26">
        <v>100.0</v>
      </c>
      <c r="AP37" s="26">
        <f t="shared" si="6"/>
        <v>58289.02</v>
      </c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</row>
    <row r="38" ht="15.75" customHeight="1">
      <c r="A38" s="175" t="s">
        <v>543</v>
      </c>
      <c r="B38" s="175">
        <v>1.0627172E7</v>
      </c>
      <c r="C38" s="175" t="s">
        <v>616</v>
      </c>
      <c r="D38" s="175" t="s">
        <v>617</v>
      </c>
      <c r="E38" s="175" t="s">
        <v>423</v>
      </c>
      <c r="F38" s="175">
        <v>58615.62887731</v>
      </c>
      <c r="G38" s="257">
        <v>43607.0</v>
      </c>
      <c r="H38" s="257"/>
      <c r="I38" s="284">
        <v>1960.542</v>
      </c>
      <c r="J38" s="248"/>
      <c r="K38" s="248"/>
      <c r="L38" s="248"/>
      <c r="M38" s="248"/>
      <c r="N38" s="248"/>
      <c r="O38" s="248"/>
      <c r="P38" s="248"/>
      <c r="Q38" s="259"/>
      <c r="R38" s="261"/>
      <c r="S38" s="261"/>
      <c r="T38" s="261"/>
      <c r="U38" s="261"/>
      <c r="V38" s="261"/>
      <c r="W38" s="261"/>
      <c r="X38" s="261"/>
      <c r="Y38" s="261"/>
      <c r="Z38" s="261"/>
      <c r="AA38" s="261"/>
      <c r="AB38" s="261"/>
      <c r="AC38" s="261"/>
      <c r="AD38" s="248"/>
      <c r="AE38" s="248"/>
      <c r="AF38" s="175">
        <f t="shared" si="1"/>
        <v>10.346</v>
      </c>
      <c r="AG38" s="175">
        <v>1950.196</v>
      </c>
      <c r="AH38" s="216" t="str">
        <f t="array" ref="AH38">IFS(AND(AG38&gt;0,AF38&gt;0),"PC-WT",AND(AG38&gt;0,AF38=0), "PC",AND(AG38=0,AF38&gt;0), "WT")</f>
        <v>PC-WT</v>
      </c>
      <c r="AI38" s="207" t="str">
        <f t="array" ref="AI38">IFS(F38&lt;$AP$2,$AO$2,AND($AP$2&lt;F38,F38&lt;$AP$3),$AO$3,AND($AP$3&lt;F38,F38&lt;$AP$4),$AO$4,AND($AP$4&lt;F38,F38&lt;$AP$5),$AO$5,AND($AP$5&lt;F38,F38&lt;$AP$6),$AO$6,AND($AP$6&lt;F38,F38&lt;$AP$7),$AO$7,AND($AP$7&lt;F38,F38&lt;$AP$8),$AO$8,AND($AP$8&lt;F38,F38&lt;$AP$9),$AO$9,AND($AP$9&lt;F38,F38&lt;$AP$10),$AO$10)</f>
        <v>#N/A</v>
      </c>
      <c r="AJ38" s="285"/>
      <c r="AK38" s="208"/>
      <c r="AL38" s="26"/>
      <c r="AM38" s="26"/>
      <c r="AN38" s="26"/>
      <c r="AO38" s="26">
        <v>150.0</v>
      </c>
      <c r="AP38" s="26">
        <f t="shared" si="6"/>
        <v>58339.02</v>
      </c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</row>
    <row r="39" ht="15.75" customHeight="1">
      <c r="A39" s="265" t="s">
        <v>543</v>
      </c>
      <c r="B39" s="265">
        <v>1.0627173E7</v>
      </c>
      <c r="C39" s="265" t="s">
        <v>618</v>
      </c>
      <c r="D39" s="265" t="s">
        <v>619</v>
      </c>
      <c r="E39" s="265" t="s">
        <v>424</v>
      </c>
      <c r="F39" s="265">
        <v>58616.03791667</v>
      </c>
      <c r="G39" s="267">
        <v>43608.0</v>
      </c>
      <c r="H39" s="267"/>
      <c r="I39" s="268">
        <v>1024.945</v>
      </c>
      <c r="J39" s="269"/>
      <c r="K39" s="269"/>
      <c r="L39" s="269"/>
      <c r="M39" s="269"/>
      <c r="N39" s="269"/>
      <c r="O39" s="269"/>
      <c r="P39" s="269"/>
      <c r="Q39" s="271"/>
      <c r="R39" s="273"/>
      <c r="S39" s="273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69"/>
      <c r="AE39" s="269"/>
      <c r="AF39" s="265">
        <f t="shared" si="1"/>
        <v>1.972</v>
      </c>
      <c r="AG39" s="265">
        <v>1022.973</v>
      </c>
      <c r="AH39" s="206" t="str">
        <f t="array" ref="AH39">IFS(AND(AG39&gt;0,AF39&gt;0),"PC-WT",AND(AG39&gt;0,AF39=0), "PC",AND(AG39=0,AF39&gt;0), "WT")</f>
        <v>PC-WT</v>
      </c>
      <c r="AI39" s="207" t="str">
        <f t="array" ref="AI39">IFS(F39&lt;$AP$2,$AO$2,AND($AP$2&lt;F39,F39&lt;$AP$3),$AO$3,AND($AP$3&lt;F39,F39&lt;$AP$4),$AO$4,AND($AP$4&lt;F39,F39&lt;$AP$5),$AO$5,AND($AP$5&lt;F39,F39&lt;$AP$6),$AO$6,AND($AP$6&lt;F39,F39&lt;$AP$7),$AO$7,AND($AP$7&lt;F39,F39&lt;$AP$8),$AO$8,AND($AP$8&lt;F39,F39&lt;$AP$9),$AO$9,AND($AP$9&lt;F39,F39&lt;$AP$10),$AO$10)</f>
        <v>#N/A</v>
      </c>
      <c r="AJ39" s="285"/>
      <c r="AK39" s="208"/>
      <c r="AL39" s="26"/>
      <c r="AM39" s="26"/>
      <c r="AN39" s="26"/>
      <c r="AO39" s="26">
        <v>200.0</v>
      </c>
      <c r="AP39" s="26">
        <f t="shared" si="6"/>
        <v>58389.02</v>
      </c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</row>
    <row r="40" ht="15.75" customHeight="1">
      <c r="A40" s="265" t="s">
        <v>543</v>
      </c>
      <c r="B40" s="265">
        <v>1.0627174E7</v>
      </c>
      <c r="C40" s="265" t="s">
        <v>620</v>
      </c>
      <c r="D40" s="265" t="s">
        <v>621</v>
      </c>
      <c r="E40" s="265" t="s">
        <v>425</v>
      </c>
      <c r="F40" s="265">
        <v>58619.96291667</v>
      </c>
      <c r="G40" s="267">
        <v>43611.0</v>
      </c>
      <c r="H40" s="267"/>
      <c r="I40" s="268">
        <v>688.965</v>
      </c>
      <c r="J40" s="269"/>
      <c r="K40" s="269"/>
      <c r="L40" s="269"/>
      <c r="M40" s="269"/>
      <c r="N40" s="269"/>
      <c r="O40" s="269"/>
      <c r="P40" s="269"/>
      <c r="Q40" s="271"/>
      <c r="R40" s="273"/>
      <c r="S40" s="273"/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69"/>
      <c r="AE40" s="269"/>
      <c r="AF40" s="265">
        <f t="shared" si="1"/>
        <v>1.972</v>
      </c>
      <c r="AG40" s="265">
        <v>686.993</v>
      </c>
      <c r="AH40" s="206" t="str">
        <f t="array" ref="AH40">IFS(AND(AG40&gt;0,AF40&gt;0),"PC-WT",AND(AG40&gt;0,AF40=0), "PC",AND(AG40=0,AF40&gt;0), "WT")</f>
        <v>PC-WT</v>
      </c>
      <c r="AI40" s="207" t="str">
        <f t="array" ref="AI40">IFS(F40&lt;$AP$2,$AO$2,AND($AP$2&lt;F40,F40&lt;$AP$3),$AO$3,AND($AP$3&lt;F40,F40&lt;$AP$4),$AO$4,AND($AP$4&lt;F40,F40&lt;$AP$5),$AO$5,AND($AP$5&lt;F40,F40&lt;$AP$6),$AO$6,AND($AP$6&lt;F40,F40&lt;$AP$7),$AO$7,AND($AP$7&lt;F40,F40&lt;$AP$8),$AO$8,AND($AP$8&lt;F40,F40&lt;$AP$9),$AO$9,AND($AP$9&lt;F40,F40&lt;$AP$10),$AO$10)</f>
        <v>#N/A</v>
      </c>
      <c r="AJ40" s="285"/>
      <c r="AK40" s="208"/>
      <c r="AL40" s="26"/>
      <c r="AM40" s="26"/>
      <c r="AN40" s="26"/>
      <c r="AO40" s="26">
        <v>250.0</v>
      </c>
      <c r="AP40" s="26">
        <f t="shared" si="6"/>
        <v>58439.02</v>
      </c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</row>
    <row r="41" ht="15.75" customHeight="1">
      <c r="A41" s="265" t="s">
        <v>543</v>
      </c>
      <c r="B41" s="265">
        <v>1.0627175E7</v>
      </c>
      <c r="C41" s="265" t="s">
        <v>622</v>
      </c>
      <c r="D41" s="265" t="s">
        <v>623</v>
      </c>
      <c r="E41" s="265" t="s">
        <v>426</v>
      </c>
      <c r="F41" s="265">
        <v>58622.21706019</v>
      </c>
      <c r="G41" s="267">
        <v>43614.0</v>
      </c>
      <c r="H41" s="267"/>
      <c r="I41" s="268">
        <v>1015.984</v>
      </c>
      <c r="J41" s="269"/>
      <c r="K41" s="269"/>
      <c r="L41" s="269"/>
      <c r="M41" s="269"/>
      <c r="N41" s="269"/>
      <c r="O41" s="269"/>
      <c r="P41" s="269"/>
      <c r="Q41" s="271"/>
      <c r="R41" s="273"/>
      <c r="S41" s="273"/>
      <c r="T41" s="273"/>
      <c r="U41" s="273"/>
      <c r="V41" s="273"/>
      <c r="W41" s="273"/>
      <c r="X41" s="273"/>
      <c r="Y41" s="273"/>
      <c r="Z41" s="273"/>
      <c r="AA41" s="273"/>
      <c r="AB41" s="273"/>
      <c r="AC41" s="273"/>
      <c r="AD41" s="269"/>
      <c r="AE41" s="269"/>
      <c r="AF41" s="265">
        <f t="shared" si="1"/>
        <v>3.04</v>
      </c>
      <c r="AG41" s="265">
        <v>1012.944</v>
      </c>
      <c r="AH41" s="206" t="str">
        <f t="array" ref="AH41">IFS(AND(AG41&gt;0,AF41&gt;0),"PC-WT",AND(AG41&gt;0,AF41=0), "PC",AND(AG41=0,AF41&gt;0), "WT")</f>
        <v>PC-WT</v>
      </c>
      <c r="AI41" s="207" t="str">
        <f t="array" ref="AI41">IFS(F41&lt;$AP$2,$AO$2,AND($AP$2&lt;F41,F41&lt;$AP$3),$AO$3,AND($AP$3&lt;F41,F41&lt;$AP$4),$AO$4,AND($AP$4&lt;F41,F41&lt;$AP$5),$AO$5,AND($AP$5&lt;F41,F41&lt;$AP$6),$AO$6,AND($AP$6&lt;F41,F41&lt;$AP$7),$AO$7,AND($AP$7&lt;F41,F41&lt;$AP$8),$AO$8,AND($AP$8&lt;F41,F41&lt;$AP$9),$AO$9,AND($AP$9&lt;F41,F41&lt;$AP$10),$AO$10)</f>
        <v>#N/A</v>
      </c>
      <c r="AJ41" s="285"/>
      <c r="AK41" s="208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</row>
    <row r="42" ht="15.75" customHeight="1">
      <c r="A42" s="265" t="s">
        <v>543</v>
      </c>
      <c r="B42" s="265">
        <v>1.0627176E7</v>
      </c>
      <c r="C42" s="265" t="s">
        <v>624</v>
      </c>
      <c r="D42" s="265" t="s">
        <v>625</v>
      </c>
      <c r="E42" s="265" t="s">
        <v>427</v>
      </c>
      <c r="F42" s="265">
        <v>58625.73373843</v>
      </c>
      <c r="G42" s="267">
        <v>43617.0</v>
      </c>
      <c r="H42" s="267"/>
      <c r="I42" s="268">
        <v>982.272</v>
      </c>
      <c r="J42" s="269"/>
      <c r="K42" s="269"/>
      <c r="L42" s="269"/>
      <c r="M42" s="269"/>
      <c r="N42" s="269"/>
      <c r="O42" s="269"/>
      <c r="P42" s="269"/>
      <c r="Q42" s="271"/>
      <c r="R42" s="273"/>
      <c r="S42" s="273"/>
      <c r="T42" s="273"/>
      <c r="U42" s="273"/>
      <c r="V42" s="273"/>
      <c r="W42" s="273"/>
      <c r="X42" s="273"/>
      <c r="Y42" s="273"/>
      <c r="Z42" s="273"/>
      <c r="AA42" s="273"/>
      <c r="AB42" s="273"/>
      <c r="AC42" s="273"/>
      <c r="AD42" s="269"/>
      <c r="AE42" s="269"/>
      <c r="AF42" s="265">
        <f t="shared" si="1"/>
        <v>9.446</v>
      </c>
      <c r="AG42" s="265">
        <v>972.826</v>
      </c>
      <c r="AH42" s="206" t="str">
        <f t="array" ref="AH42">IFS(AND(AG42&gt;0,AF42&gt;0),"PC-WT",AND(AG42&gt;0,AF42=0), "PC",AND(AG42=0,AF42&gt;0), "WT")</f>
        <v>PC-WT</v>
      </c>
      <c r="AI42" s="207" t="str">
        <f t="array" ref="AI42">IFS(F42&lt;$AP$2,$AO$2,AND($AP$2&lt;F42,F42&lt;$AP$3),$AO$3,AND($AP$3&lt;F42,F42&lt;$AP$4),$AO$4,AND($AP$4&lt;F42,F42&lt;$AP$5),$AO$5,AND($AP$5&lt;F42,F42&lt;$AP$6),$AO$6,AND($AP$6&lt;F42,F42&lt;$AP$7),$AO$7,AND($AP$7&lt;F42,F42&lt;$AP$8),$AO$8,AND($AP$8&lt;F42,F42&lt;$AP$9),$AO$9,AND($AP$9&lt;F42,F42&lt;$AP$10),$AO$10)</f>
        <v>#N/A</v>
      </c>
      <c r="AJ42" s="285"/>
      <c r="AK42" s="208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</row>
    <row r="43" ht="15.75" customHeight="1">
      <c r="A43" s="265" t="s">
        <v>543</v>
      </c>
      <c r="B43" s="265">
        <v>1.0627177E7</v>
      </c>
      <c r="C43" s="265" t="s">
        <v>626</v>
      </c>
      <c r="D43" s="265" t="s">
        <v>627</v>
      </c>
      <c r="E43" s="265" t="s">
        <v>428</v>
      </c>
      <c r="F43" s="265">
        <v>58706.67236111</v>
      </c>
      <c r="G43" s="267">
        <v>43698.0</v>
      </c>
      <c r="H43" s="267"/>
      <c r="I43" s="268">
        <v>994.49</v>
      </c>
      <c r="J43" s="269"/>
      <c r="K43" s="269"/>
      <c r="L43" s="269"/>
      <c r="M43" s="269"/>
      <c r="N43" s="269"/>
      <c r="O43" s="269"/>
      <c r="P43" s="269"/>
      <c r="Q43" s="271"/>
      <c r="R43" s="273"/>
      <c r="S43" s="273"/>
      <c r="T43" s="273"/>
      <c r="U43" s="273"/>
      <c r="V43" s="273"/>
      <c r="W43" s="273"/>
      <c r="X43" s="273"/>
      <c r="Y43" s="273"/>
      <c r="Z43" s="273"/>
      <c r="AA43" s="273"/>
      <c r="AB43" s="273"/>
      <c r="AC43" s="273"/>
      <c r="AD43" s="269"/>
      <c r="AE43" s="269"/>
      <c r="AF43" s="265">
        <f t="shared" si="1"/>
        <v>4.109</v>
      </c>
      <c r="AG43" s="265">
        <v>990.381</v>
      </c>
      <c r="AH43" s="206" t="str">
        <f t="array" ref="AH43">IFS(AND(AG43&gt;0,AF43&gt;0),"PC-WT",AND(AG43&gt;0,AF43=0), "PC",AND(AG43=0,AF43&gt;0), "WT")</f>
        <v>PC-WT</v>
      </c>
      <c r="AI43" s="207" t="str">
        <f t="array" ref="AI43">IFS(F43&lt;$AP$2,$AO$2,AND($AP$2&lt;F43,F43&lt;$AP$3),$AO$3,AND($AP$3&lt;F43,F43&lt;$AP$4),$AO$4,AND($AP$4&lt;F43,F43&lt;$AP$5),$AO$5,AND($AP$5&lt;F43,F43&lt;$AP$6),$AO$6,AND($AP$6&lt;F43,F43&lt;$AP$7),$AO$7,AND($AP$7&lt;F43,F43&lt;$AP$8),$AO$8,AND($AP$8&lt;F43,F43&lt;$AP$9),$AO$9,AND($AP$9&lt;F43,F43&lt;$AP$10),$AO$10)</f>
        <v>#N/A</v>
      </c>
      <c r="AJ43" s="285"/>
      <c r="AK43" s="208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</row>
    <row r="44" ht="15.75" customHeight="1">
      <c r="A44" s="175" t="s">
        <v>543</v>
      </c>
      <c r="B44" s="175">
        <v>1.0627178E7</v>
      </c>
      <c r="C44" s="175" t="s">
        <v>628</v>
      </c>
      <c r="D44" s="175" t="s">
        <v>629</v>
      </c>
      <c r="E44" s="175" t="s">
        <v>429</v>
      </c>
      <c r="F44" s="175">
        <v>58708.52417824</v>
      </c>
      <c r="G44" s="257">
        <v>43701.0</v>
      </c>
      <c r="H44" s="257"/>
      <c r="I44" s="284">
        <v>995.931</v>
      </c>
      <c r="J44" s="248"/>
      <c r="K44" s="248"/>
      <c r="L44" s="248"/>
      <c r="M44" s="248"/>
      <c r="N44" s="248"/>
      <c r="O44" s="248"/>
      <c r="P44" s="248"/>
      <c r="Q44" s="259"/>
      <c r="R44" s="261"/>
      <c r="S44" s="261"/>
      <c r="T44" s="261"/>
      <c r="U44" s="261"/>
      <c r="V44" s="261"/>
      <c r="W44" s="261"/>
      <c r="X44" s="261"/>
      <c r="Y44" s="261"/>
      <c r="Z44" s="261"/>
      <c r="AA44" s="261"/>
      <c r="AB44" s="261"/>
      <c r="AC44" s="261"/>
      <c r="AD44" s="248"/>
      <c r="AE44" s="248"/>
      <c r="AF44" s="175">
        <f t="shared" si="1"/>
        <v>3.043</v>
      </c>
      <c r="AG44" s="175">
        <v>992.888</v>
      </c>
      <c r="AH44" s="216" t="str">
        <f t="array" ref="AH44">IFS(AND(AG44&gt;0,AF44&gt;0),"PC-WT",AND(AG44&gt;0,AF44=0), "PC",AND(AG44=0,AF44&gt;0), "WT")</f>
        <v>PC-WT</v>
      </c>
      <c r="AI44" s="207" t="str">
        <f t="array" ref="AI44">IFS(F44&lt;$AP$2,$AO$2,AND($AP$2&lt;F44,F44&lt;$AP$3),$AO$3,AND($AP$3&lt;F44,F44&lt;$AP$4),$AO$4,AND($AP$4&lt;F44,F44&lt;$AP$5),$AO$5,AND($AP$5&lt;F44,F44&lt;$AP$6),$AO$6,AND($AP$6&lt;F44,F44&lt;$AP$7),$AO$7,AND($AP$7&lt;F44,F44&lt;$AP$8),$AO$8,AND($AP$8&lt;F44,F44&lt;$AP$9),$AO$9,AND($AP$9&lt;F44,F44&lt;$AP$10),$AO$10)</f>
        <v>#N/A</v>
      </c>
      <c r="AJ44" s="285"/>
      <c r="AK44" s="208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</row>
    <row r="45" ht="15.75" customHeight="1">
      <c r="A45" s="265" t="s">
        <v>543</v>
      </c>
      <c r="B45" s="265">
        <v>1.0627179E7</v>
      </c>
      <c r="C45" s="265" t="s">
        <v>630</v>
      </c>
      <c r="D45" s="265" t="s">
        <v>631</v>
      </c>
      <c r="E45" s="265" t="s">
        <v>430</v>
      </c>
      <c r="F45" s="265">
        <v>58712.71847222</v>
      </c>
      <c r="G45" s="267">
        <v>43704.0</v>
      </c>
      <c r="H45" s="267"/>
      <c r="I45" s="268">
        <v>880.667</v>
      </c>
      <c r="J45" s="269"/>
      <c r="K45" s="269"/>
      <c r="L45" s="269"/>
      <c r="M45" s="269"/>
      <c r="N45" s="269"/>
      <c r="O45" s="269"/>
      <c r="P45" s="269"/>
      <c r="Q45" s="271"/>
      <c r="R45" s="273"/>
      <c r="S45" s="273"/>
      <c r="T45" s="273"/>
      <c r="U45" s="273"/>
      <c r="V45" s="273"/>
      <c r="W45" s="273"/>
      <c r="X45" s="273"/>
      <c r="Y45" s="273"/>
      <c r="Z45" s="273"/>
      <c r="AA45" s="273"/>
      <c r="AB45" s="273"/>
      <c r="AC45" s="273"/>
      <c r="AD45" s="269"/>
      <c r="AE45" s="269"/>
      <c r="AF45" s="265">
        <f t="shared" si="1"/>
        <v>45.74</v>
      </c>
      <c r="AG45" s="265">
        <v>834.927</v>
      </c>
      <c r="AH45" s="206" t="str">
        <f t="array" ref="AH45">IFS(AND(AG45&gt;0,AF45&gt;0),"PC-WT",AND(AG45&gt;0,AF45=0), "PC",AND(AG45=0,AF45&gt;0), "WT")</f>
        <v>PC-WT</v>
      </c>
      <c r="AI45" s="207" t="str">
        <f t="array" ref="AI45">IFS(F45&lt;$AP$2,$AO$2,AND($AP$2&lt;F45,F45&lt;$AP$3),$AO$3,AND($AP$3&lt;F45,F45&lt;$AP$4),$AO$4,AND($AP$4&lt;F45,F45&lt;$AP$5),$AO$5,AND($AP$5&lt;F45,F45&lt;$AP$6),$AO$6,AND($AP$6&lt;F45,F45&lt;$AP$7),$AO$7,AND($AP$7&lt;F45,F45&lt;$AP$8),$AO$8,AND($AP$8&lt;F45,F45&lt;$AP$9),$AO$9,AND($AP$9&lt;F45,F45&lt;$AP$10),$AO$10)</f>
        <v>#N/A</v>
      </c>
      <c r="AJ45" s="285"/>
      <c r="AK45" s="208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</row>
    <row r="46" ht="15.75" customHeight="1">
      <c r="A46" s="265" t="s">
        <v>543</v>
      </c>
      <c r="B46" s="283">
        <v>1.0627182E7</v>
      </c>
      <c r="C46" s="265" t="s">
        <v>632</v>
      </c>
      <c r="D46" s="265" t="s">
        <v>633</v>
      </c>
      <c r="E46" s="265" t="s">
        <v>433</v>
      </c>
      <c r="F46" s="265">
        <v>58721.61082176</v>
      </c>
      <c r="G46" s="267">
        <v>43713.0</v>
      </c>
      <c r="H46" s="267"/>
      <c r="I46" s="268">
        <v>969.892</v>
      </c>
      <c r="J46" s="269" t="s">
        <v>542</v>
      </c>
      <c r="K46" s="269"/>
      <c r="L46" s="269"/>
      <c r="M46" s="269"/>
      <c r="N46" s="269"/>
      <c r="O46" s="269"/>
      <c r="P46" s="269"/>
      <c r="Q46" s="271"/>
      <c r="R46" s="273"/>
      <c r="S46" s="273"/>
      <c r="T46" s="273"/>
      <c r="U46" s="273"/>
      <c r="V46" s="273"/>
      <c r="W46" s="273"/>
      <c r="X46" s="273"/>
      <c r="Y46" s="273"/>
      <c r="Z46" s="273"/>
      <c r="AA46" s="273"/>
      <c r="AB46" s="273"/>
      <c r="AC46" s="273"/>
      <c r="AD46" s="269"/>
      <c r="AE46" s="269"/>
      <c r="AF46" s="265">
        <f t="shared" si="1"/>
        <v>939.814</v>
      </c>
      <c r="AG46" s="265">
        <v>30.078</v>
      </c>
      <c r="AH46" s="206" t="str">
        <f t="array" ref="AH46">IFS(AND(AG46&gt;0,AF46&gt;0),"PC-WT",AND(AG46&gt;0,AF46=0), "PC",AND(AG46=0,AF46&gt;0), "WT")</f>
        <v>PC-WT</v>
      </c>
      <c r="AI46" s="207" t="str">
        <f t="array" ref="AI46">IFS(F46&lt;$AP$2,$AO$2,AND($AP$2&lt;F46,F46&lt;$AP$3),$AO$3,AND($AP$3&lt;F46,F46&lt;$AP$4),$AO$4,AND($AP$4&lt;F46,F46&lt;$AP$5),$AO$5,AND($AP$5&lt;F46,F46&lt;$AP$6),$AO$6,AND($AP$6&lt;F46,F46&lt;$AP$7),$AO$7,AND($AP$7&lt;F46,F46&lt;$AP$8),$AO$8,AND($AP$8&lt;F46,F46&lt;$AP$9),$AO$9,AND($AP$9&lt;F46,F46&lt;$AP$10),$AO$10)</f>
        <v>#N/A</v>
      </c>
      <c r="AJ46" s="285"/>
      <c r="AK46" s="208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</row>
    <row r="47" ht="15.75" customHeight="1">
      <c r="A47" s="265" t="s">
        <v>543</v>
      </c>
      <c r="B47" s="265">
        <v>1.0627188E7</v>
      </c>
      <c r="C47" s="265" t="s">
        <v>634</v>
      </c>
      <c r="D47" s="265" t="s">
        <v>635</v>
      </c>
      <c r="E47" s="265" t="s">
        <v>438</v>
      </c>
      <c r="F47" s="265">
        <v>58741.46222222</v>
      </c>
      <c r="G47" s="267">
        <v>43733.0</v>
      </c>
      <c r="H47" s="267"/>
      <c r="I47" s="268">
        <v>894.891</v>
      </c>
      <c r="J47" s="269"/>
      <c r="K47" s="269"/>
      <c r="L47" s="269"/>
      <c r="M47" s="269"/>
      <c r="N47" s="269"/>
      <c r="O47" s="269"/>
      <c r="P47" s="269"/>
      <c r="Q47" s="271"/>
      <c r="R47" s="273"/>
      <c r="S47" s="273"/>
      <c r="T47" s="273"/>
      <c r="U47" s="273"/>
      <c r="V47" s="273"/>
      <c r="W47" s="273"/>
      <c r="X47" s="273"/>
      <c r="Y47" s="273"/>
      <c r="Z47" s="273"/>
      <c r="AA47" s="273"/>
      <c r="AB47" s="273"/>
      <c r="AC47" s="273"/>
      <c r="AD47" s="269"/>
      <c r="AE47" s="269"/>
      <c r="AF47" s="265">
        <f t="shared" si="1"/>
        <v>7.311</v>
      </c>
      <c r="AG47" s="265">
        <v>887.58</v>
      </c>
      <c r="AH47" s="206" t="str">
        <f t="array" ref="AH47">IFS(AND(AG47&gt;0,AF47&gt;0),"PC-WT",AND(AG47&gt;0,AF47=0), "PC",AND(AG47=0,AF47&gt;0), "WT")</f>
        <v>PC-WT</v>
      </c>
      <c r="AI47" s="207" t="str">
        <f t="array" ref="AI47">IFS(F47&lt;$AP$2,$AO$2,AND($AP$2&lt;F47,F47&lt;$AP$3),$AO$3,AND($AP$3&lt;F47,F47&lt;$AP$4),$AO$4,AND($AP$4&lt;F47,F47&lt;$AP$5),$AO$5,AND($AP$5&lt;F47,F47&lt;$AP$6),$AO$6,AND($AP$6&lt;F47,F47&lt;$AP$7),$AO$7,AND($AP$7&lt;F47,F47&lt;$AP$8),$AO$8,AND($AP$8&lt;F47,F47&lt;$AP$9),$AO$9,AND($AP$9&lt;F47,F47&lt;$AP$10),$AO$10)</f>
        <v>#N/A</v>
      </c>
      <c r="AJ47" s="285"/>
      <c r="AK47" s="208" t="s">
        <v>636</v>
      </c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</row>
    <row r="48" ht="15.75" customHeight="1">
      <c r="A48" s="265" t="s">
        <v>543</v>
      </c>
      <c r="B48" s="283">
        <v>1.0627189E7</v>
      </c>
      <c r="C48" s="265" t="s">
        <v>637</v>
      </c>
      <c r="D48" s="265" t="s">
        <v>638</v>
      </c>
      <c r="E48" s="265" t="s">
        <v>439</v>
      </c>
      <c r="F48" s="265">
        <v>58745.11359954</v>
      </c>
      <c r="G48" s="267">
        <v>43737.0</v>
      </c>
      <c r="H48" s="267"/>
      <c r="I48" s="268">
        <v>472.048</v>
      </c>
      <c r="J48" s="269" t="s">
        <v>542</v>
      </c>
      <c r="K48" s="269"/>
      <c r="L48" s="269"/>
      <c r="M48" s="269"/>
      <c r="N48" s="269"/>
      <c r="O48" s="269"/>
      <c r="P48" s="269"/>
      <c r="Q48" s="271"/>
      <c r="R48" s="273"/>
      <c r="S48" s="273"/>
      <c r="T48" s="273"/>
      <c r="U48" s="273"/>
      <c r="V48" s="273"/>
      <c r="W48" s="273"/>
      <c r="X48" s="273"/>
      <c r="Y48" s="273"/>
      <c r="Z48" s="273"/>
      <c r="AA48" s="273"/>
      <c r="AB48" s="273"/>
      <c r="AC48" s="273"/>
      <c r="AD48" s="269"/>
      <c r="AE48" s="269"/>
      <c r="AF48" s="265">
        <f t="shared" si="1"/>
        <v>8.214</v>
      </c>
      <c r="AG48" s="265">
        <v>463.834</v>
      </c>
      <c r="AH48" s="206" t="str">
        <f t="array" ref="AH48">IFS(AND(AG48&gt;0,AF48&gt;0),"PC-WT",AND(AG48&gt;0,AF48=0), "PC",AND(AG48=0,AF48&gt;0), "WT")</f>
        <v>PC-WT</v>
      </c>
      <c r="AI48" s="207" t="str">
        <f t="array" ref="AI48">IFS(F48&lt;$AP$2,$AO$2,AND($AP$2&lt;F48,F48&lt;$AP$3),$AO$3,AND($AP$3&lt;F48,F48&lt;$AP$4),$AO$4,AND($AP$4&lt;F48,F48&lt;$AP$5),$AO$5,AND($AP$5&lt;F48,F48&lt;$AP$6),$AO$6,AND($AP$6&lt;F48,F48&lt;$AP$7),$AO$7,AND($AP$7&lt;F48,F48&lt;$AP$8),$AO$8,AND($AP$8&lt;F48,F48&lt;$AP$9),$AO$9,AND($AP$9&lt;F48,F48&lt;$AP$10),$AO$10)</f>
        <v>#N/A</v>
      </c>
      <c r="AJ48" s="285"/>
      <c r="AK48" s="208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</row>
    <row r="49" ht="15.75" customHeight="1">
      <c r="A49" s="176" t="s">
        <v>543</v>
      </c>
      <c r="B49" s="176">
        <v>1.0627191E7</v>
      </c>
      <c r="C49" s="176" t="s">
        <v>639</v>
      </c>
      <c r="D49" s="176" t="s">
        <v>640</v>
      </c>
      <c r="E49" s="176" t="s">
        <v>441</v>
      </c>
      <c r="F49" s="176">
        <v>58752.62193287</v>
      </c>
      <c r="G49" s="177">
        <v>43744.0</v>
      </c>
      <c r="H49" s="177"/>
      <c r="I49" s="286">
        <v>965.098</v>
      </c>
      <c r="J49" s="178"/>
      <c r="K49" s="178"/>
      <c r="L49" s="178"/>
      <c r="M49" s="178"/>
      <c r="N49" s="178"/>
      <c r="O49" s="178"/>
      <c r="P49" s="178"/>
      <c r="Q49" s="180"/>
      <c r="R49" s="287"/>
      <c r="S49" s="287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178"/>
      <c r="AE49" s="178"/>
      <c r="AF49" s="176">
        <f t="shared" si="1"/>
        <v>7.309</v>
      </c>
      <c r="AG49" s="176">
        <v>957.789</v>
      </c>
      <c r="AH49" s="181" t="str">
        <f t="array" ref="AH49">IFS(AND(AG49&gt;0,AF49&gt;0),"PC-WT",AND(AG49&gt;0,AF49=0), "PC",AND(AG49=0,AF49&gt;0), "WT")</f>
        <v>PC-WT</v>
      </c>
      <c r="AI49" s="282" t="str">
        <f t="array" ref="AI49">IFS(F49&lt;$AP$2,$AO$2,AND($AP$2&lt;F49,F49&lt;$AP$3),$AO$3,AND($AP$3&lt;F49,F49&lt;$AP$4),$AO$4,AND($AP$4&lt;F49,F49&lt;$AP$5),$AO$5,AND($AP$5&lt;F49,F49&lt;$AP$6),$AO$6,AND($AP$6&lt;F49,F49&lt;$AP$7),$AO$7,AND($AP$7&lt;F49,F49&lt;$AP$8),$AO$8,AND($AP$8&lt;F49,F49&lt;$AP$9),$AO$9,AND($AP$9&lt;F49,F49&lt;$AP$10),$AO$10)</f>
        <v>#N/A</v>
      </c>
      <c r="AJ49" s="183"/>
      <c r="AK49" s="184" t="s">
        <v>641</v>
      </c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88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</row>
    <row r="51" ht="15.75" customHeight="1">
      <c r="A51" s="26"/>
      <c r="B51" s="2" t="s">
        <v>757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88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88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88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88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88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88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88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88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88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88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88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88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88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88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88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88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88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88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88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88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88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88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88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88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88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88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88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88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88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88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88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88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88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88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88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88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88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88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88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88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88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88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88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88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88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88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88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88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88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88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88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88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88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88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88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88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88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88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88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88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88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88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88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88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88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88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88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88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88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88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88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88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88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88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88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88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88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88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88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88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88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88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88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88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88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88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88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88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88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88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88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88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88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88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88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88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88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88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88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88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88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88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88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88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88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88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88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88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88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88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88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88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88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88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88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88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88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88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88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88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88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88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88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88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88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88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88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88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88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88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88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88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88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88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88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88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88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88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88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88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88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88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88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88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88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88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88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88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88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88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88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88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88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88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88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88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88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88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88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88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88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88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88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88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88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88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88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88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88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88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88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88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88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88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88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88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88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88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88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88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88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88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88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88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88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88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88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88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88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88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88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88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88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88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88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88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88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88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88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88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88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88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88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88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88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88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88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88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88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88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88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88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88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88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88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88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88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88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88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88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88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88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88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88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88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88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88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88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88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88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88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88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88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88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88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88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88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88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88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88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88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88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88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88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88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88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88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88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88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88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88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88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88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88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88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88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88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88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88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88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88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88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88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88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88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88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88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88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88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88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88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88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88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88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88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88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88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88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88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88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88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88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88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88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88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88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88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88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88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88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88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88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88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88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88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88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88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88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88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88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88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88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88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88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88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88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88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88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88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88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88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88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88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88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88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88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88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88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88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88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88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88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88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88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88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88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88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88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88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88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88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88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88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88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88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88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88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88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88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88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88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88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88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88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88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88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88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88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88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88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88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88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88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88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88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88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88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88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88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88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88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88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88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88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88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88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88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88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88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88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88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88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88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88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88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88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88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88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88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88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88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88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88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88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88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88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88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88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88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88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88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88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88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88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88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88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88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88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88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88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88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88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88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88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88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88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88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88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88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88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88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88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88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88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88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88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88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88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88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88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88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88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88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88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88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88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88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88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88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88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88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88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88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88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88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88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88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88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88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88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88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88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88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88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88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88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88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88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88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88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88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88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88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88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88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88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88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88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88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88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88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88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88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88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88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88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88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88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88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88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88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88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88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88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88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88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88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88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88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88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88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88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88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88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88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88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88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88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88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88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88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88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88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88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88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88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88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88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88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88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88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88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88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88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88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88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88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88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88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88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88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88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88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88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88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88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88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88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88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88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88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88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88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88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88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88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88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88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88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88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88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88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88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88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88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88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88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88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88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88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88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88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88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88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88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88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88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88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88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88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88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88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88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88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88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88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88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88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88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88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88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88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88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88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88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88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88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88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88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88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88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88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88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88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88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88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88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88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88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88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88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88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88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88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88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88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88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88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88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88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88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88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88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88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88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88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88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88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88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88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88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88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88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88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88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88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88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88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88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88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88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88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88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88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88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88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88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88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88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88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88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88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88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88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88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88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88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88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88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88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88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88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88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88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88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88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88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88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88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88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88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88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88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88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88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88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88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88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88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88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88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88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88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88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88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88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88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88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88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88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88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88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88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88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88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88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88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88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88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88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88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88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88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88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88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88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88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88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88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88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88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88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88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88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88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88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88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88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88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88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88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88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88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88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88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88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88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88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88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88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88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88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88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88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88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88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88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88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88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88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88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88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88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88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88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88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88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88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88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88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88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88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88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88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88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88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88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88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88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88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88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88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88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88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88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88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88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88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88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88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88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88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88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88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88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88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88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88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88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88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88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88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88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88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88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88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88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88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88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88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88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88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88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88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88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88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88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88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88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88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88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88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88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88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88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88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88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88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88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88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88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88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88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88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88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88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88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88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88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88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88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88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88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88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88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88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88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88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88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88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88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88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88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88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88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88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88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88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88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88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88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88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88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88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88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88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88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88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88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88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88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88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88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88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88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88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88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88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88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88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88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88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88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88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88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88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88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88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88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88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88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88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88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88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88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88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88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88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88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88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88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88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88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88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88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88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88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88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88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88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88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88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88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88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88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88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88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88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88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88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88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88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88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88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88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88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88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88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88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88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88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88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88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88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88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88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88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88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88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88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88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88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88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88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88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88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88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88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88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88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88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88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88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88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88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88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88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88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88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88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88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88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88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88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88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88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88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88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88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88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88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88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88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88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88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88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88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88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88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88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88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88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88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88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88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88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88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88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88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88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88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88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88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88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88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88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88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88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88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88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</row>
  </sheetData>
  <autoFilter ref="$B$1:$AI$1"/>
  <mergeCells count="30">
    <mergeCell ref="AJ3:AJ8"/>
    <mergeCell ref="AJ9:AJ10"/>
    <mergeCell ref="AJ11:AJ13"/>
    <mergeCell ref="AJ15:AJ19"/>
    <mergeCell ref="AJ20:AJ23"/>
    <mergeCell ref="AJ24:AJ33"/>
    <mergeCell ref="AD9:AD10"/>
    <mergeCell ref="AD11:AD13"/>
    <mergeCell ref="AD15:AD19"/>
    <mergeCell ref="AD20:AD23"/>
    <mergeCell ref="K1:L1"/>
    <mergeCell ref="K3:L3"/>
    <mergeCell ref="AD3:AD8"/>
    <mergeCell ref="K4:L4"/>
    <mergeCell ref="K5:L5"/>
    <mergeCell ref="K6:L6"/>
    <mergeCell ref="K10:L10"/>
    <mergeCell ref="K16:L16"/>
    <mergeCell ref="K17:L17"/>
    <mergeCell ref="K18:L18"/>
    <mergeCell ref="K19:L19"/>
    <mergeCell ref="K21:L21"/>
    <mergeCell ref="K22:L22"/>
    <mergeCell ref="K7:L7"/>
    <mergeCell ref="K8:L8"/>
    <mergeCell ref="K9:L9"/>
    <mergeCell ref="K11:L11"/>
    <mergeCell ref="K12:L12"/>
    <mergeCell ref="K13:L13"/>
    <mergeCell ref="K14:L14"/>
  </mergeCells>
  <conditionalFormatting sqref="AH2:AH49">
    <cfRule type="containsText" dxfId="0" priority="1" operator="containsText" text="PC-WT">
      <formula>NOT(ISERROR(SEARCH(("PC-WT"),(AH2))))</formula>
    </cfRule>
  </conditionalFormatting>
  <conditionalFormatting sqref="AH2:AH49">
    <cfRule type="containsText" dxfId="1" priority="2" operator="containsText" text="PC">
      <formula>NOT(ISERROR(SEARCH(("PC"),(AH2))))</formula>
    </cfRule>
  </conditionalFormatting>
  <conditionalFormatting sqref="AH2:AH49">
    <cfRule type="containsText" dxfId="2" priority="3" operator="containsText" text="WT">
      <formula>NOT(ISERROR(SEARCH(("WT"),(AH2))))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0.0"/>
    <col customWidth="1" min="2" max="2" width="33.14"/>
    <col customWidth="1" min="3" max="4" width="9.0"/>
    <col customWidth="1" min="5" max="5" width="8.0"/>
    <col customWidth="1" min="6" max="6" width="10.71"/>
    <col customWidth="1" min="7" max="7" width="9.57"/>
    <col customWidth="1" min="8" max="8" width="9.0"/>
    <col customWidth="1" min="9" max="9" width="10.71"/>
    <col customWidth="1" min="10" max="10" width="8.57"/>
    <col customWidth="1" min="11" max="11" width="8.29"/>
    <col customWidth="1" min="12" max="12" width="8.57"/>
    <col customWidth="1" min="13" max="13" width="8.29"/>
    <col customWidth="1" min="14" max="14" width="9.57"/>
    <col customWidth="1" min="15" max="15" width="5.43"/>
    <col customWidth="1" hidden="1" min="16" max="16" width="8.57"/>
    <col customWidth="1" hidden="1" min="17" max="17" width="8.29"/>
    <col customWidth="1" hidden="1" min="18" max="18" width="8.57"/>
    <col customWidth="1" hidden="1" min="19" max="20" width="8.29"/>
    <col customWidth="1" hidden="1" min="21" max="21" width="9.86"/>
    <col customWidth="1" hidden="1" min="22" max="22" width="8.29"/>
    <col customWidth="1" hidden="1" min="23" max="23" width="9.0"/>
    <col customWidth="1" hidden="1" min="24" max="24" width="8.71"/>
    <col customWidth="1" hidden="1" min="25" max="25" width="11.43"/>
    <col customWidth="1" hidden="1" min="26" max="26" width="8.29"/>
    <col customWidth="1" hidden="1" min="27" max="27" width="9.14"/>
    <col customWidth="1" hidden="1" min="28" max="28" width="8.57"/>
    <col customWidth="1" min="29" max="29" width="12.71"/>
    <col customWidth="1" min="30" max="32" width="8.29"/>
    <col customWidth="1" min="33" max="33" width="9.57"/>
    <col customWidth="1" min="34" max="34" width="8.29"/>
    <col customWidth="1" min="35" max="35" width="9.86"/>
    <col customWidth="1" min="36" max="36" width="8.29"/>
    <col customWidth="1" min="37" max="37" width="9.0"/>
    <col customWidth="1" min="38" max="38" width="8.71"/>
    <col customWidth="1" min="39" max="39" width="11.43"/>
    <col customWidth="1" min="40" max="41" width="8.29"/>
    <col customWidth="1" min="42" max="47" width="9.14"/>
    <col customWidth="1" min="48" max="49" width="12.57"/>
    <col customWidth="1" min="50" max="55" width="9.14"/>
    <col customWidth="1" min="56" max="74" width="10.14"/>
    <col customWidth="1" min="75" max="76" width="13.0"/>
    <col customWidth="1" min="77" max="89" width="14.86"/>
  </cols>
  <sheetData>
    <row r="1">
      <c r="A1" s="90" t="s">
        <v>7</v>
      </c>
      <c r="B1" s="90" t="s">
        <v>235</v>
      </c>
      <c r="C1" s="90" t="s">
        <v>535</v>
      </c>
      <c r="D1" s="90" t="s">
        <v>536</v>
      </c>
      <c r="E1" s="90" t="s">
        <v>645</v>
      </c>
      <c r="F1" s="90" t="s">
        <v>642</v>
      </c>
      <c r="G1" s="90" t="s">
        <v>758</v>
      </c>
      <c r="H1" s="90" t="s">
        <v>646</v>
      </c>
      <c r="I1" s="90" t="s">
        <v>711</v>
      </c>
      <c r="J1" s="289" t="s">
        <v>759</v>
      </c>
      <c r="K1" s="290"/>
      <c r="L1" s="290"/>
      <c r="M1" s="290"/>
      <c r="N1" s="290"/>
      <c r="O1" s="221"/>
      <c r="P1" s="289" t="s">
        <v>759</v>
      </c>
      <c r="Q1" s="290"/>
      <c r="R1" s="290"/>
      <c r="S1" s="221"/>
      <c r="T1" s="291" t="s">
        <v>760</v>
      </c>
      <c r="U1" s="290"/>
      <c r="V1" s="290"/>
      <c r="W1" s="290"/>
      <c r="X1" s="290"/>
      <c r="Y1" s="290"/>
      <c r="Z1" s="290"/>
      <c r="AA1" s="290"/>
      <c r="AB1" s="292"/>
      <c r="AC1" s="293" t="s">
        <v>647</v>
      </c>
      <c r="AD1" s="291" t="s">
        <v>761</v>
      </c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2"/>
      <c r="AP1" s="294" t="s">
        <v>651</v>
      </c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2"/>
      <c r="BE1" s="95"/>
      <c r="BF1" s="85" t="s">
        <v>653</v>
      </c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86"/>
      <c r="BV1" s="295" t="s">
        <v>762</v>
      </c>
      <c r="BW1" s="83" t="s">
        <v>656</v>
      </c>
      <c r="BX1" s="89" t="s">
        <v>763</v>
      </c>
      <c r="BY1" s="296" t="s">
        <v>764</v>
      </c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</row>
    <row r="2">
      <c r="A2" s="102"/>
      <c r="B2" s="102"/>
      <c r="C2" s="102"/>
      <c r="D2" s="102"/>
      <c r="E2" s="102"/>
      <c r="F2" s="102"/>
      <c r="G2" s="102"/>
      <c r="H2" s="102"/>
      <c r="I2" s="102"/>
      <c r="J2" s="297" t="s">
        <v>765</v>
      </c>
      <c r="K2" s="297" t="s">
        <v>766</v>
      </c>
      <c r="L2" s="297" t="s">
        <v>767</v>
      </c>
      <c r="M2" s="297" t="s">
        <v>766</v>
      </c>
      <c r="N2" s="297" t="s">
        <v>768</v>
      </c>
      <c r="O2" s="297" t="s">
        <v>766</v>
      </c>
      <c r="P2" s="297" t="s">
        <v>769</v>
      </c>
      <c r="Q2" s="297" t="s">
        <v>766</v>
      </c>
      <c r="R2" s="297" t="s">
        <v>767</v>
      </c>
      <c r="S2" s="297" t="s">
        <v>766</v>
      </c>
      <c r="T2" s="94" t="s">
        <v>664</v>
      </c>
      <c r="U2" s="94" t="s">
        <v>672</v>
      </c>
      <c r="V2" s="94" t="s">
        <v>770</v>
      </c>
      <c r="W2" s="94" t="s">
        <v>771</v>
      </c>
      <c r="X2" s="94" t="s">
        <v>772</v>
      </c>
      <c r="Y2" s="297" t="s">
        <v>674</v>
      </c>
      <c r="Z2" s="297" t="s">
        <v>675</v>
      </c>
      <c r="AA2" s="297" t="s">
        <v>773</v>
      </c>
      <c r="AB2" s="297" t="s">
        <v>774</v>
      </c>
      <c r="AC2" s="101"/>
      <c r="AD2" s="94" t="s">
        <v>664</v>
      </c>
      <c r="AE2" s="94" t="s">
        <v>670</v>
      </c>
      <c r="AF2" s="94" t="s">
        <v>669</v>
      </c>
      <c r="AG2" s="94" t="s">
        <v>771</v>
      </c>
      <c r="AH2" s="94" t="s">
        <v>669</v>
      </c>
      <c r="AI2" s="94" t="s">
        <v>672</v>
      </c>
      <c r="AJ2" s="94" t="s">
        <v>669</v>
      </c>
      <c r="AK2" s="94" t="s">
        <v>771</v>
      </c>
      <c r="AL2" s="94" t="s">
        <v>669</v>
      </c>
      <c r="AM2" s="297" t="s">
        <v>674</v>
      </c>
      <c r="AN2" s="297" t="s">
        <v>675</v>
      </c>
      <c r="AO2" s="297" t="s">
        <v>676</v>
      </c>
      <c r="AP2" s="297" t="s">
        <v>677</v>
      </c>
      <c r="AQ2" s="297" t="s">
        <v>669</v>
      </c>
      <c r="AR2" s="297" t="s">
        <v>678</v>
      </c>
      <c r="AS2" s="297" t="s">
        <v>669</v>
      </c>
      <c r="AT2" s="297" t="s">
        <v>679</v>
      </c>
      <c r="AU2" s="297" t="s">
        <v>669</v>
      </c>
      <c r="AV2" s="297" t="s">
        <v>680</v>
      </c>
      <c r="AW2" s="297" t="s">
        <v>669</v>
      </c>
      <c r="AX2" s="297" t="s">
        <v>678</v>
      </c>
      <c r="AY2" s="297" t="s">
        <v>669</v>
      </c>
      <c r="AZ2" s="297" t="s">
        <v>681</v>
      </c>
      <c r="BA2" s="297" t="s">
        <v>669</v>
      </c>
      <c r="BB2" s="297" t="s">
        <v>775</v>
      </c>
      <c r="BC2" s="298" t="s">
        <v>669</v>
      </c>
      <c r="BD2" s="298" t="s">
        <v>776</v>
      </c>
      <c r="BE2" s="298" t="s">
        <v>669</v>
      </c>
      <c r="BF2" s="299" t="s">
        <v>677</v>
      </c>
      <c r="BG2" s="97" t="s">
        <v>669</v>
      </c>
      <c r="BH2" s="97" t="s">
        <v>678</v>
      </c>
      <c r="BI2" s="97" t="s">
        <v>669</v>
      </c>
      <c r="BJ2" s="299" t="s">
        <v>679</v>
      </c>
      <c r="BK2" s="299" t="s">
        <v>669</v>
      </c>
      <c r="BL2" s="299" t="s">
        <v>680</v>
      </c>
      <c r="BM2" s="299" t="s">
        <v>669</v>
      </c>
      <c r="BN2" s="299" t="s">
        <v>678</v>
      </c>
      <c r="BO2" s="299" t="s">
        <v>669</v>
      </c>
      <c r="BP2" s="299" t="s">
        <v>681</v>
      </c>
      <c r="BQ2" s="299" t="s">
        <v>669</v>
      </c>
      <c r="BR2" s="299" t="s">
        <v>775</v>
      </c>
      <c r="BS2" s="299" t="s">
        <v>669</v>
      </c>
      <c r="BT2" s="297" t="s">
        <v>776</v>
      </c>
      <c r="BU2" s="297" t="s">
        <v>669</v>
      </c>
      <c r="BV2" s="300"/>
      <c r="BW2" s="301"/>
      <c r="BX2" s="302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 t="s">
        <v>777</v>
      </c>
      <c r="CK2" s="26" t="s">
        <v>777</v>
      </c>
    </row>
    <row r="3">
      <c r="A3" s="176">
        <v>8.13771E8</v>
      </c>
      <c r="B3" s="176">
        <v>6179.719</v>
      </c>
      <c r="C3" s="176">
        <f t="shared" ref="C3:C24" si="1">B3-D3</f>
        <v>1237.823</v>
      </c>
      <c r="D3" s="176">
        <v>4941.896</v>
      </c>
      <c r="E3" s="181" t="str">
        <f t="array" ref="E3">IFS(AND(D3&gt;0,C3&gt;0),"PC-WT",AND(D3&gt;0,C3=0), "PC",AND(D3=0,C3&gt;0), "WT")</f>
        <v>PC-WT</v>
      </c>
      <c r="F3" s="182" t="s">
        <v>684</v>
      </c>
      <c r="G3" s="178" t="s">
        <v>542</v>
      </c>
      <c r="H3" s="178">
        <v>31.71</v>
      </c>
      <c r="I3" s="178">
        <v>50.0</v>
      </c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9">
        <v>0.13</v>
      </c>
      <c r="U3" s="178">
        <v>1.55285</v>
      </c>
      <c r="V3" s="179">
        <v>0.0076946</v>
      </c>
      <c r="W3" s="178">
        <v>0.268388</v>
      </c>
      <c r="X3" s="179">
        <v>0.00179701</v>
      </c>
      <c r="Y3" s="178">
        <v>1816.71</v>
      </c>
      <c r="Z3" s="178">
        <v>4.03713</v>
      </c>
      <c r="AA3" s="178">
        <v>0.28263</v>
      </c>
      <c r="AB3" s="178">
        <v>0.19173</v>
      </c>
      <c r="AC3" s="303">
        <v>58188.99716435</v>
      </c>
      <c r="AD3" s="179">
        <v>0.13</v>
      </c>
      <c r="AE3" s="303">
        <v>0.0223335</v>
      </c>
      <c r="AF3" s="303"/>
      <c r="AG3" s="303">
        <v>9.57365E11</v>
      </c>
      <c r="AH3" s="303"/>
      <c r="AI3" s="303">
        <v>1.36438</v>
      </c>
      <c r="AJ3" s="303"/>
      <c r="AK3" s="303">
        <v>0.239145</v>
      </c>
      <c r="AL3" s="179"/>
      <c r="AM3" s="178"/>
      <c r="AN3" s="178"/>
      <c r="AO3" s="178"/>
      <c r="AP3" s="178">
        <v>0.183</v>
      </c>
      <c r="AQ3" s="179">
        <f t="shared" ref="AQ3:AQ15" si="2">AP3*BG3/BF3</f>
        <v>0.0009695322245</v>
      </c>
      <c r="AR3" s="178">
        <v>0.034</v>
      </c>
      <c r="AS3" s="179">
        <f t="shared" ref="AS3:AS15" si="3">AR3*BI3/BH3</f>
        <v>0.000248660066</v>
      </c>
      <c r="AT3" s="178">
        <v>0.148</v>
      </c>
      <c r="AU3" s="179">
        <f t="shared" ref="AU3:AU15" si="4">AT3*BK3/BJ3</f>
        <v>0.001140630037</v>
      </c>
      <c r="AV3" s="178"/>
      <c r="AW3" s="178"/>
      <c r="AX3" s="178"/>
      <c r="AY3" s="178"/>
      <c r="AZ3" s="178"/>
      <c r="BA3" s="178"/>
      <c r="BB3" s="178">
        <v>19.29</v>
      </c>
      <c r="BC3" s="178" t="str">
        <f t="shared" ref="BC3:BC20" si="5">BB3*BS3/BR3</f>
        <v>#DIV/0!</v>
      </c>
      <c r="BD3" s="304">
        <v>19.307</v>
      </c>
      <c r="BE3" s="178" t="str">
        <f t="shared" ref="BE3:BE20" si="6">BD3*BU3/BT3</f>
        <v>#DIV/0!</v>
      </c>
      <c r="BF3" s="243">
        <v>28.86</v>
      </c>
      <c r="BG3" s="243">
        <v>0.1529</v>
      </c>
      <c r="BH3" s="243">
        <v>15.15</v>
      </c>
      <c r="BI3" s="243">
        <v>0.1108</v>
      </c>
      <c r="BJ3" s="243">
        <v>13.65</v>
      </c>
      <c r="BK3" s="243">
        <v>0.1052</v>
      </c>
      <c r="BL3" s="242"/>
      <c r="BM3" s="242"/>
      <c r="BN3" s="242"/>
      <c r="BO3" s="242"/>
      <c r="BP3" s="242"/>
      <c r="BQ3" s="242"/>
      <c r="BR3" s="242"/>
      <c r="BS3" s="305"/>
      <c r="BT3" s="306"/>
      <c r="BU3" s="307"/>
      <c r="BV3" s="308">
        <f t="shared" ref="BV3:BV15" si="7">AT3/AR3</f>
        <v>4.352941176</v>
      </c>
      <c r="BW3" s="309">
        <f t="shared" ref="BW3:BW15" si="8">4*PI()*((2.93*3.086E+21)^2)*(AP3*10^-8)</f>
        <v>1.88013E+36</v>
      </c>
      <c r="BX3" s="310">
        <f t="shared" ref="BX3:BX20" si="9">BW3/3.846E+33</f>
        <v>488.8535328</v>
      </c>
      <c r="BY3" s="26" t="s">
        <v>778</v>
      </c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 t="s">
        <v>779</v>
      </c>
      <c r="CK3" s="26" t="s">
        <v>779</v>
      </c>
    </row>
    <row r="4">
      <c r="A4" s="186">
        <v>1.0627024E7</v>
      </c>
      <c r="B4" s="186">
        <v>2151.471</v>
      </c>
      <c r="C4" s="186">
        <f t="shared" si="1"/>
        <v>2151.471</v>
      </c>
      <c r="D4" s="186">
        <v>0.0</v>
      </c>
      <c r="E4" s="194" t="str">
        <f t="array" ref="E4">IFS(AND(D4&gt;0,C4&gt;0),"PC-WT",AND(D4&gt;0,C4=0), "PC",AND(D4=0,C4&gt;0), "WT")</f>
        <v>WT</v>
      </c>
      <c r="F4" s="195" t="s">
        <v>685</v>
      </c>
      <c r="G4" s="188" t="s">
        <v>542</v>
      </c>
      <c r="H4" s="188">
        <v>99.75</v>
      </c>
      <c r="I4" s="188">
        <v>50.0</v>
      </c>
      <c r="J4" s="311"/>
      <c r="K4" s="312"/>
      <c r="L4" s="312"/>
      <c r="M4" s="312"/>
      <c r="N4" s="312"/>
      <c r="O4" s="312"/>
      <c r="P4" s="311">
        <v>66.08</v>
      </c>
      <c r="Q4" s="312">
        <v>0.1756</v>
      </c>
      <c r="R4" s="312">
        <v>33.12</v>
      </c>
      <c r="S4" s="312">
        <v>0.1243</v>
      </c>
      <c r="T4" s="311">
        <v>0.13</v>
      </c>
      <c r="U4" s="188">
        <v>1.7562</v>
      </c>
      <c r="V4" s="311">
        <v>0.00360063</v>
      </c>
      <c r="W4" s="188">
        <v>7.29993</v>
      </c>
      <c r="X4" s="311">
        <v>0.020444</v>
      </c>
      <c r="Y4" s="193"/>
      <c r="Z4" s="193"/>
      <c r="AA4" s="188"/>
      <c r="AB4" s="188"/>
      <c r="AC4" s="313">
        <v>58214.84302083</v>
      </c>
      <c r="AD4" s="311">
        <v>0.13</v>
      </c>
      <c r="AE4" s="313">
        <v>0.293</v>
      </c>
      <c r="AF4" s="313"/>
      <c r="AG4" s="313">
        <v>7.111</v>
      </c>
      <c r="AH4" s="313"/>
      <c r="AI4" s="313">
        <v>1.382</v>
      </c>
      <c r="AJ4" s="313"/>
      <c r="AK4" s="313">
        <v>4.59</v>
      </c>
      <c r="AL4" s="311"/>
      <c r="AM4" s="186"/>
      <c r="AN4" s="186"/>
      <c r="AO4" s="186"/>
      <c r="AP4" s="188">
        <v>3.686</v>
      </c>
      <c r="AQ4" s="311">
        <f t="shared" si="2"/>
        <v>0.008750967274</v>
      </c>
      <c r="AR4" s="188">
        <v>0.989</v>
      </c>
      <c r="AS4" s="311">
        <f t="shared" si="3"/>
        <v>0.003033571141</v>
      </c>
      <c r="AT4" s="188">
        <v>2.787</v>
      </c>
      <c r="AU4" s="311">
        <f t="shared" si="4"/>
        <v>0.01048716495</v>
      </c>
      <c r="AV4" s="188"/>
      <c r="AW4" s="188"/>
      <c r="AX4" s="188"/>
      <c r="AY4" s="188"/>
      <c r="AZ4" s="188"/>
      <c r="BA4" s="188"/>
      <c r="BB4" s="188">
        <v>3.998</v>
      </c>
      <c r="BC4" s="188" t="str">
        <f t="shared" si="5"/>
        <v>#DIV/0!</v>
      </c>
      <c r="BD4" s="314">
        <v>4.308</v>
      </c>
      <c r="BE4" s="188" t="str">
        <f t="shared" si="6"/>
        <v>#DIV/0!</v>
      </c>
      <c r="BF4" s="311">
        <v>82.81</v>
      </c>
      <c r="BG4" s="311">
        <v>0.1966</v>
      </c>
      <c r="BH4" s="311">
        <v>49.62</v>
      </c>
      <c r="BI4" s="311">
        <v>0.1522</v>
      </c>
      <c r="BJ4" s="311">
        <v>32.98</v>
      </c>
      <c r="BK4" s="311">
        <v>0.1241</v>
      </c>
      <c r="BL4" s="188"/>
      <c r="BM4" s="188"/>
      <c r="BN4" s="188"/>
      <c r="BO4" s="188"/>
      <c r="BP4" s="188"/>
      <c r="BQ4" s="188"/>
      <c r="BR4" s="188"/>
      <c r="BS4" s="190"/>
      <c r="BT4" s="190"/>
      <c r="BU4" s="315"/>
      <c r="BV4" s="314">
        <f t="shared" si="7"/>
        <v>2.817997978</v>
      </c>
      <c r="BW4" s="316">
        <f t="shared" si="8"/>
        <v>3.78697E+37</v>
      </c>
      <c r="BX4" s="192">
        <f t="shared" si="9"/>
        <v>9846.525255</v>
      </c>
      <c r="BY4" s="26" t="s">
        <v>780</v>
      </c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 t="s">
        <v>781</v>
      </c>
      <c r="CK4" s="26" t="s">
        <v>781</v>
      </c>
    </row>
    <row r="5">
      <c r="A5" s="185">
        <v>1.0627028E7</v>
      </c>
      <c r="B5" s="185">
        <v>2054.059</v>
      </c>
      <c r="C5" s="185">
        <f t="shared" si="1"/>
        <v>2054.059</v>
      </c>
      <c r="D5" s="185">
        <v>0.0</v>
      </c>
      <c r="E5" s="206" t="str">
        <f t="array" ref="E5">IFS(AND(D5&gt;0,C5&gt;0),"PC-WT",AND(D5&gt;0,C5=0), "PC",AND(D5=0,C5&gt;0), "WT")</f>
        <v>WT</v>
      </c>
      <c r="F5" s="207" t="s">
        <v>685</v>
      </c>
      <c r="G5" s="199" t="s">
        <v>542</v>
      </c>
      <c r="H5" s="199">
        <v>98.57</v>
      </c>
      <c r="I5" s="199">
        <v>50.0</v>
      </c>
      <c r="J5" s="312"/>
      <c r="K5" s="312"/>
      <c r="L5" s="312"/>
      <c r="M5" s="312"/>
      <c r="N5" s="312"/>
      <c r="O5" s="312"/>
      <c r="P5" s="312">
        <v>65.83</v>
      </c>
      <c r="Q5" s="312">
        <v>0.1794</v>
      </c>
      <c r="R5" s="312">
        <v>32.11</v>
      </c>
      <c r="S5" s="312">
        <v>0.1252</v>
      </c>
      <c r="T5" s="312">
        <v>0.13</v>
      </c>
      <c r="U5" s="199">
        <v>1.78511</v>
      </c>
      <c r="V5" s="312">
        <v>0.0037345</v>
      </c>
      <c r="W5" s="199">
        <v>7.89808</v>
      </c>
      <c r="X5" s="312">
        <v>0.0225945</v>
      </c>
      <c r="Y5" s="205"/>
      <c r="Z5" s="205"/>
      <c r="AA5" s="199"/>
      <c r="AB5" s="199"/>
      <c r="AC5" s="317">
        <v>58217.36663194</v>
      </c>
      <c r="AD5" s="311">
        <v>0.13</v>
      </c>
      <c r="AE5" s="317">
        <v>0.266</v>
      </c>
      <c r="AF5" s="317"/>
      <c r="AG5" s="317">
        <v>12.566</v>
      </c>
      <c r="AH5" s="317"/>
      <c r="AI5" s="317">
        <v>1.407</v>
      </c>
      <c r="AJ5" s="317"/>
      <c r="AK5" s="317">
        <v>5.016</v>
      </c>
      <c r="AL5" s="312"/>
      <c r="AM5" s="185"/>
      <c r="AN5" s="185"/>
      <c r="AO5" s="185"/>
      <c r="AP5" s="199">
        <v>3.882</v>
      </c>
      <c r="AQ5" s="311">
        <f t="shared" si="2"/>
        <v>0.009516391144</v>
      </c>
      <c r="AR5" s="199">
        <v>0.96</v>
      </c>
      <c r="AS5" s="311">
        <f t="shared" si="3"/>
        <v>0.003027978009</v>
      </c>
      <c r="AT5" s="199">
        <v>2.922</v>
      </c>
      <c r="AU5" s="311">
        <f t="shared" si="4"/>
        <v>0.01141763051</v>
      </c>
      <c r="AV5" s="199"/>
      <c r="AW5" s="199"/>
      <c r="AX5" s="199"/>
      <c r="AY5" s="199"/>
      <c r="AZ5" s="199"/>
      <c r="BA5" s="199"/>
      <c r="BB5" s="199">
        <v>4.246</v>
      </c>
      <c r="BC5" s="188" t="str">
        <f t="shared" si="5"/>
        <v>#DIV/0!</v>
      </c>
      <c r="BD5" s="318">
        <v>4.567</v>
      </c>
      <c r="BE5" s="188" t="str">
        <f t="shared" si="6"/>
        <v>#DIV/0!</v>
      </c>
      <c r="BF5" s="312">
        <v>81.3</v>
      </c>
      <c r="BG5" s="312">
        <v>0.1993</v>
      </c>
      <c r="BH5" s="312">
        <v>49.11</v>
      </c>
      <c r="BI5" s="312">
        <v>0.1549</v>
      </c>
      <c r="BJ5" s="312">
        <v>31.99</v>
      </c>
      <c r="BK5" s="312">
        <v>0.125</v>
      </c>
      <c r="BL5" s="199"/>
      <c r="BM5" s="199"/>
      <c r="BN5" s="199"/>
      <c r="BO5" s="199"/>
      <c r="BP5" s="199"/>
      <c r="BQ5" s="199"/>
      <c r="BR5" s="199"/>
      <c r="BS5" s="202"/>
      <c r="BT5" s="202"/>
      <c r="BU5" s="319"/>
      <c r="BV5" s="318">
        <f t="shared" si="7"/>
        <v>3.04375</v>
      </c>
      <c r="BW5" s="320">
        <f t="shared" si="8"/>
        <v>3.98834E+37</v>
      </c>
      <c r="BX5" s="204">
        <f t="shared" si="9"/>
        <v>10370.10609</v>
      </c>
      <c r="BY5" s="26" t="s">
        <v>780</v>
      </c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</row>
    <row r="6">
      <c r="A6" s="185">
        <v>1.0627048E7</v>
      </c>
      <c r="B6" s="185">
        <v>2069.051</v>
      </c>
      <c r="C6" s="185">
        <f t="shared" si="1"/>
        <v>2069.051</v>
      </c>
      <c r="D6" s="185">
        <v>0.0</v>
      </c>
      <c r="E6" s="206" t="str">
        <f t="array" ref="E6">IFS(AND(D6&gt;0,C6&gt;0),"PC-WT",AND(D6&gt;0,C6=0), "PC",AND(D6=0,C6&gt;0), "WT")</f>
        <v>WT</v>
      </c>
      <c r="F6" s="207" t="s">
        <v>685</v>
      </c>
      <c r="G6" s="199" t="s">
        <v>542</v>
      </c>
      <c r="H6" s="199">
        <v>97.07</v>
      </c>
      <c r="I6" s="199">
        <v>50.0</v>
      </c>
      <c r="J6" s="312"/>
      <c r="K6" s="312"/>
      <c r="L6" s="312"/>
      <c r="M6" s="312"/>
      <c r="N6" s="312"/>
      <c r="O6" s="312"/>
      <c r="P6" s="312">
        <v>65.12</v>
      </c>
      <c r="Q6" s="312">
        <v>0.1778</v>
      </c>
      <c r="R6" s="312">
        <v>31.47</v>
      </c>
      <c r="S6" s="312">
        <v>0.1236</v>
      </c>
      <c r="T6" s="312">
        <v>0.13</v>
      </c>
      <c r="U6" s="199">
        <v>1.82046</v>
      </c>
      <c r="V6" s="312">
        <v>0.00367712</v>
      </c>
      <c r="W6" s="199">
        <v>7.29793</v>
      </c>
      <c r="X6" s="312">
        <v>0.0205583</v>
      </c>
      <c r="Y6" s="205"/>
      <c r="Z6" s="205"/>
      <c r="AA6" s="199"/>
      <c r="AB6" s="199"/>
      <c r="AC6" s="317">
        <v>58228.85690972</v>
      </c>
      <c r="AD6" s="311">
        <v>0.13</v>
      </c>
      <c r="AE6" s="317">
        <v>0.276</v>
      </c>
      <c r="AF6" s="317"/>
      <c r="AG6" s="317">
        <v>9.16</v>
      </c>
      <c r="AH6" s="317"/>
      <c r="AI6" s="317">
        <v>1.431</v>
      </c>
      <c r="AJ6" s="317"/>
      <c r="AK6" s="317">
        <v>4.681</v>
      </c>
      <c r="AL6" s="312"/>
      <c r="AM6" s="185"/>
      <c r="AN6" s="185"/>
      <c r="AO6" s="185"/>
      <c r="AP6" s="199">
        <v>3.513</v>
      </c>
      <c r="AQ6" s="188" t="str">
        <f t="shared" si="2"/>
        <v>#DIV/0!</v>
      </c>
      <c r="AR6" s="199">
        <v>0.82</v>
      </c>
      <c r="AS6" s="188" t="str">
        <f t="shared" si="3"/>
        <v>#DIV/0!</v>
      </c>
      <c r="AT6" s="199">
        <v>2.631</v>
      </c>
      <c r="AU6" s="311" t="str">
        <f t="shared" si="4"/>
        <v>#DIV/0!</v>
      </c>
      <c r="AV6" s="199"/>
      <c r="AW6" s="199"/>
      <c r="AX6" s="199"/>
      <c r="AY6" s="199"/>
      <c r="AZ6" s="199"/>
      <c r="BA6" s="199"/>
      <c r="BB6" s="199">
        <v>3.836</v>
      </c>
      <c r="BC6" s="188" t="str">
        <f t="shared" si="5"/>
        <v>#DIV/0!</v>
      </c>
      <c r="BD6" s="318">
        <v>4.119</v>
      </c>
      <c r="BE6" s="188" t="str">
        <f t="shared" si="6"/>
        <v>#DIV/0!</v>
      </c>
      <c r="BF6" s="199"/>
      <c r="BG6" s="199"/>
      <c r="BH6" s="199"/>
      <c r="BI6" s="199"/>
      <c r="BJ6" s="312"/>
      <c r="BK6" s="199"/>
      <c r="BL6" s="199"/>
      <c r="BM6" s="199"/>
      <c r="BN6" s="199"/>
      <c r="BO6" s="199"/>
      <c r="BP6" s="199"/>
      <c r="BQ6" s="199"/>
      <c r="BR6" s="199"/>
      <c r="BS6" s="202"/>
      <c r="BT6" s="202"/>
      <c r="BU6" s="319"/>
      <c r="BV6" s="318">
        <f t="shared" si="7"/>
        <v>3.208536585</v>
      </c>
      <c r="BW6" s="320">
        <f t="shared" si="8"/>
        <v>3.60923E+37</v>
      </c>
      <c r="BX6" s="204">
        <f t="shared" si="9"/>
        <v>9384.38503</v>
      </c>
      <c r="BY6" s="26" t="s">
        <v>780</v>
      </c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 t="s">
        <v>782</v>
      </c>
      <c r="CK6" s="26"/>
    </row>
    <row r="7">
      <c r="A7" s="209">
        <v>1.0627049E7</v>
      </c>
      <c r="B7" s="209">
        <v>2393.82</v>
      </c>
      <c r="C7" s="209">
        <f t="shared" si="1"/>
        <v>2393.82</v>
      </c>
      <c r="D7" s="209">
        <v>0.0</v>
      </c>
      <c r="E7" s="216" t="str">
        <f t="array" ref="E7">IFS(AND(D7&gt;0,C7&gt;0),"PC-WT",AND(D7&gt;0,C7=0), "PC",AND(D7=0,C7&gt;0), "WT")</f>
        <v>WT</v>
      </c>
      <c r="F7" s="207" t="s">
        <v>685</v>
      </c>
      <c r="G7" s="211" t="s">
        <v>542</v>
      </c>
      <c r="H7" s="211">
        <v>98.45</v>
      </c>
      <c r="I7" s="199">
        <v>50.0</v>
      </c>
      <c r="J7" s="312"/>
      <c r="K7" s="312"/>
      <c r="L7" s="312"/>
      <c r="M7" s="312"/>
      <c r="N7" s="312"/>
      <c r="O7" s="312"/>
      <c r="P7" s="312">
        <v>65.94</v>
      </c>
      <c r="Q7" s="312">
        <v>0.1662</v>
      </c>
      <c r="R7" s="312">
        <v>31.79</v>
      </c>
      <c r="S7" s="312">
        <v>0.1154</v>
      </c>
      <c r="T7" s="312">
        <v>0.13</v>
      </c>
      <c r="U7" s="199">
        <v>1.78042</v>
      </c>
      <c r="V7" s="312">
        <v>0.00339548</v>
      </c>
      <c r="W7" s="199"/>
      <c r="X7" s="199"/>
      <c r="Y7" s="205"/>
      <c r="Z7" s="205"/>
      <c r="AA7" s="199"/>
      <c r="AB7" s="199"/>
      <c r="AC7" s="321">
        <v>58229.26802083</v>
      </c>
      <c r="AD7" s="311">
        <v>0.13</v>
      </c>
      <c r="AE7" s="317">
        <v>0.323</v>
      </c>
      <c r="AF7" s="317"/>
      <c r="AG7" s="317">
        <v>3.686</v>
      </c>
      <c r="AH7" s="317"/>
      <c r="AI7" s="317">
        <v>1.431</v>
      </c>
      <c r="AJ7" s="317"/>
      <c r="AK7" s="317">
        <v>3.938</v>
      </c>
      <c r="AL7" s="199"/>
      <c r="AM7" s="185"/>
      <c r="AN7" s="185"/>
      <c r="AO7" s="185"/>
      <c r="AP7" s="199">
        <v>2.99</v>
      </c>
      <c r="AQ7" s="188" t="str">
        <f t="shared" si="2"/>
        <v>#DIV/0!</v>
      </c>
      <c r="AR7" s="199">
        <v>0.767</v>
      </c>
      <c r="AS7" s="188" t="str">
        <f t="shared" si="3"/>
        <v>#DIV/0!</v>
      </c>
      <c r="AT7" s="199">
        <v>2.223</v>
      </c>
      <c r="AU7" s="188" t="str">
        <f t="shared" si="4"/>
        <v>#DIV/0!</v>
      </c>
      <c r="AV7" s="199"/>
      <c r="AW7" s="199"/>
      <c r="AX7" s="199"/>
      <c r="AY7" s="199"/>
      <c r="AZ7" s="199"/>
      <c r="BA7" s="199"/>
      <c r="BB7" s="199">
        <v>3.244</v>
      </c>
      <c r="BC7" s="188" t="str">
        <f t="shared" si="5"/>
        <v>#DIV/0!</v>
      </c>
      <c r="BD7" s="318">
        <v>3.482</v>
      </c>
      <c r="BE7" s="188" t="str">
        <f t="shared" si="6"/>
        <v>#DIV/0!</v>
      </c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202"/>
      <c r="BT7" s="202"/>
      <c r="BU7" s="319"/>
      <c r="BV7" s="318">
        <f t="shared" si="7"/>
        <v>2.898305085</v>
      </c>
      <c r="BW7" s="320">
        <f t="shared" si="8"/>
        <v>3.07191E+37</v>
      </c>
      <c r="BX7" s="204">
        <f t="shared" si="9"/>
        <v>7987.279032</v>
      </c>
      <c r="BY7" s="26" t="s">
        <v>780</v>
      </c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 t="s">
        <v>783</v>
      </c>
      <c r="CK7" s="26"/>
    </row>
    <row r="8">
      <c r="A8" s="185">
        <v>1.0627053E7</v>
      </c>
      <c r="B8" s="185">
        <v>2029.224</v>
      </c>
      <c r="C8" s="185">
        <f t="shared" si="1"/>
        <v>2029.224</v>
      </c>
      <c r="D8" s="185">
        <v>0.0</v>
      </c>
      <c r="E8" s="206" t="str">
        <f t="array" ref="E8">IFS(AND(D8&gt;0,C8&gt;0),"PC-WT",AND(D8&gt;0,C8=0), "PC",AND(D8=0,C8&gt;0), "WT")</f>
        <v>WT</v>
      </c>
      <c r="F8" s="207" t="s">
        <v>685</v>
      </c>
      <c r="G8" s="199" t="s">
        <v>542</v>
      </c>
      <c r="H8" s="199">
        <v>97.65</v>
      </c>
      <c r="I8" s="199">
        <v>50.0</v>
      </c>
      <c r="J8" s="312"/>
      <c r="K8" s="312"/>
      <c r="L8" s="312"/>
      <c r="M8" s="312"/>
      <c r="N8" s="312"/>
      <c r="O8" s="312"/>
      <c r="P8" s="312">
        <v>66.77</v>
      </c>
      <c r="Q8" s="312">
        <v>0.1818</v>
      </c>
      <c r="R8" s="312">
        <v>30.31</v>
      </c>
      <c r="S8" s="312">
        <v>0.1224</v>
      </c>
      <c r="T8" s="312">
        <v>0.13</v>
      </c>
      <c r="U8" s="199"/>
      <c r="V8" s="199"/>
      <c r="W8" s="199"/>
      <c r="X8" s="199"/>
      <c r="Y8" s="205"/>
      <c r="Z8" s="205"/>
      <c r="AA8" s="199"/>
      <c r="AB8" s="199"/>
      <c r="AC8" s="317">
        <v>58237.96802083</v>
      </c>
      <c r="AD8" s="311">
        <v>0.13</v>
      </c>
      <c r="AE8" s="317">
        <v>0.257</v>
      </c>
      <c r="AF8" s="317"/>
      <c r="AG8" s="317">
        <v>13.078</v>
      </c>
      <c r="AH8" s="317"/>
      <c r="AI8" s="317">
        <v>1.494</v>
      </c>
      <c r="AJ8" s="317"/>
      <c r="AK8" s="317">
        <v>4.847</v>
      </c>
      <c r="AL8" s="199"/>
      <c r="AM8" s="185"/>
      <c r="AN8" s="185"/>
      <c r="AO8" s="185"/>
      <c r="AP8" s="199">
        <v>3.347</v>
      </c>
      <c r="AQ8" s="188" t="str">
        <f t="shared" si="2"/>
        <v>#DIV/0!</v>
      </c>
      <c r="AR8" s="199">
        <v>0.879</v>
      </c>
      <c r="AS8" s="188" t="str">
        <f t="shared" si="3"/>
        <v>#DIV/0!</v>
      </c>
      <c r="AT8" s="199">
        <v>2.468</v>
      </c>
      <c r="AU8" s="188" t="str">
        <f t="shared" si="4"/>
        <v>#DIV/0!</v>
      </c>
      <c r="AV8" s="199"/>
      <c r="AW8" s="199"/>
      <c r="AX8" s="199"/>
      <c r="AY8" s="199"/>
      <c r="AZ8" s="199"/>
      <c r="BA8" s="199"/>
      <c r="BB8" s="199">
        <v>3.694</v>
      </c>
      <c r="BC8" s="188" t="str">
        <f t="shared" si="5"/>
        <v>#DIV/0!</v>
      </c>
      <c r="BD8" s="318">
        <v>3.949</v>
      </c>
      <c r="BE8" s="188" t="str">
        <f t="shared" si="6"/>
        <v>#DIV/0!</v>
      </c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202"/>
      <c r="BT8" s="202"/>
      <c r="BU8" s="319"/>
      <c r="BV8" s="318">
        <f t="shared" si="7"/>
        <v>2.807736064</v>
      </c>
      <c r="BW8" s="320">
        <f t="shared" si="8"/>
        <v>3.43869E+37</v>
      </c>
      <c r="BX8" s="204">
        <f t="shared" si="9"/>
        <v>8940.944121</v>
      </c>
      <c r="BY8" s="26" t="s">
        <v>780</v>
      </c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>
        <v>2.0</v>
      </c>
      <c r="CK8" s="26"/>
    </row>
    <row r="9">
      <c r="A9" s="217">
        <v>1.0627056E7</v>
      </c>
      <c r="B9" s="217">
        <v>2224.206</v>
      </c>
      <c r="C9" s="217">
        <f t="shared" si="1"/>
        <v>2224.206</v>
      </c>
      <c r="D9" s="217">
        <v>0.0</v>
      </c>
      <c r="E9" s="181" t="str">
        <f t="array" ref="E9">IFS(AND(D9&gt;0,C9&gt;0),"PC-WT",AND(D9&gt;0,C9=0), "PC",AND(D9=0,C9&gt;0), "WT")</f>
        <v>WT</v>
      </c>
      <c r="F9" s="182" t="s">
        <v>685</v>
      </c>
      <c r="G9" s="219" t="s">
        <v>542</v>
      </c>
      <c r="H9" s="219">
        <v>99.47</v>
      </c>
      <c r="I9" s="225">
        <v>50.0</v>
      </c>
      <c r="J9" s="322"/>
      <c r="K9" s="322"/>
      <c r="L9" s="322"/>
      <c r="M9" s="322"/>
      <c r="N9" s="322"/>
      <c r="O9" s="322"/>
      <c r="P9" s="322">
        <v>68.33</v>
      </c>
      <c r="Q9" s="322">
        <v>0.1756</v>
      </c>
      <c r="R9" s="322">
        <v>30.49</v>
      </c>
      <c r="S9" s="322">
        <v>0.1173</v>
      </c>
      <c r="T9" s="322">
        <v>0.13</v>
      </c>
      <c r="U9" s="225"/>
      <c r="V9" s="225"/>
      <c r="W9" s="225"/>
      <c r="X9" s="225"/>
      <c r="Y9" s="102"/>
      <c r="Z9" s="102"/>
      <c r="AA9" s="225"/>
      <c r="AB9" s="225"/>
      <c r="AC9" s="323">
        <v>58241.34232639</v>
      </c>
      <c r="AD9" s="311">
        <v>0.13</v>
      </c>
      <c r="AE9" s="324">
        <v>0.254</v>
      </c>
      <c r="AF9" s="324"/>
      <c r="AG9" s="324">
        <v>12.38</v>
      </c>
      <c r="AH9" s="324"/>
      <c r="AI9" s="324">
        <v>1.529</v>
      </c>
      <c r="AJ9" s="324"/>
      <c r="AK9" s="324">
        <v>4.703</v>
      </c>
      <c r="AL9" s="225"/>
      <c r="AM9" s="249"/>
      <c r="AN9" s="249"/>
      <c r="AO9" s="249"/>
      <c r="AP9" s="225">
        <v>3.098</v>
      </c>
      <c r="AQ9" s="188" t="str">
        <f t="shared" si="2"/>
        <v>#DIV/0!</v>
      </c>
      <c r="AR9" s="225">
        <v>0.829</v>
      </c>
      <c r="AS9" s="188" t="str">
        <f t="shared" si="3"/>
        <v>#DIV/0!</v>
      </c>
      <c r="AT9" s="225">
        <v>2.269</v>
      </c>
      <c r="AU9" s="188" t="str">
        <f t="shared" si="4"/>
        <v>#DIV/0!</v>
      </c>
      <c r="AV9" s="225"/>
      <c r="AW9" s="225"/>
      <c r="AX9" s="225"/>
      <c r="AY9" s="225"/>
      <c r="AZ9" s="225"/>
      <c r="BA9" s="225"/>
      <c r="BB9" s="225">
        <v>3.427</v>
      </c>
      <c r="BC9" s="188" t="str">
        <f t="shared" si="5"/>
        <v>#DIV/0!</v>
      </c>
      <c r="BD9" s="325">
        <v>3.656</v>
      </c>
      <c r="BE9" s="188" t="str">
        <f t="shared" si="6"/>
        <v>#DIV/0!</v>
      </c>
      <c r="BF9" s="225"/>
      <c r="BG9" s="225"/>
      <c r="BH9" s="225"/>
      <c r="BI9" s="225"/>
      <c r="BJ9" s="225"/>
      <c r="BK9" s="225"/>
      <c r="BL9" s="225"/>
      <c r="BM9" s="225"/>
      <c r="BN9" s="225"/>
      <c r="BO9" s="225"/>
      <c r="BP9" s="225"/>
      <c r="BQ9" s="225"/>
      <c r="BR9" s="225"/>
      <c r="BS9" s="252"/>
      <c r="BT9" s="252"/>
      <c r="BU9" s="326"/>
      <c r="BV9" s="325">
        <f t="shared" si="7"/>
        <v>2.737032569</v>
      </c>
      <c r="BW9" s="327">
        <f t="shared" si="8"/>
        <v>3.18287E+37</v>
      </c>
      <c r="BX9" s="254">
        <f t="shared" si="9"/>
        <v>8275.782757</v>
      </c>
      <c r="BY9" s="26" t="s">
        <v>780</v>
      </c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</row>
    <row r="10">
      <c r="A10" s="186">
        <v>8.8657005E7</v>
      </c>
      <c r="B10" s="186">
        <v>2003.227</v>
      </c>
      <c r="C10" s="186">
        <f t="shared" si="1"/>
        <v>2003.227</v>
      </c>
      <c r="D10" s="186">
        <v>0.0</v>
      </c>
      <c r="E10" s="194" t="str">
        <f t="array" ref="E10">IFS(AND(D10&gt;0,C10&gt;0),"PC-WT",AND(D10&gt;0,C10=0), "PC",AND(D10=0,C10&gt;0), "WT")</f>
        <v>WT</v>
      </c>
      <c r="F10" s="195" t="s">
        <v>686</v>
      </c>
      <c r="G10" s="188" t="s">
        <v>542</v>
      </c>
      <c r="H10" s="188">
        <v>92.29</v>
      </c>
      <c r="I10" s="188">
        <v>50.0</v>
      </c>
      <c r="J10" s="188"/>
      <c r="K10" s="188"/>
      <c r="L10" s="188"/>
      <c r="M10" s="188"/>
      <c r="N10" s="188"/>
      <c r="O10" s="188"/>
      <c r="P10" s="188"/>
      <c r="Q10" s="188"/>
      <c r="R10" s="188"/>
      <c r="S10" s="188"/>
      <c r="T10" s="311">
        <v>0.13</v>
      </c>
      <c r="U10" s="188"/>
      <c r="V10" s="188"/>
      <c r="W10" s="188"/>
      <c r="X10" s="188"/>
      <c r="Y10" s="188"/>
      <c r="Z10" s="188"/>
      <c r="AA10" s="188"/>
      <c r="AB10" s="188"/>
      <c r="AC10" s="313">
        <v>58280.14371528</v>
      </c>
      <c r="AD10" s="311">
        <v>0.13</v>
      </c>
      <c r="AE10" s="313">
        <v>0.219</v>
      </c>
      <c r="AF10" s="313"/>
      <c r="AG10" s="313">
        <v>9.898</v>
      </c>
      <c r="AH10" s="313"/>
      <c r="AI10" s="313">
        <v>1.581</v>
      </c>
      <c r="AJ10" s="313"/>
      <c r="AK10" s="313">
        <v>1.839</v>
      </c>
      <c r="AL10" s="188"/>
      <c r="AM10" s="188"/>
      <c r="AN10" s="188"/>
      <c r="AO10" s="188"/>
      <c r="AP10" s="188">
        <v>1.124</v>
      </c>
      <c r="AQ10" s="188" t="str">
        <f t="shared" si="2"/>
        <v>#DIV/0!</v>
      </c>
      <c r="AR10" s="188">
        <v>0.306</v>
      </c>
      <c r="AS10" s="188" t="str">
        <f t="shared" si="3"/>
        <v>#DIV/0!</v>
      </c>
      <c r="AT10" s="188">
        <v>0.817</v>
      </c>
      <c r="AU10" s="188" t="str">
        <f t="shared" si="4"/>
        <v>#DIV/0!</v>
      </c>
      <c r="AV10" s="188"/>
      <c r="AW10" s="188"/>
      <c r="AX10" s="188"/>
      <c r="AY10" s="188"/>
      <c r="AZ10" s="188"/>
      <c r="BA10" s="188"/>
      <c r="BB10" s="188">
        <v>1.261</v>
      </c>
      <c r="BC10" s="188" t="str">
        <f t="shared" si="5"/>
        <v>#DIV/0!</v>
      </c>
      <c r="BD10" s="314">
        <v>1.34</v>
      </c>
      <c r="BE10" s="188" t="str">
        <f t="shared" si="6"/>
        <v>#DIV/0!</v>
      </c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202"/>
      <c r="BT10" s="202"/>
      <c r="BU10" s="319"/>
      <c r="BV10" s="318">
        <f t="shared" si="7"/>
        <v>2.669934641</v>
      </c>
      <c r="BW10" s="320">
        <f t="shared" si="8"/>
        <v>1.15479E+37</v>
      </c>
      <c r="BX10" s="204">
        <f t="shared" si="9"/>
        <v>3002.575797</v>
      </c>
      <c r="BY10" s="26" t="s">
        <v>778</v>
      </c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 t="s">
        <v>784</v>
      </c>
      <c r="CK10" s="26"/>
    </row>
    <row r="11">
      <c r="A11" s="217">
        <v>8.8779001E7</v>
      </c>
      <c r="B11" s="217">
        <v>2193.232</v>
      </c>
      <c r="C11" s="217">
        <f t="shared" si="1"/>
        <v>2193.232</v>
      </c>
      <c r="D11" s="217">
        <v>0.0</v>
      </c>
      <c r="E11" s="181" t="str">
        <f t="array" ref="E11">IFS(AND(D11&gt;0,C11&gt;0),"PC-WT",AND(D11&gt;0,C11=0), "PC",AND(D11=0,C11&gt;0), "WT")</f>
        <v>WT</v>
      </c>
      <c r="F11" s="182" t="s">
        <v>686</v>
      </c>
      <c r="G11" s="219" t="s">
        <v>542</v>
      </c>
      <c r="H11" s="219">
        <v>90.54</v>
      </c>
      <c r="I11" s="225">
        <v>50.0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322">
        <v>0.13</v>
      </c>
      <c r="U11" s="225"/>
      <c r="V11" s="225"/>
      <c r="W11" s="225"/>
      <c r="X11" s="225"/>
      <c r="Y11" s="225"/>
      <c r="Z11" s="225"/>
      <c r="AA11" s="225"/>
      <c r="AB11" s="225"/>
      <c r="AC11" s="323">
        <v>58280.59649306</v>
      </c>
      <c r="AD11" s="311">
        <v>0.13</v>
      </c>
      <c r="AE11" s="324">
        <v>0.198</v>
      </c>
      <c r="AF11" s="324"/>
      <c r="AG11" s="324">
        <v>20.783</v>
      </c>
      <c r="AH11" s="324"/>
      <c r="AI11" s="324">
        <v>1.597</v>
      </c>
      <c r="AJ11" s="324"/>
      <c r="AK11" s="324">
        <v>2.219</v>
      </c>
      <c r="AL11" s="225"/>
      <c r="AM11" s="225"/>
      <c r="AN11" s="225"/>
      <c r="AO11" s="225"/>
      <c r="AP11" s="225">
        <v>1.322</v>
      </c>
      <c r="AQ11" s="188" t="str">
        <f t="shared" si="2"/>
        <v>#DIV/0!</v>
      </c>
      <c r="AR11" s="225">
        <v>0.361</v>
      </c>
      <c r="AS11" s="188" t="str">
        <f t="shared" si="3"/>
        <v>#DIV/0!</v>
      </c>
      <c r="AT11" s="225">
        <v>0.961</v>
      </c>
      <c r="AU11" s="188" t="str">
        <f t="shared" si="4"/>
        <v>#DIV/0!</v>
      </c>
      <c r="AV11" s="225"/>
      <c r="AW11" s="225"/>
      <c r="AX11" s="225"/>
      <c r="AY11" s="225"/>
      <c r="AZ11" s="225"/>
      <c r="BA11" s="225"/>
      <c r="BB11" s="225">
        <v>1.499</v>
      </c>
      <c r="BC11" s="188" t="str">
        <f t="shared" si="5"/>
        <v>#DIV/0!</v>
      </c>
      <c r="BD11" s="325">
        <v>1.592</v>
      </c>
      <c r="BE11" s="188" t="str">
        <f t="shared" si="6"/>
        <v>#DIV/0!</v>
      </c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202"/>
      <c r="BT11" s="202"/>
      <c r="BU11" s="319"/>
      <c r="BV11" s="318">
        <f t="shared" si="7"/>
        <v>2.662049861</v>
      </c>
      <c r="BW11" s="320">
        <f t="shared" si="8"/>
        <v>1.35821E+37</v>
      </c>
      <c r="BX11" s="204">
        <f t="shared" si="9"/>
        <v>3531.499291</v>
      </c>
      <c r="BY11" s="26" t="s">
        <v>778</v>
      </c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 t="s">
        <v>785</v>
      </c>
      <c r="CK11" s="26"/>
    </row>
    <row r="12">
      <c r="A12" s="186">
        <v>1.0627076E7</v>
      </c>
      <c r="B12" s="186">
        <v>2188.512</v>
      </c>
      <c r="C12" s="186">
        <f t="shared" si="1"/>
        <v>2188.512</v>
      </c>
      <c r="D12" s="186">
        <v>0.0</v>
      </c>
      <c r="E12" s="194" t="str">
        <f t="array" ref="E12">IFS(AND(D12&gt;0,C12&gt;0),"PC-WT",AND(D12&gt;0,C12=0), "PC",AND(D12=0,C12&gt;0), "WT")</f>
        <v>WT</v>
      </c>
      <c r="F12" s="195" t="s">
        <v>687</v>
      </c>
      <c r="G12" s="188" t="s">
        <v>542</v>
      </c>
      <c r="H12" s="188">
        <v>96.42</v>
      </c>
      <c r="I12" s="188">
        <v>50.0</v>
      </c>
      <c r="J12" s="188"/>
      <c r="K12" s="188"/>
      <c r="L12" s="188"/>
      <c r="M12" s="188"/>
      <c r="N12" s="188"/>
      <c r="O12" s="188"/>
      <c r="P12" s="188"/>
      <c r="Q12" s="188"/>
      <c r="R12" s="188"/>
      <c r="S12" s="188"/>
      <c r="T12" s="311">
        <v>0.13</v>
      </c>
      <c r="U12" s="188"/>
      <c r="V12" s="188"/>
      <c r="W12" s="188"/>
      <c r="X12" s="188"/>
      <c r="Y12" s="188"/>
      <c r="Z12" s="188"/>
      <c r="AA12" s="188"/>
      <c r="AB12" s="188"/>
      <c r="AC12" s="313">
        <v>58307.23399306</v>
      </c>
      <c r="AD12" s="311">
        <v>0.13</v>
      </c>
      <c r="AE12" s="313">
        <v>0.842</v>
      </c>
      <c r="AF12" s="313"/>
      <c r="AG12" s="313">
        <v>0.794</v>
      </c>
      <c r="AH12" s="313"/>
      <c r="AI12" s="313">
        <v>2.272</v>
      </c>
      <c r="AJ12" s="313"/>
      <c r="AK12" s="313">
        <v>9.753</v>
      </c>
      <c r="AL12" s="188"/>
      <c r="AM12" s="188"/>
      <c r="AN12" s="188"/>
      <c r="AO12" s="188"/>
      <c r="AP12" s="188">
        <v>8.483</v>
      </c>
      <c r="AQ12" s="188" t="str">
        <f t="shared" si="2"/>
        <v>#DIV/0!</v>
      </c>
      <c r="AR12" s="188">
        <v>3.804</v>
      </c>
      <c r="AS12" s="188" t="str">
        <f t="shared" si="3"/>
        <v>#DIV/0!</v>
      </c>
      <c r="AT12" s="188">
        <v>4.679</v>
      </c>
      <c r="AU12" s="188" t="str">
        <f t="shared" si="4"/>
        <v>#DIV/0!</v>
      </c>
      <c r="AV12" s="188"/>
      <c r="AW12" s="188"/>
      <c r="AX12" s="188"/>
      <c r="AY12" s="188"/>
      <c r="AZ12" s="188"/>
      <c r="BA12" s="188"/>
      <c r="BB12" s="188">
        <v>9.559</v>
      </c>
      <c r="BC12" s="188" t="str">
        <f t="shared" si="5"/>
        <v>#DIV/0!</v>
      </c>
      <c r="BD12" s="314">
        <v>9.652</v>
      </c>
      <c r="BE12" s="188" t="str">
        <f t="shared" si="6"/>
        <v>#DIV/0!</v>
      </c>
      <c r="BF12" s="188"/>
      <c r="BG12" s="188"/>
      <c r="BH12" s="188"/>
      <c r="BI12" s="188"/>
      <c r="BJ12" s="188"/>
      <c r="BK12" s="188"/>
      <c r="BL12" s="188"/>
      <c r="BM12" s="188"/>
      <c r="BN12" s="188"/>
      <c r="BO12" s="188"/>
      <c r="BP12" s="188"/>
      <c r="BQ12" s="188"/>
      <c r="BR12" s="188"/>
      <c r="BS12" s="190"/>
      <c r="BT12" s="190"/>
      <c r="BU12" s="315"/>
      <c r="BV12" s="314">
        <f t="shared" si="7"/>
        <v>1.23002103</v>
      </c>
      <c r="BW12" s="316">
        <f t="shared" si="8"/>
        <v>8.71538E+37</v>
      </c>
      <c r="BX12" s="192">
        <f t="shared" si="9"/>
        <v>22660.89901</v>
      </c>
      <c r="BY12" s="26" t="s">
        <v>780</v>
      </c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</row>
    <row r="13">
      <c r="A13" s="209">
        <v>1.0754002E7</v>
      </c>
      <c r="B13" s="209">
        <v>2979.191</v>
      </c>
      <c r="C13" s="209">
        <f t="shared" si="1"/>
        <v>2979.191</v>
      </c>
      <c r="D13" s="209">
        <v>0.0</v>
      </c>
      <c r="E13" s="216" t="str">
        <f t="array" ref="E13">IFS(AND(D13&gt;0,C13&gt;0),"PC-WT",AND(D13&gt;0,C13=0), "PC",AND(D13=0,C13&gt;0), "WT")</f>
        <v>WT</v>
      </c>
      <c r="F13" s="207" t="s">
        <v>687</v>
      </c>
      <c r="G13" s="211" t="s">
        <v>542</v>
      </c>
      <c r="H13" s="211">
        <v>95.78</v>
      </c>
      <c r="I13" s="199">
        <v>50.0</v>
      </c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312">
        <v>0.13</v>
      </c>
      <c r="U13" s="199"/>
      <c r="V13" s="199"/>
      <c r="W13" s="199"/>
      <c r="X13" s="199"/>
      <c r="Y13" s="199"/>
      <c r="Z13" s="199"/>
      <c r="AA13" s="199"/>
      <c r="AB13" s="199"/>
      <c r="AC13" s="321">
        <v>58310.14871528</v>
      </c>
      <c r="AD13" s="311">
        <v>0.13</v>
      </c>
      <c r="AE13" s="317">
        <v>0.848</v>
      </c>
      <c r="AF13" s="317"/>
      <c r="AG13" s="317">
        <v>1.024</v>
      </c>
      <c r="AH13" s="317"/>
      <c r="AI13" s="317">
        <v>2.45</v>
      </c>
      <c r="AJ13" s="317"/>
      <c r="AK13" s="317">
        <v>7.96</v>
      </c>
      <c r="AL13" s="199"/>
      <c r="AM13" s="199"/>
      <c r="AN13" s="199"/>
      <c r="AO13" s="199"/>
      <c r="AP13" s="199">
        <v>9.603</v>
      </c>
      <c r="AQ13" s="188" t="str">
        <f t="shared" si="2"/>
        <v>#DIV/0!</v>
      </c>
      <c r="AR13" s="199">
        <v>4.442</v>
      </c>
      <c r="AS13" s="188" t="str">
        <f t="shared" si="3"/>
        <v>#DIV/0!</v>
      </c>
      <c r="AT13" s="199">
        <v>5.161</v>
      </c>
      <c r="AU13" s="188" t="str">
        <f t="shared" si="4"/>
        <v>#DIV/0!</v>
      </c>
      <c r="AV13" s="199"/>
      <c r="AW13" s="199"/>
      <c r="AX13" s="199"/>
      <c r="AY13" s="199"/>
      <c r="AZ13" s="199"/>
      <c r="BA13" s="199"/>
      <c r="BB13" s="199">
        <v>10.798</v>
      </c>
      <c r="BC13" s="188" t="str">
        <f t="shared" si="5"/>
        <v>#DIV/0!</v>
      </c>
      <c r="BD13" s="318">
        <v>10.853</v>
      </c>
      <c r="BE13" s="188" t="str">
        <f t="shared" si="6"/>
        <v>#DIV/0!</v>
      </c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202"/>
      <c r="BT13" s="202"/>
      <c r="BU13" s="319"/>
      <c r="BV13" s="318">
        <f t="shared" si="7"/>
        <v>1.161864025</v>
      </c>
      <c r="BW13" s="320">
        <f t="shared" si="8"/>
        <v>9.86606E+37</v>
      </c>
      <c r="BX13" s="204">
        <f t="shared" si="9"/>
        <v>25652.78948</v>
      </c>
      <c r="BY13" s="26" t="s">
        <v>780</v>
      </c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 t="s">
        <v>786</v>
      </c>
      <c r="CK13" s="26"/>
    </row>
    <row r="14">
      <c r="A14" s="217">
        <v>8.8657009E7</v>
      </c>
      <c r="B14" s="226">
        <v>1238.055</v>
      </c>
      <c r="C14" s="217">
        <f t="shared" si="1"/>
        <v>1238.055</v>
      </c>
      <c r="D14" s="217">
        <v>0.0</v>
      </c>
      <c r="E14" s="181" t="str">
        <f t="array" ref="E14">IFS(AND(D14&gt;0,C14&gt;0),"PC-WT",AND(D14&gt;0,C14=0), "PC",AND(D14=0,C14&gt;0), "WT")</f>
        <v>WT</v>
      </c>
      <c r="F14" s="182" t="s">
        <v>687</v>
      </c>
      <c r="G14" s="219" t="s">
        <v>542</v>
      </c>
      <c r="H14" s="219">
        <v>96.69</v>
      </c>
      <c r="I14" s="225">
        <v>50.0</v>
      </c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322">
        <v>0.13</v>
      </c>
      <c r="U14" s="225"/>
      <c r="V14" s="225"/>
      <c r="W14" s="225"/>
      <c r="X14" s="225"/>
      <c r="Y14" s="225"/>
      <c r="Z14" s="225"/>
      <c r="AA14" s="225"/>
      <c r="AB14" s="225"/>
      <c r="AC14" s="323">
        <v>58349.34152778</v>
      </c>
      <c r="AD14" s="311">
        <v>0.13</v>
      </c>
      <c r="AE14" s="324">
        <v>0.759</v>
      </c>
      <c r="AF14" s="324"/>
      <c r="AG14" s="324">
        <v>0.916</v>
      </c>
      <c r="AH14" s="324"/>
      <c r="AI14" s="324">
        <v>6.902</v>
      </c>
      <c r="AJ14" s="324"/>
      <c r="AK14" s="324">
        <v>1.508</v>
      </c>
      <c r="AL14" s="225"/>
      <c r="AM14" s="225"/>
      <c r="AN14" s="225"/>
      <c r="AO14" s="225"/>
      <c r="AP14" s="225">
        <v>4.313</v>
      </c>
      <c r="AQ14" s="188" t="str">
        <f t="shared" si="2"/>
        <v>#DIV/0!</v>
      </c>
      <c r="AR14" s="225">
        <v>2.275</v>
      </c>
      <c r="AS14" s="188" t="str">
        <f t="shared" si="3"/>
        <v>#DIV/0!</v>
      </c>
      <c r="AT14" s="225">
        <v>2.038</v>
      </c>
      <c r="AU14" s="188" t="str">
        <f t="shared" si="4"/>
        <v>#DIV/0!</v>
      </c>
      <c r="AV14" s="225"/>
      <c r="AW14" s="225"/>
      <c r="AX14" s="225"/>
      <c r="AY14" s="225"/>
      <c r="AZ14" s="225"/>
      <c r="BA14" s="225"/>
      <c r="BB14" s="225">
        <v>7.005</v>
      </c>
      <c r="BC14" s="188" t="str">
        <f t="shared" si="5"/>
        <v>#DIV/0!</v>
      </c>
      <c r="BD14" s="325">
        <v>7.006</v>
      </c>
      <c r="BE14" s="188" t="str">
        <f t="shared" si="6"/>
        <v>#DIV/0!</v>
      </c>
      <c r="BF14" s="225"/>
      <c r="BG14" s="225"/>
      <c r="BH14" s="225"/>
      <c r="BI14" s="225"/>
      <c r="BJ14" s="225"/>
      <c r="BK14" s="225"/>
      <c r="BL14" s="225"/>
      <c r="BM14" s="225"/>
      <c r="BN14" s="225"/>
      <c r="BO14" s="225"/>
      <c r="BP14" s="225"/>
      <c r="BQ14" s="225"/>
      <c r="BR14" s="225"/>
      <c r="BS14" s="252"/>
      <c r="BT14" s="252"/>
      <c r="BU14" s="326"/>
      <c r="BV14" s="325">
        <f t="shared" si="7"/>
        <v>0.8958241758</v>
      </c>
      <c r="BW14" s="327">
        <f t="shared" si="8"/>
        <v>4.43115E+37</v>
      </c>
      <c r="BX14" s="254">
        <f t="shared" si="9"/>
        <v>11521.44965</v>
      </c>
      <c r="BY14" s="26" t="s">
        <v>780</v>
      </c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 t="s">
        <v>787</v>
      </c>
      <c r="CK14" s="26"/>
    </row>
    <row r="15">
      <c r="A15" s="229">
        <v>8.865701E7</v>
      </c>
      <c r="B15" s="229">
        <v>2224.052</v>
      </c>
      <c r="C15" s="229">
        <f t="shared" si="1"/>
        <v>2224.052</v>
      </c>
      <c r="D15" s="229">
        <v>0.0</v>
      </c>
      <c r="E15" s="236" t="str">
        <f t="array" ref="E15">IFS(AND(D15&gt;0,C15&gt;0),"PC-WT",AND(D15&gt;0,C15=0), "PC",AND(D15=0,C15&gt;0), "WT")</f>
        <v>WT</v>
      </c>
      <c r="F15" s="237" t="s">
        <v>732</v>
      </c>
      <c r="G15" s="231" t="s">
        <v>542</v>
      </c>
      <c r="H15" s="231">
        <v>90.68</v>
      </c>
      <c r="I15" s="231">
        <v>50.0</v>
      </c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328">
        <v>0.13</v>
      </c>
      <c r="U15" s="231"/>
      <c r="V15" s="231"/>
      <c r="W15" s="231"/>
      <c r="X15" s="231"/>
      <c r="Y15" s="231"/>
      <c r="Z15" s="231"/>
      <c r="AA15" s="231"/>
      <c r="AB15" s="231"/>
      <c r="AC15" s="329">
        <v>58388.91732639</v>
      </c>
      <c r="AD15" s="311">
        <v>8.1953E-19</v>
      </c>
      <c r="AE15" s="329">
        <v>0.484</v>
      </c>
      <c r="AF15" s="329"/>
      <c r="AG15" s="329">
        <v>0.756</v>
      </c>
      <c r="AH15" s="329"/>
      <c r="AI15" s="329">
        <v>1.745</v>
      </c>
      <c r="AJ15" s="329"/>
      <c r="AK15" s="329">
        <v>1.687</v>
      </c>
      <c r="AL15" s="231"/>
      <c r="AM15" s="231"/>
      <c r="AN15" s="231"/>
      <c r="AO15" s="231"/>
      <c r="AP15" s="231">
        <v>1.342</v>
      </c>
      <c r="AQ15" s="188" t="str">
        <f t="shared" si="2"/>
        <v>#DIV/0!</v>
      </c>
      <c r="AR15" s="231">
        <v>0.642</v>
      </c>
      <c r="AS15" s="188" t="str">
        <f t="shared" si="3"/>
        <v>#DIV/0!</v>
      </c>
      <c r="AT15" s="231">
        <v>0.701</v>
      </c>
      <c r="AU15" s="188" t="str">
        <f t="shared" si="4"/>
        <v>#DIV/0!</v>
      </c>
      <c r="AV15" s="231"/>
      <c r="AW15" s="231"/>
      <c r="AX15" s="231"/>
      <c r="AY15" s="231"/>
      <c r="AZ15" s="231"/>
      <c r="BA15" s="231"/>
      <c r="BB15" s="231">
        <v>1.84</v>
      </c>
      <c r="BC15" s="188" t="str">
        <f t="shared" si="5"/>
        <v>#DIV/0!</v>
      </c>
      <c r="BD15" s="330">
        <v>1.891</v>
      </c>
      <c r="BE15" s="188" t="str">
        <f t="shared" si="6"/>
        <v>#DIV/0!</v>
      </c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1"/>
      <c r="BS15" s="331"/>
      <c r="BT15" s="331"/>
      <c r="BU15" s="332"/>
      <c r="BV15" s="318">
        <f t="shared" si="7"/>
        <v>1.091900312</v>
      </c>
      <c r="BW15" s="320">
        <f t="shared" si="8"/>
        <v>1.37876E+37</v>
      </c>
      <c r="BX15" s="204">
        <f t="shared" si="9"/>
        <v>3584.925907</v>
      </c>
      <c r="BY15" s="26" t="s">
        <v>780</v>
      </c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 t="s">
        <v>788</v>
      </c>
      <c r="CK15" s="26"/>
    </row>
    <row r="16">
      <c r="A16" s="239">
        <v>8.8657011E7</v>
      </c>
      <c r="B16" s="241">
        <v>1996.112</v>
      </c>
      <c r="C16" s="239">
        <f t="shared" si="1"/>
        <v>64.787</v>
      </c>
      <c r="D16" s="239">
        <v>1931.325</v>
      </c>
      <c r="E16" s="247" t="str">
        <f t="array" ref="E16">IFS(AND(D16&gt;0,C16&gt;0),"PC-WT",AND(D16&gt;0,C16=0), "PC",AND(D16=0,C16&gt;0), "WT")</f>
        <v>PC-WT</v>
      </c>
      <c r="F16" s="195" t="s">
        <v>689</v>
      </c>
      <c r="G16" s="242" t="s">
        <v>542</v>
      </c>
      <c r="H16" s="242">
        <v>4.228</v>
      </c>
      <c r="I16" s="242">
        <v>1.0</v>
      </c>
      <c r="J16" s="305"/>
      <c r="K16" s="305"/>
      <c r="L16" s="305"/>
      <c r="M16" s="305"/>
      <c r="N16" s="305"/>
      <c r="O16" s="305"/>
      <c r="P16" s="305"/>
      <c r="Q16" s="305"/>
      <c r="R16" s="305"/>
      <c r="S16" s="305"/>
      <c r="T16" s="333">
        <v>0.13</v>
      </c>
      <c r="U16" s="242"/>
      <c r="V16" s="242"/>
      <c r="W16" s="242"/>
      <c r="X16" s="242"/>
      <c r="Y16" s="242"/>
      <c r="Z16" s="242"/>
      <c r="AA16" s="242"/>
      <c r="AB16" s="242"/>
      <c r="AC16" s="334">
        <v>58421.0034375</v>
      </c>
      <c r="AD16" s="333">
        <v>0.13</v>
      </c>
      <c r="AE16" s="335">
        <v>0.276</v>
      </c>
      <c r="AF16" s="335"/>
      <c r="AG16" s="335">
        <v>0.0103</v>
      </c>
      <c r="AH16" s="335"/>
      <c r="AI16" s="334">
        <v>1.219</v>
      </c>
      <c r="AJ16" s="334"/>
      <c r="AK16" s="334">
        <v>0.026</v>
      </c>
      <c r="AL16" s="242"/>
      <c r="AM16" s="242"/>
      <c r="AN16" s="242"/>
      <c r="AO16" s="242"/>
      <c r="AP16" s="242"/>
      <c r="AQ16" s="242"/>
      <c r="AR16" s="242"/>
      <c r="AS16" s="242"/>
      <c r="AT16" s="242"/>
      <c r="AU16" s="242"/>
      <c r="AV16" s="242">
        <v>0.019</v>
      </c>
      <c r="AW16" s="178" t="str">
        <f t="shared" ref="AW16:AW20" si="10">AV16*BM16/BL16</f>
        <v>#DIV/0!</v>
      </c>
      <c r="AX16" s="242">
        <v>0.004</v>
      </c>
      <c r="AY16" s="178" t="str">
        <f t="shared" ref="AY16:AY20" si="11">AX16*BO16/BN16</f>
        <v>#DIV/0!</v>
      </c>
      <c r="AZ16" s="242">
        <v>0.015</v>
      </c>
      <c r="BA16" s="178" t="str">
        <f t="shared" ref="BA16:BA20" si="12">AZ16*BQ16/BP16</f>
        <v>#DIV/0!</v>
      </c>
      <c r="BB16" s="242">
        <v>0.02</v>
      </c>
      <c r="BC16" s="178" t="str">
        <f t="shared" si="5"/>
        <v>#DIV/0!</v>
      </c>
      <c r="BD16" s="336">
        <v>0.028</v>
      </c>
      <c r="BE16" s="178" t="str">
        <f t="shared" si="6"/>
        <v>#DIV/0!</v>
      </c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242"/>
      <c r="BR16" s="242"/>
      <c r="BS16" s="305"/>
      <c r="BT16" s="305"/>
      <c r="BU16" s="337"/>
      <c r="BV16" s="336">
        <f t="shared" ref="BV16:BV20" si="13">AZ16/AX16</f>
        <v>3.75</v>
      </c>
      <c r="BW16" s="338">
        <f t="shared" ref="BW16:BW20" si="14">4*PI()*((2.93*3.086E+21)^2)*(AV16*10^-8)</f>
        <v>1.95205E+35</v>
      </c>
      <c r="BX16" s="339">
        <f t="shared" si="9"/>
        <v>50.75528482</v>
      </c>
      <c r="BY16" s="26" t="s">
        <v>778</v>
      </c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</row>
    <row r="17">
      <c r="A17" s="185">
        <v>1.0627122E7</v>
      </c>
      <c r="B17" s="185">
        <v>2039.285</v>
      </c>
      <c r="C17" s="185">
        <f t="shared" si="1"/>
        <v>2039.285</v>
      </c>
      <c r="D17" s="185">
        <v>0.0</v>
      </c>
      <c r="E17" s="206" t="str">
        <f t="array" ref="E17">IFS(AND(D17&gt;0,C17&gt;0),"PC-WT",AND(D17&gt;0,C17=0), "PC",AND(D17=0,C17&gt;0), "WT")</f>
        <v>WT</v>
      </c>
      <c r="F17" s="207" t="s">
        <v>689</v>
      </c>
      <c r="G17" s="199" t="s">
        <v>542</v>
      </c>
      <c r="H17" s="199">
        <v>2.716</v>
      </c>
      <c r="I17" s="199">
        <v>1.0</v>
      </c>
      <c r="J17" s="202"/>
      <c r="K17" s="202"/>
      <c r="L17" s="202"/>
      <c r="M17" s="202"/>
      <c r="N17" s="202"/>
      <c r="O17" s="202"/>
      <c r="P17" s="202"/>
      <c r="Q17" s="202"/>
      <c r="R17" s="202"/>
      <c r="S17" s="202"/>
      <c r="T17" s="340">
        <v>0.13</v>
      </c>
      <c r="U17" s="341"/>
      <c r="V17" s="341"/>
      <c r="W17" s="341"/>
      <c r="X17" s="341"/>
      <c r="Y17" s="341"/>
      <c r="Z17" s="341"/>
      <c r="AA17" s="341"/>
      <c r="AB17" s="341"/>
      <c r="AC17" s="317">
        <v>58424.65634259</v>
      </c>
      <c r="AD17" s="340">
        <v>0.13</v>
      </c>
      <c r="AE17" s="342">
        <v>0.0294</v>
      </c>
      <c r="AF17" s="342"/>
      <c r="AG17" s="342">
        <v>6.39665E8</v>
      </c>
      <c r="AH17" s="342"/>
      <c r="AI17" s="342">
        <v>1.785</v>
      </c>
      <c r="AJ17" s="342"/>
      <c r="AK17" s="342">
        <v>0.023</v>
      </c>
      <c r="AL17" s="341"/>
      <c r="AM17" s="341"/>
      <c r="AN17" s="341"/>
      <c r="AO17" s="341"/>
      <c r="AP17" s="341"/>
      <c r="AQ17" s="341"/>
      <c r="AR17" s="341"/>
      <c r="AS17" s="341"/>
      <c r="AT17" s="341"/>
      <c r="AU17" s="341"/>
      <c r="AV17" s="341">
        <v>0.009</v>
      </c>
      <c r="AW17" s="188" t="str">
        <f t="shared" si="10"/>
        <v>#DIV/0!</v>
      </c>
      <c r="AX17" s="341">
        <v>0.003</v>
      </c>
      <c r="AY17" s="188" t="str">
        <f t="shared" si="11"/>
        <v>#DIV/0!</v>
      </c>
      <c r="AZ17" s="341">
        <v>0.006</v>
      </c>
      <c r="BA17" s="188" t="str">
        <f t="shared" si="12"/>
        <v>#DIV/0!</v>
      </c>
      <c r="BB17" s="341">
        <v>0.826</v>
      </c>
      <c r="BC17" s="188" t="str">
        <f t="shared" si="5"/>
        <v>#DIV/0!</v>
      </c>
      <c r="BD17" s="343">
        <v>0.828</v>
      </c>
      <c r="BE17" s="188" t="str">
        <f t="shared" si="6"/>
        <v>#DIV/0!</v>
      </c>
      <c r="BF17" s="185"/>
      <c r="BG17" s="185"/>
      <c r="BH17" s="185"/>
      <c r="BI17" s="185"/>
      <c r="BJ17" s="185"/>
      <c r="BK17" s="185"/>
      <c r="BL17" s="185"/>
      <c r="BM17" s="185"/>
      <c r="BN17" s="185"/>
      <c r="BO17" s="185"/>
      <c r="BP17" s="185"/>
      <c r="BQ17" s="185"/>
      <c r="BR17" s="185"/>
      <c r="BS17" s="341"/>
      <c r="BT17" s="341"/>
      <c r="BU17" s="343"/>
      <c r="BV17" s="318">
        <f t="shared" si="13"/>
        <v>2</v>
      </c>
      <c r="BW17" s="320">
        <f t="shared" si="14"/>
        <v>9.24654E+34</v>
      </c>
      <c r="BX17" s="204">
        <f t="shared" si="9"/>
        <v>24.04197702</v>
      </c>
      <c r="BY17" s="26" t="s">
        <v>778</v>
      </c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</row>
    <row r="18">
      <c r="A18" s="185">
        <v>1.0627125E7</v>
      </c>
      <c r="B18" s="185">
        <v>2199.048</v>
      </c>
      <c r="C18" s="185">
        <f t="shared" si="1"/>
        <v>2199.048</v>
      </c>
      <c r="D18" s="185">
        <v>0.0</v>
      </c>
      <c r="E18" s="206" t="str">
        <f t="array" ref="E18">IFS(AND(D18&gt;0,C18&gt;0),"PC-WT",AND(D18&gt;0,C18=0), "PC",AND(D18=0,C18&gt;0), "WT")</f>
        <v>WT</v>
      </c>
      <c r="F18" s="207" t="s">
        <v>689</v>
      </c>
      <c r="G18" s="199" t="s">
        <v>542</v>
      </c>
      <c r="H18" s="199">
        <v>2.26</v>
      </c>
      <c r="I18" s="199">
        <v>1.0</v>
      </c>
      <c r="J18" s="202"/>
      <c r="K18" s="202"/>
      <c r="L18" s="202"/>
      <c r="M18" s="202"/>
      <c r="N18" s="202"/>
      <c r="O18" s="202"/>
      <c r="P18" s="202"/>
      <c r="Q18" s="202"/>
      <c r="R18" s="202"/>
      <c r="S18" s="202"/>
      <c r="T18" s="340">
        <v>0.13</v>
      </c>
      <c r="U18" s="341"/>
      <c r="V18" s="341"/>
      <c r="W18" s="341"/>
      <c r="X18" s="341"/>
      <c r="Y18" s="341"/>
      <c r="Z18" s="341"/>
      <c r="AA18" s="341"/>
      <c r="AB18" s="341"/>
      <c r="AC18" s="317">
        <v>58428.16940972</v>
      </c>
      <c r="AD18" s="340">
        <v>0.13</v>
      </c>
      <c r="AE18" s="342">
        <v>0.122</v>
      </c>
      <c r="AF18" s="342"/>
      <c r="AG18" s="342">
        <v>3.301</v>
      </c>
      <c r="AH18" s="342"/>
      <c r="AI18" s="342">
        <v>1.68</v>
      </c>
      <c r="AJ18" s="342"/>
      <c r="AK18" s="342">
        <v>0.015</v>
      </c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>
        <v>0.007</v>
      </c>
      <c r="AW18" s="188" t="str">
        <f t="shared" si="10"/>
        <v>#DIV/0!</v>
      </c>
      <c r="AX18" s="341">
        <v>0.002</v>
      </c>
      <c r="AY18" s="188" t="str">
        <f t="shared" si="11"/>
        <v>#DIV/0!</v>
      </c>
      <c r="AZ18" s="341">
        <v>0.005</v>
      </c>
      <c r="BA18" s="188" t="str">
        <f t="shared" si="12"/>
        <v>#DIV/0!</v>
      </c>
      <c r="BB18" s="341">
        <v>0.009</v>
      </c>
      <c r="BC18" s="188" t="str">
        <f t="shared" si="5"/>
        <v>#DIV/0!</v>
      </c>
      <c r="BD18" s="343">
        <v>0.01</v>
      </c>
      <c r="BE18" s="188" t="str">
        <f t="shared" si="6"/>
        <v>#DIV/0!</v>
      </c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5"/>
      <c r="BS18" s="341"/>
      <c r="BT18" s="341"/>
      <c r="BU18" s="343"/>
      <c r="BV18" s="318">
        <f t="shared" si="13"/>
        <v>2.5</v>
      </c>
      <c r="BW18" s="320">
        <f t="shared" si="14"/>
        <v>7.19176E+34</v>
      </c>
      <c r="BX18" s="204">
        <f t="shared" si="9"/>
        <v>18.69931546</v>
      </c>
      <c r="BY18" s="26" t="s">
        <v>778</v>
      </c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</row>
    <row r="19">
      <c r="A19" s="209">
        <v>1.0627126E7</v>
      </c>
      <c r="B19" s="209">
        <v>2206.219</v>
      </c>
      <c r="C19" s="209">
        <f t="shared" si="1"/>
        <v>2206.219</v>
      </c>
      <c r="D19" s="209">
        <v>0.0</v>
      </c>
      <c r="E19" s="216" t="str">
        <f t="array" ref="E19">IFS(AND(D19&gt;0,C19&gt;0),"PC-WT",AND(D19&gt;0,C19=0), "PC",AND(D19=0,C19&gt;0), "WT")</f>
        <v>WT</v>
      </c>
      <c r="F19" s="207" t="s">
        <v>689</v>
      </c>
      <c r="G19" s="211" t="s">
        <v>542</v>
      </c>
      <c r="H19" s="211">
        <v>0.9981</v>
      </c>
      <c r="I19" s="199">
        <v>1.0</v>
      </c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340">
        <v>0.13</v>
      </c>
      <c r="U19" s="344"/>
      <c r="V19" s="344"/>
      <c r="W19" s="344"/>
      <c r="X19" s="344"/>
      <c r="Y19" s="344"/>
      <c r="Z19" s="344"/>
      <c r="AA19" s="344"/>
      <c r="AB19" s="344"/>
      <c r="AC19" s="321">
        <v>58430.69579861</v>
      </c>
      <c r="AD19" s="340">
        <v>0.13</v>
      </c>
      <c r="AE19" s="342">
        <v>0.089</v>
      </c>
      <c r="AF19" s="342"/>
      <c r="AG19" s="342">
        <v>45.251</v>
      </c>
      <c r="AH19" s="342"/>
      <c r="AI19" s="345">
        <v>1.729</v>
      </c>
      <c r="AJ19" s="345"/>
      <c r="AK19" s="345">
        <v>0.0104</v>
      </c>
      <c r="AL19" s="344"/>
      <c r="AM19" s="344"/>
      <c r="AN19" s="344"/>
      <c r="AO19" s="344"/>
      <c r="AP19" s="344"/>
      <c r="AQ19" s="344"/>
      <c r="AR19" s="344"/>
      <c r="AS19" s="344"/>
      <c r="AT19" s="344"/>
      <c r="AU19" s="344"/>
      <c r="AV19" s="344">
        <v>0.004</v>
      </c>
      <c r="AW19" s="311" t="str">
        <f t="shared" si="10"/>
        <v>#DIV/0!</v>
      </c>
      <c r="AX19" s="344">
        <v>0.001</v>
      </c>
      <c r="AY19" s="311" t="str">
        <f t="shared" si="11"/>
        <v>#DIV/0!</v>
      </c>
      <c r="AZ19" s="344">
        <v>0.003</v>
      </c>
      <c r="BA19" s="311" t="str">
        <f t="shared" si="12"/>
        <v>#DIV/0!</v>
      </c>
      <c r="BB19" s="344">
        <v>0.007</v>
      </c>
      <c r="BC19" s="311" t="str">
        <f t="shared" si="5"/>
        <v>#DIV/0!</v>
      </c>
      <c r="BD19" s="346">
        <v>0.008</v>
      </c>
      <c r="BE19" s="311" t="str">
        <f t="shared" si="6"/>
        <v>#DIV/0!</v>
      </c>
      <c r="BF19" s="347"/>
      <c r="BG19" s="347"/>
      <c r="BH19" s="347"/>
      <c r="BI19" s="347"/>
      <c r="BJ19" s="347"/>
      <c r="BK19" s="347"/>
      <c r="BL19" s="347"/>
      <c r="BM19" s="347"/>
      <c r="BN19" s="347"/>
      <c r="BO19" s="347"/>
      <c r="BP19" s="347"/>
      <c r="BQ19" s="347"/>
      <c r="BR19" s="347"/>
      <c r="BS19" s="344"/>
      <c r="BT19" s="344"/>
      <c r="BU19" s="346"/>
      <c r="BV19" s="348">
        <f t="shared" si="13"/>
        <v>3</v>
      </c>
      <c r="BW19" s="320">
        <f t="shared" si="14"/>
        <v>4.10958E+34</v>
      </c>
      <c r="BX19" s="204">
        <f t="shared" si="9"/>
        <v>10.68532312</v>
      </c>
      <c r="BY19" s="26" t="s">
        <v>778</v>
      </c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</row>
    <row r="20">
      <c r="A20" s="249">
        <v>1.0627128E7</v>
      </c>
      <c r="B20" s="249">
        <v>2013.904</v>
      </c>
      <c r="C20" s="249">
        <f t="shared" si="1"/>
        <v>2013.904</v>
      </c>
      <c r="D20" s="249">
        <v>0.0</v>
      </c>
      <c r="E20" s="255" t="str">
        <f t="array" ref="E20">IFS(AND(D20&gt;0,C20&gt;0),"PC-WT",AND(D20&gt;0,C20=0), "PC",AND(D20=0,C20&gt;0), "WT")</f>
        <v>WT</v>
      </c>
      <c r="F20" s="182" t="s">
        <v>689</v>
      </c>
      <c r="G20" s="225" t="s">
        <v>542</v>
      </c>
      <c r="H20" s="225">
        <v>1.177</v>
      </c>
      <c r="I20" s="225">
        <v>1.0</v>
      </c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349">
        <v>0.13</v>
      </c>
      <c r="U20" s="350"/>
      <c r="V20" s="350"/>
      <c r="W20" s="350"/>
      <c r="X20" s="350"/>
      <c r="Y20" s="350"/>
      <c r="Z20" s="350"/>
      <c r="AA20" s="350"/>
      <c r="AB20" s="350"/>
      <c r="AC20" s="324">
        <v>58434.35041667</v>
      </c>
      <c r="AD20" s="340">
        <v>0.13</v>
      </c>
      <c r="AE20" s="351">
        <v>0.025</v>
      </c>
      <c r="AF20" s="351"/>
      <c r="AG20" s="352">
        <v>1221940.0</v>
      </c>
      <c r="AH20" s="351"/>
      <c r="AI20" s="351">
        <v>1.805</v>
      </c>
      <c r="AJ20" s="351"/>
      <c r="AK20" s="351">
        <v>0.009</v>
      </c>
      <c r="AL20" s="350"/>
      <c r="AM20" s="350"/>
      <c r="AN20" s="350"/>
      <c r="AO20" s="350"/>
      <c r="AP20" s="350"/>
      <c r="AQ20" s="350"/>
      <c r="AR20" s="350"/>
      <c r="AS20" s="350"/>
      <c r="AT20" s="350"/>
      <c r="AU20" s="350"/>
      <c r="AV20" s="350">
        <v>0.003</v>
      </c>
      <c r="AW20" s="188" t="str">
        <f t="shared" si="10"/>
        <v>#DIV/0!</v>
      </c>
      <c r="AX20" s="350">
        <v>0.001</v>
      </c>
      <c r="AY20" s="188" t="str">
        <f t="shared" si="11"/>
        <v>#DIV/0!</v>
      </c>
      <c r="AZ20" s="350">
        <v>0.002</v>
      </c>
      <c r="BA20" s="188" t="str">
        <f t="shared" si="12"/>
        <v>#DIV/0!</v>
      </c>
      <c r="BB20" s="350">
        <v>1.152</v>
      </c>
      <c r="BC20" s="188" t="str">
        <f t="shared" si="5"/>
        <v>#DIV/0!</v>
      </c>
      <c r="BD20" s="353">
        <v>1.153</v>
      </c>
      <c r="BE20" s="188" t="str">
        <f t="shared" si="6"/>
        <v>#DIV/0!</v>
      </c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350"/>
      <c r="BT20" s="350"/>
      <c r="BU20" s="353"/>
      <c r="BV20" s="325">
        <f t="shared" si="13"/>
        <v>2</v>
      </c>
      <c r="BW20" s="327">
        <f t="shared" si="14"/>
        <v>3.08218E+34</v>
      </c>
      <c r="BX20" s="254">
        <f t="shared" si="9"/>
        <v>8.01399234</v>
      </c>
      <c r="BY20" s="26" t="s">
        <v>778</v>
      </c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</row>
    <row r="21" ht="15.75" customHeight="1">
      <c r="A21" s="175">
        <v>1.0627132E7</v>
      </c>
      <c r="B21" s="175">
        <v>2925.497</v>
      </c>
      <c r="C21" s="175">
        <f t="shared" si="1"/>
        <v>57.155</v>
      </c>
      <c r="D21" s="175">
        <v>2868.342</v>
      </c>
      <c r="E21" s="216" t="str">
        <f t="array" ref="E21">IFS(AND(D21&gt;0,C21&gt;0),"PC-WT",AND(D21&gt;0,C21=0), "PC",AND(D21=0,C21&gt;0), "WT")</f>
        <v>PC-WT</v>
      </c>
      <c r="F21" s="262" t="s">
        <v>738</v>
      </c>
      <c r="G21" s="248" t="s">
        <v>542</v>
      </c>
      <c r="H21" s="248">
        <v>0.01361</v>
      </c>
      <c r="I21" s="248">
        <v>1.0</v>
      </c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58">
        <v>0.13</v>
      </c>
      <c r="U21" s="248"/>
      <c r="V21" s="248"/>
      <c r="W21" s="248"/>
      <c r="X21" s="248"/>
      <c r="Y21" s="248"/>
      <c r="Z21" s="248"/>
      <c r="AA21" s="248"/>
      <c r="AB21" s="248"/>
      <c r="AC21" s="354">
        <v>58520.41498843</v>
      </c>
      <c r="AD21" s="258"/>
      <c r="AE21" s="258"/>
      <c r="AF21" s="258"/>
      <c r="AG21" s="258"/>
      <c r="AH21" s="258"/>
      <c r="AI21" s="248"/>
      <c r="AJ21" s="248"/>
      <c r="AK21" s="248"/>
      <c r="AL21" s="248"/>
      <c r="AM21" s="248"/>
      <c r="AN21" s="248"/>
      <c r="AO21" s="248"/>
      <c r="AP21" s="248"/>
      <c r="AQ21" s="248"/>
      <c r="AR21" s="248"/>
      <c r="AS21" s="248"/>
      <c r="AT21" s="248"/>
      <c r="AU21" s="248"/>
      <c r="AV21" s="248"/>
      <c r="AW21" s="248"/>
      <c r="AX21" s="248"/>
      <c r="AY21" s="248"/>
      <c r="AZ21" s="248"/>
      <c r="BA21" s="248"/>
      <c r="BB21" s="248"/>
      <c r="BC21" s="308"/>
      <c r="BD21" s="308"/>
      <c r="BE21" s="308"/>
      <c r="BF21" s="248"/>
      <c r="BG21" s="248"/>
      <c r="BH21" s="248"/>
      <c r="BI21" s="248"/>
      <c r="BJ21" s="248"/>
      <c r="BK21" s="248"/>
      <c r="BL21" s="248"/>
      <c r="BM21" s="248"/>
      <c r="BN21" s="248"/>
      <c r="BO21" s="248"/>
      <c r="BP21" s="248"/>
      <c r="BQ21" s="248"/>
      <c r="BR21" s="248"/>
      <c r="BS21" s="306"/>
      <c r="BT21" s="306"/>
      <c r="BU21" s="307"/>
      <c r="BV21" s="308"/>
      <c r="BW21" s="307"/>
      <c r="BX21" s="30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</row>
    <row r="22" ht="15.75" customHeight="1">
      <c r="A22" s="175">
        <v>1.0627133E7</v>
      </c>
      <c r="B22" s="175">
        <v>2301.717</v>
      </c>
      <c r="C22" s="175">
        <f t="shared" si="1"/>
        <v>0.026</v>
      </c>
      <c r="D22" s="175">
        <v>2301.691</v>
      </c>
      <c r="E22" s="216" t="s">
        <v>754</v>
      </c>
      <c r="F22" s="264" t="s">
        <v>738</v>
      </c>
      <c r="G22" s="248" t="s">
        <v>542</v>
      </c>
      <c r="H22" s="248">
        <v>0.01003</v>
      </c>
      <c r="I22" s="248">
        <v>1.0</v>
      </c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58">
        <v>0.13</v>
      </c>
      <c r="U22" s="248"/>
      <c r="V22" s="248"/>
      <c r="W22" s="248"/>
      <c r="X22" s="248"/>
      <c r="Y22" s="248"/>
      <c r="Z22" s="248"/>
      <c r="AA22" s="248"/>
      <c r="AB22" s="248"/>
      <c r="AC22" s="354">
        <v>58545.71291667</v>
      </c>
      <c r="AD22" s="258"/>
      <c r="AE22" s="258"/>
      <c r="AF22" s="258"/>
      <c r="AG22" s="258"/>
      <c r="AH22" s="258"/>
      <c r="AI22" s="248"/>
      <c r="AJ22" s="248"/>
      <c r="AK22" s="248"/>
      <c r="AL22" s="248"/>
      <c r="AM22" s="248"/>
      <c r="AN22" s="248"/>
      <c r="AO22" s="248"/>
      <c r="AP22" s="248"/>
      <c r="AQ22" s="248"/>
      <c r="AR22" s="248"/>
      <c r="AS22" s="248"/>
      <c r="AT22" s="248"/>
      <c r="AU22" s="248"/>
      <c r="AV22" s="248"/>
      <c r="AW22" s="248"/>
      <c r="AX22" s="248"/>
      <c r="AY22" s="248"/>
      <c r="AZ22" s="248"/>
      <c r="BA22" s="248"/>
      <c r="BB22" s="248"/>
      <c r="BC22" s="308"/>
      <c r="BD22" s="308"/>
      <c r="BE22" s="308"/>
      <c r="BF22" s="248"/>
      <c r="BG22" s="248"/>
      <c r="BH22" s="248"/>
      <c r="BI22" s="248"/>
      <c r="BJ22" s="248"/>
      <c r="BK22" s="248"/>
      <c r="BL22" s="248"/>
      <c r="BM22" s="248"/>
      <c r="BN22" s="248"/>
      <c r="BO22" s="248"/>
      <c r="BP22" s="248"/>
      <c r="BQ22" s="248"/>
      <c r="BR22" s="248"/>
      <c r="BS22" s="306"/>
      <c r="BT22" s="306"/>
      <c r="BU22" s="307"/>
      <c r="BV22" s="308"/>
      <c r="BW22" s="307"/>
      <c r="BX22" s="30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</row>
    <row r="23" ht="15.75" customHeight="1">
      <c r="A23" s="265">
        <v>1.0627134E7</v>
      </c>
      <c r="B23" s="268">
        <v>1975.743</v>
      </c>
      <c r="C23" s="265">
        <f t="shared" si="1"/>
        <v>0</v>
      </c>
      <c r="D23" s="265">
        <v>1975.743</v>
      </c>
      <c r="E23" s="206" t="str">
        <f t="array" ref="E23">IFS(AND(D23&gt;0,C23&gt;0),"PC-WT",AND(D23&gt;0,C23=0), "PC",AND(D23=0,C23&gt;0), "WT")</f>
        <v>PC</v>
      </c>
      <c r="F23" s="264" t="s">
        <v>738</v>
      </c>
      <c r="G23" s="269" t="s">
        <v>542</v>
      </c>
      <c r="H23" s="269">
        <v>0.009546</v>
      </c>
      <c r="I23" s="248">
        <v>1.0</v>
      </c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58">
        <v>0.13</v>
      </c>
      <c r="U23" s="248"/>
      <c r="V23" s="248"/>
      <c r="W23" s="248"/>
      <c r="X23" s="248"/>
      <c r="Y23" s="248"/>
      <c r="Z23" s="248"/>
      <c r="AA23" s="248"/>
      <c r="AB23" s="248"/>
      <c r="AC23" s="135">
        <v>58552.22332176</v>
      </c>
      <c r="AD23" s="258"/>
      <c r="AE23" s="258"/>
      <c r="AF23" s="258"/>
      <c r="AG23" s="258"/>
      <c r="AH23" s="258"/>
      <c r="AI23" s="248"/>
      <c r="AJ23" s="248"/>
      <c r="AK23" s="248"/>
      <c r="AL23" s="248"/>
      <c r="AM23" s="248"/>
      <c r="AN23" s="248"/>
      <c r="AO23" s="248"/>
      <c r="AP23" s="248"/>
      <c r="AQ23" s="248"/>
      <c r="AR23" s="248"/>
      <c r="AS23" s="248"/>
      <c r="AT23" s="248"/>
      <c r="AU23" s="248"/>
      <c r="AV23" s="248"/>
      <c r="AW23" s="248"/>
      <c r="AX23" s="248"/>
      <c r="AY23" s="248"/>
      <c r="AZ23" s="248"/>
      <c r="BA23" s="248"/>
      <c r="BB23" s="248"/>
      <c r="BC23" s="308"/>
      <c r="BD23" s="308"/>
      <c r="BE23" s="308"/>
      <c r="BF23" s="248"/>
      <c r="BG23" s="248"/>
      <c r="BH23" s="248"/>
      <c r="BI23" s="248"/>
      <c r="BJ23" s="248"/>
      <c r="BK23" s="248"/>
      <c r="BL23" s="248"/>
      <c r="BM23" s="248"/>
      <c r="BN23" s="248"/>
      <c r="BO23" s="248"/>
      <c r="BP23" s="248"/>
      <c r="BQ23" s="248"/>
      <c r="BR23" s="248"/>
      <c r="BS23" s="306"/>
      <c r="BT23" s="306"/>
      <c r="BU23" s="307"/>
      <c r="BV23" s="308"/>
      <c r="BW23" s="307"/>
      <c r="BX23" s="30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</row>
    <row r="24" ht="15.75" customHeight="1">
      <c r="A24" s="274">
        <v>1.0627135E7</v>
      </c>
      <c r="B24" s="277">
        <v>996.249</v>
      </c>
      <c r="C24" s="274">
        <f t="shared" si="1"/>
        <v>8.377</v>
      </c>
      <c r="D24" s="274">
        <v>987.872</v>
      </c>
      <c r="E24" s="255" t="str">
        <f t="array" ref="E24">IFS(AND(D24&gt;0,C24&gt;0),"PC-WT",AND(D24&gt;0,C24=0), "PC",AND(D24=0,C24&gt;0), "WT")</f>
        <v>PC-WT</v>
      </c>
      <c r="F24" s="282" t="s">
        <v>738</v>
      </c>
      <c r="G24" s="278" t="s">
        <v>542</v>
      </c>
      <c r="H24" s="278">
        <v>0.03365</v>
      </c>
      <c r="I24" s="178">
        <v>1.0</v>
      </c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9">
        <v>0.13</v>
      </c>
      <c r="U24" s="178"/>
      <c r="V24" s="178"/>
      <c r="W24" s="178"/>
      <c r="X24" s="178"/>
      <c r="Y24" s="178"/>
      <c r="Z24" s="178"/>
      <c r="AA24" s="178"/>
      <c r="AB24" s="178"/>
      <c r="AC24" s="355">
        <v>58554.73361111</v>
      </c>
      <c r="AD24" s="179"/>
      <c r="AE24" s="179"/>
      <c r="AF24" s="179"/>
      <c r="AG24" s="179"/>
      <c r="AH24" s="179"/>
      <c r="AI24" s="178"/>
      <c r="AJ24" s="178"/>
      <c r="AK24" s="178"/>
      <c r="AL24" s="178"/>
      <c r="AM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304"/>
      <c r="BD24" s="304"/>
      <c r="BE24" s="304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  <c r="BR24" s="178"/>
      <c r="BS24" s="356"/>
      <c r="BT24" s="356"/>
      <c r="BU24" s="357"/>
      <c r="BV24" s="304"/>
      <c r="BW24" s="357"/>
      <c r="BX24" s="35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</row>
    <row r="25" ht="15.7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</row>
    <row r="26" ht="15.7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</row>
  </sheetData>
  <mergeCells count="22">
    <mergeCell ref="AP1:BD1"/>
    <mergeCell ref="BF1:BU1"/>
    <mergeCell ref="BV1:BV2"/>
    <mergeCell ref="BW1:BW2"/>
    <mergeCell ref="BX1:BX2"/>
    <mergeCell ref="BY1:BY2"/>
    <mergeCell ref="H1:H2"/>
    <mergeCell ref="I1:I2"/>
    <mergeCell ref="J1:O1"/>
    <mergeCell ref="P1:S1"/>
    <mergeCell ref="T1:AB1"/>
    <mergeCell ref="AC1:AC2"/>
    <mergeCell ref="AD1:AO1"/>
    <mergeCell ref="Y4:Y9"/>
    <mergeCell ref="Z4:Z9"/>
    <mergeCell ref="A1:A2"/>
    <mergeCell ref="B1:B2"/>
    <mergeCell ref="C1:C2"/>
    <mergeCell ref="D1:D2"/>
    <mergeCell ref="E1:E2"/>
    <mergeCell ref="F1:F2"/>
    <mergeCell ref="G1:G2"/>
  </mergeCells>
  <conditionalFormatting sqref="E3:F24">
    <cfRule type="containsText" dxfId="0" priority="1" operator="containsText" text="PC-WT">
      <formula>NOT(ISERROR(SEARCH(("PC-WT"),(E3))))</formula>
    </cfRule>
  </conditionalFormatting>
  <conditionalFormatting sqref="E3:F24">
    <cfRule type="containsText" dxfId="1" priority="2" operator="containsText" text="PC">
      <formula>NOT(ISERROR(SEARCH(("PC"),(E3))))</formula>
    </cfRule>
  </conditionalFormatting>
  <conditionalFormatting sqref="E3:F24">
    <cfRule type="containsText" dxfId="2" priority="3" operator="containsText" text="WT">
      <formula>NOT(ISERROR(SEARCH(("WT"),(E3))))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hidden="1" min="1" max="1" width="16.29"/>
    <col customWidth="1" min="2" max="2" width="10.86"/>
    <col customWidth="1" hidden="1" min="3" max="3" width="8.71"/>
    <col customWidth="1" hidden="1" min="4" max="4" width="11.43"/>
    <col customWidth="1" min="5" max="5" width="18.29"/>
    <col customWidth="1" min="6" max="6" width="15.43"/>
    <col customWidth="1" hidden="1" min="7" max="8" width="10.71"/>
    <col customWidth="1" min="9" max="9" width="20.0"/>
    <col customWidth="1" min="10" max="11" width="9.57"/>
    <col customWidth="1" min="12" max="12" width="10.29"/>
    <col customWidth="1" min="13" max="13" width="14.29"/>
    <col customWidth="1" min="14" max="15" width="13.14"/>
    <col customWidth="1" min="16" max="16" width="11.71"/>
    <col customWidth="1" min="17" max="18" width="9.14"/>
    <col customWidth="1" min="19" max="19" width="13.86"/>
    <col customWidth="1" min="20" max="20" width="10.71"/>
    <col customWidth="1" min="21" max="21" width="77.0"/>
    <col customWidth="1" min="22" max="22" width="14.86"/>
    <col customWidth="1" min="23" max="23" width="26.43"/>
    <col customWidth="1" min="24" max="24" width="9.14"/>
    <col customWidth="1" min="25" max="25" width="46.0"/>
    <col customWidth="1" min="26" max="26" width="9.14"/>
    <col customWidth="1" min="27" max="27" width="13.86"/>
    <col customWidth="1" min="28" max="29" width="9.14"/>
    <col customWidth="1" min="30" max="49" width="8.71"/>
  </cols>
  <sheetData>
    <row r="1">
      <c r="A1" s="43" t="s">
        <v>2</v>
      </c>
      <c r="B1" s="43" t="s">
        <v>7</v>
      </c>
      <c r="C1" s="43" t="s">
        <v>3</v>
      </c>
      <c r="D1" s="43" t="s">
        <v>4</v>
      </c>
      <c r="E1" s="168" t="s">
        <v>233</v>
      </c>
      <c r="F1" s="168" t="s">
        <v>690</v>
      </c>
      <c r="G1" s="168" t="s">
        <v>12</v>
      </c>
      <c r="H1" s="168" t="s">
        <v>691</v>
      </c>
      <c r="I1" s="168" t="s">
        <v>235</v>
      </c>
      <c r="J1" s="169" t="s">
        <v>533</v>
      </c>
      <c r="K1" s="170" t="s">
        <v>646</v>
      </c>
      <c r="L1" s="12"/>
      <c r="M1" s="171" t="s">
        <v>696</v>
      </c>
      <c r="N1" s="171" t="s">
        <v>697</v>
      </c>
      <c r="O1" s="171" t="s">
        <v>698</v>
      </c>
      <c r="P1" s="169" t="s">
        <v>789</v>
      </c>
      <c r="Q1" s="168" t="s">
        <v>535</v>
      </c>
      <c r="R1" s="168" t="s">
        <v>536</v>
      </c>
      <c r="S1" s="173" t="s">
        <v>537</v>
      </c>
      <c r="T1" s="173" t="s">
        <v>642</v>
      </c>
      <c r="U1" s="43" t="s">
        <v>790</v>
      </c>
      <c r="V1" s="45"/>
      <c r="W1" s="45" t="s">
        <v>713</v>
      </c>
      <c r="X1" s="26"/>
      <c r="Y1" s="26" t="s">
        <v>17</v>
      </c>
      <c r="Z1" s="26"/>
      <c r="AA1" s="174" t="s">
        <v>642</v>
      </c>
      <c r="AB1" s="174" t="s">
        <v>647</v>
      </c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</row>
    <row r="2" ht="90.0" customHeight="1">
      <c r="A2" s="175" t="s">
        <v>539</v>
      </c>
      <c r="B2" s="175">
        <v>8.13771E8</v>
      </c>
      <c r="C2" s="175" t="s">
        <v>540</v>
      </c>
      <c r="D2" s="175" t="s">
        <v>541</v>
      </c>
      <c r="E2" s="175" t="s">
        <v>238</v>
      </c>
      <c r="F2" s="175">
        <v>58188.99716435</v>
      </c>
      <c r="G2" s="257">
        <v>43181.0</v>
      </c>
      <c r="H2" s="257"/>
      <c r="I2" s="175">
        <v>6179.719</v>
      </c>
      <c r="J2" s="248" t="s">
        <v>542</v>
      </c>
      <c r="K2" s="248" t="s">
        <v>714</v>
      </c>
      <c r="L2" s="258" t="s">
        <v>715</v>
      </c>
      <c r="M2" s="258" t="s">
        <v>791</v>
      </c>
      <c r="N2" s="259" t="s">
        <v>719</v>
      </c>
      <c r="O2" s="258">
        <v>31.71</v>
      </c>
      <c r="P2" s="248"/>
      <c r="Q2" s="175">
        <f t="shared" ref="Q2:Q49" si="1">I2-R2</f>
        <v>1237.823</v>
      </c>
      <c r="R2" s="175">
        <v>4941.896</v>
      </c>
      <c r="S2" s="216" t="str">
        <f t="array" ref="S2">IFS(AND(R2&gt;0,Q2&gt;0),"PC-WT",AND(R2&gt;0,Q2=0), "PC",AND(R2=0,Q2&gt;0), "WT")</f>
        <v>PC-WT</v>
      </c>
      <c r="T2" s="207" t="str">
        <f t="array" ref="T2">IFS(F2&lt;$AB$2,$AA$2,AND($AB$2&lt;F2,F2&lt;$AB$3),$AA$3,AND($AB$3&lt;F2,F2&lt;$AB$4),$AA$4,AND($AB$4&lt;F2,F2&lt;$AB$5),$AA$5,AND($AB$5&lt;F2,F2&lt;$AB$6),$AA$6,AND($AB$6&lt;F2,F2&lt;$AB$7),$AA$7,AND($AB$7&lt;F2,F2&lt;$AB$8),$AA$8,AND($AB$8&lt;F2,F2&lt;$AB$9),$AA$9,AND($AB$9&lt;F2,F2&lt;$AB$10),$AA$10)</f>
        <v>I</v>
      </c>
      <c r="U2" s="358" t="s">
        <v>792</v>
      </c>
      <c r="V2" s="359" t="s">
        <v>721</v>
      </c>
      <c r="W2" s="208"/>
      <c r="X2" s="26"/>
      <c r="Y2" s="26">
        <f>COUNTA(O2:O19)</f>
        <v>12</v>
      </c>
      <c r="Z2" s="26"/>
      <c r="AA2" s="174" t="s">
        <v>684</v>
      </c>
      <c r="AB2" s="174">
        <v>58200.0</v>
      </c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</row>
    <row r="3">
      <c r="A3" s="185" t="s">
        <v>543</v>
      </c>
      <c r="B3" s="185">
        <v>1.0627024E7</v>
      </c>
      <c r="C3" s="185" t="s">
        <v>544</v>
      </c>
      <c r="D3" s="185" t="s">
        <v>545</v>
      </c>
      <c r="E3" s="185" t="s">
        <v>277</v>
      </c>
      <c r="F3" s="185">
        <v>58214.84302083</v>
      </c>
      <c r="G3" s="198">
        <f t="shared" ref="G3:G14" si="2">DATE(LEFT(E3,4),MID(E3,6,2),MID(E3,9,2))</f>
        <v>43196</v>
      </c>
      <c r="H3" s="198"/>
      <c r="I3" s="185">
        <v>2151.471</v>
      </c>
      <c r="J3" s="199" t="s">
        <v>542</v>
      </c>
      <c r="K3" s="200">
        <v>534.5</v>
      </c>
      <c r="L3" s="201"/>
      <c r="M3" s="202" t="s">
        <v>542</v>
      </c>
      <c r="N3" s="203">
        <v>8.5</v>
      </c>
      <c r="O3" s="204">
        <v>99.75</v>
      </c>
      <c r="P3" s="199"/>
      <c r="Q3" s="185">
        <f t="shared" si="1"/>
        <v>2151.471</v>
      </c>
      <c r="R3" s="185">
        <v>0.0</v>
      </c>
      <c r="S3" s="206" t="str">
        <f t="array" ref="S3">IFS(AND(R3&gt;0,Q3&gt;0),"PC-WT",AND(R3&gt;0,Q3=0), "PC",AND(R3=0,Q3&gt;0), "WT")</f>
        <v>WT</v>
      </c>
      <c r="T3" s="207" t="str">
        <f t="array" ref="T3">IFS(F3&lt;$AB$2,$AA$2,AND($AB$2&lt;F3,F3&lt;$AB$3),$AA$3,AND($AB$3&lt;F3,F3&lt;$AB$4),$AA$4,AND($AB$4&lt;F3,F3&lt;$AB$5),$AA$5,AND($AB$5&lt;F3,F3&lt;$AB$6),$AA$6,AND($AB$6&lt;F3,F3&lt;$AB$7),$AA$7,AND($AB$7&lt;F3,F3&lt;$AB$8),$AA$8,AND($AB$8&lt;F3,F3&lt;$AB$9),$AA$9,AND($AB$9&lt;F3,F3&lt;$AB$10),$AA$10)</f>
        <v>II</v>
      </c>
      <c r="U3" s="358" t="s">
        <v>793</v>
      </c>
      <c r="V3" s="360" t="s">
        <v>723</v>
      </c>
      <c r="W3" s="208"/>
      <c r="X3" s="26"/>
      <c r="Y3" s="26"/>
      <c r="Z3" s="26"/>
      <c r="AA3" s="174" t="s">
        <v>685</v>
      </c>
      <c r="AB3" s="174">
        <v>58250.0</v>
      </c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</row>
    <row r="4">
      <c r="A4" s="185" t="s">
        <v>543</v>
      </c>
      <c r="B4" s="185">
        <v>1.0627028E7</v>
      </c>
      <c r="C4" s="185" t="s">
        <v>546</v>
      </c>
      <c r="D4" s="185" t="s">
        <v>547</v>
      </c>
      <c r="E4" s="185" t="s">
        <v>280</v>
      </c>
      <c r="F4" s="185">
        <v>58217.36663194</v>
      </c>
      <c r="G4" s="198">
        <f t="shared" si="2"/>
        <v>43199</v>
      </c>
      <c r="H4" s="198"/>
      <c r="I4" s="185">
        <v>2054.059</v>
      </c>
      <c r="J4" s="199" t="s">
        <v>542</v>
      </c>
      <c r="K4" s="200">
        <v>682.4</v>
      </c>
      <c r="L4" s="201"/>
      <c r="M4" s="202" t="s">
        <v>542</v>
      </c>
      <c r="N4" s="203">
        <v>9.7</v>
      </c>
      <c r="O4" s="204">
        <v>98.57</v>
      </c>
      <c r="P4" s="199"/>
      <c r="Q4" s="185">
        <f t="shared" si="1"/>
        <v>2054.059</v>
      </c>
      <c r="R4" s="185">
        <v>0.0</v>
      </c>
      <c r="S4" s="206" t="str">
        <f t="array" ref="S4">IFS(AND(R4&gt;0,Q4&gt;0),"PC-WT",AND(R4&gt;0,Q4=0), "PC",AND(R4=0,Q4&gt;0), "WT")</f>
        <v>WT</v>
      </c>
      <c r="T4" s="207" t="str">
        <f t="array" ref="T4">IFS(F4&lt;$AB$2,$AA$2,AND($AB$2&lt;F4,F4&lt;$AB$3),$AA$3,AND($AB$3&lt;F4,F4&lt;$AB$4),$AA$4,AND($AB$4&lt;F4,F4&lt;$AB$5),$AA$5,AND($AB$5&lt;F4,F4&lt;$AB$6),$AA$6,AND($AB$6&lt;F4,F4&lt;$AB$7),$AA$7,AND($AB$7&lt;F4,F4&lt;$AB$8),$AA$8,AND($AB$8&lt;F4,F4&lt;$AB$9),$AA$9,AND($AB$9&lt;F4,F4&lt;$AB$10),$AA$10)</f>
        <v>II</v>
      </c>
      <c r="U4" s="358" t="s">
        <v>794</v>
      </c>
      <c r="V4" s="205"/>
      <c r="W4" s="208"/>
      <c r="X4" s="26"/>
      <c r="Y4" s="26"/>
      <c r="Z4" s="26"/>
      <c r="AA4" s="174" t="s">
        <v>686</v>
      </c>
      <c r="AB4" s="174">
        <v>58289.0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</row>
    <row r="5">
      <c r="A5" s="185" t="s">
        <v>543</v>
      </c>
      <c r="B5" s="185">
        <v>1.0627048E7</v>
      </c>
      <c r="C5" s="185" t="s">
        <v>548</v>
      </c>
      <c r="D5" s="185" t="s">
        <v>549</v>
      </c>
      <c r="E5" s="185" t="s">
        <v>298</v>
      </c>
      <c r="F5" s="185">
        <v>58228.85690972</v>
      </c>
      <c r="G5" s="198">
        <f t="shared" si="2"/>
        <v>43210</v>
      </c>
      <c r="H5" s="198"/>
      <c r="I5" s="185">
        <v>2069.051</v>
      </c>
      <c r="J5" s="199" t="s">
        <v>542</v>
      </c>
      <c r="K5" s="200">
        <v>548.9</v>
      </c>
      <c r="L5" s="201"/>
      <c r="M5" s="202" t="s">
        <v>542</v>
      </c>
      <c r="N5" s="203">
        <v>9.0</v>
      </c>
      <c r="O5" s="204">
        <v>97.07</v>
      </c>
      <c r="P5" s="199"/>
      <c r="Q5" s="185">
        <f t="shared" si="1"/>
        <v>2069.051</v>
      </c>
      <c r="R5" s="185">
        <v>0.0</v>
      </c>
      <c r="S5" s="206" t="str">
        <f t="array" ref="S5">IFS(AND(R5&gt;0,Q5&gt;0),"PC-WT",AND(R5&gt;0,Q5=0), "PC",AND(R5=0,Q5&gt;0), "WT")</f>
        <v>WT</v>
      </c>
      <c r="T5" s="207" t="str">
        <f t="array" ref="T5">IFS(F5&lt;$AB$2,$AA$2,AND($AB$2&lt;F5,F5&lt;$AB$3),$AA$3,AND($AB$3&lt;F5,F5&lt;$AB$4),$AA$4,AND($AB$4&lt;F5,F5&lt;$AB$5),$AA$5,AND($AB$5&lt;F5,F5&lt;$AB$6),$AA$6,AND($AB$6&lt;F5,F5&lt;$AB$7),$AA$7,AND($AB$7&lt;F5,F5&lt;$AB$8),$AA$8,AND($AB$8&lt;F5,F5&lt;$AB$9),$AA$9,AND($AB$9&lt;F5,F5&lt;$AB$10),$AA$10)</f>
        <v>II</v>
      </c>
      <c r="U5" s="358" t="s">
        <v>795</v>
      </c>
      <c r="V5" s="205"/>
      <c r="W5" s="208"/>
      <c r="X5" s="26"/>
      <c r="Y5" s="26" t="s">
        <v>726</v>
      </c>
      <c r="Z5" s="26"/>
      <c r="AA5" s="174" t="s">
        <v>727</v>
      </c>
      <c r="AB5" s="174">
        <v>58300.0</v>
      </c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</row>
    <row r="6">
      <c r="A6" s="209" t="s">
        <v>543</v>
      </c>
      <c r="B6" s="209">
        <v>1.0627049E7</v>
      </c>
      <c r="C6" s="209" t="s">
        <v>550</v>
      </c>
      <c r="D6" s="209" t="s">
        <v>551</v>
      </c>
      <c r="E6" s="209" t="s">
        <v>299</v>
      </c>
      <c r="F6" s="209">
        <v>58229.26802083</v>
      </c>
      <c r="G6" s="210">
        <f t="shared" si="2"/>
        <v>43211</v>
      </c>
      <c r="H6" s="210"/>
      <c r="I6" s="209">
        <v>2393.82</v>
      </c>
      <c r="J6" s="211" t="s">
        <v>542</v>
      </c>
      <c r="K6" s="212">
        <v>525.6</v>
      </c>
      <c r="L6" s="201"/>
      <c r="M6" s="213" t="s">
        <v>542</v>
      </c>
      <c r="N6" s="214">
        <v>8.25</v>
      </c>
      <c r="O6" s="215">
        <v>98.45</v>
      </c>
      <c r="P6" s="211"/>
      <c r="Q6" s="209">
        <f t="shared" si="1"/>
        <v>2393.82</v>
      </c>
      <c r="R6" s="209">
        <v>0.0</v>
      </c>
      <c r="S6" s="216" t="str">
        <f t="array" ref="S6">IFS(AND(R6&gt;0,Q6&gt;0),"PC-WT",AND(R6&gt;0,Q6=0), "PC",AND(R6=0,Q6&gt;0), "WT")</f>
        <v>WT</v>
      </c>
      <c r="T6" s="207" t="str">
        <f t="array" ref="T6">IFS(F6&lt;$AB$2,$AA$2,AND($AB$2&lt;F6,F6&lt;$AB$3),$AA$3,AND($AB$3&lt;F6,F6&lt;$AB$4),$AA$4,AND($AB$4&lt;F6,F6&lt;$AB$5),$AA$5,AND($AB$5&lt;F6,F6&lt;$AB$6),$AA$6,AND($AB$6&lt;F6,F6&lt;$AB$7),$AA$7,AND($AB$7&lt;F6,F6&lt;$AB$8),$AA$8,AND($AB$8&lt;F6,F6&lt;$AB$9),$AA$9,AND($AB$9&lt;F6,F6&lt;$AB$10),$AA$10)</f>
        <v>II</v>
      </c>
      <c r="U6" s="358" t="s">
        <v>796</v>
      </c>
      <c r="V6" s="205"/>
      <c r="W6" s="208"/>
      <c r="X6" s="26"/>
      <c r="Y6" s="26" t="s">
        <v>729</v>
      </c>
      <c r="Z6" s="26"/>
      <c r="AA6" s="174" t="s">
        <v>687</v>
      </c>
      <c r="AB6" s="174">
        <v>58380.0</v>
      </c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</row>
    <row r="7">
      <c r="A7" s="185" t="s">
        <v>543</v>
      </c>
      <c r="B7" s="185">
        <v>1.0627053E7</v>
      </c>
      <c r="C7" s="185" t="s">
        <v>552</v>
      </c>
      <c r="D7" s="185" t="s">
        <v>553</v>
      </c>
      <c r="E7" s="185" t="s">
        <v>302</v>
      </c>
      <c r="F7" s="185">
        <v>58237.96802083</v>
      </c>
      <c r="G7" s="198">
        <f t="shared" si="2"/>
        <v>43219</v>
      </c>
      <c r="H7" s="198"/>
      <c r="I7" s="185">
        <v>2029.224</v>
      </c>
      <c r="J7" s="199"/>
      <c r="K7" s="361"/>
      <c r="L7" s="201"/>
      <c r="M7" s="202"/>
      <c r="N7" s="203"/>
      <c r="O7" s="204"/>
      <c r="P7" s="199"/>
      <c r="Q7" s="185">
        <f t="shared" si="1"/>
        <v>2029.224</v>
      </c>
      <c r="R7" s="185">
        <v>0.0</v>
      </c>
      <c r="S7" s="206" t="str">
        <f t="array" ref="S7">IFS(AND(R7&gt;0,Q7&gt;0),"PC-WT",AND(R7&gt;0,Q7=0), "PC",AND(R7=0,Q7&gt;0), "WT")</f>
        <v>WT</v>
      </c>
      <c r="T7" s="207" t="str">
        <f t="array" ref="T7">IFS(F7&lt;$AB$2,$AA$2,AND($AB$2&lt;F7,F7&lt;$AB$3),$AA$3,AND($AB$3&lt;F7,F7&lt;$AB$4),$AA$4,AND($AB$4&lt;F7,F7&lt;$AB$5),$AA$5,AND($AB$5&lt;F7,F7&lt;$AB$6),$AA$6,AND($AB$6&lt;F7,F7&lt;$AB$7),$AA$7,AND($AB$7&lt;F7,F7&lt;$AB$8),$AA$8,AND($AB$8&lt;F7,F7&lt;$AB$9),$AA$9,AND($AB$9&lt;F7,F7&lt;$AB$10),$AA$10)</f>
        <v>II</v>
      </c>
      <c r="U7" s="358" t="s">
        <v>797</v>
      </c>
      <c r="V7" s="205"/>
      <c r="W7" s="208"/>
      <c r="X7" s="26"/>
      <c r="Y7" s="26" t="s">
        <v>731</v>
      </c>
      <c r="Z7" s="26"/>
      <c r="AA7" s="174" t="s">
        <v>732</v>
      </c>
      <c r="AB7" s="174">
        <v>58409.0</v>
      </c>
      <c r="AC7" s="26" t="s">
        <v>798</v>
      </c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</row>
    <row r="8">
      <c r="A8" s="209" t="s">
        <v>543</v>
      </c>
      <c r="B8" s="209">
        <v>1.0627056E7</v>
      </c>
      <c r="C8" s="209" t="s">
        <v>554</v>
      </c>
      <c r="D8" s="209" t="s">
        <v>555</v>
      </c>
      <c r="E8" s="209" t="s">
        <v>305</v>
      </c>
      <c r="F8" s="209">
        <v>58241.34232639</v>
      </c>
      <c r="G8" s="210">
        <f t="shared" si="2"/>
        <v>43223</v>
      </c>
      <c r="H8" s="210"/>
      <c r="I8" s="209">
        <v>2224.206</v>
      </c>
      <c r="J8" s="211" t="s">
        <v>542</v>
      </c>
      <c r="K8" s="212">
        <v>501.6</v>
      </c>
      <c r="L8" s="201"/>
      <c r="M8" s="213" t="s">
        <v>542</v>
      </c>
      <c r="N8" s="214">
        <v>8.75</v>
      </c>
      <c r="O8" s="215">
        <v>99.47</v>
      </c>
      <c r="P8" s="211"/>
      <c r="Q8" s="209">
        <f t="shared" si="1"/>
        <v>2224.206</v>
      </c>
      <c r="R8" s="209">
        <v>0.0</v>
      </c>
      <c r="S8" s="216" t="str">
        <f t="array" ref="S8">IFS(AND(R8&gt;0,Q8&gt;0),"PC-WT",AND(R8&gt;0,Q8=0), "PC",AND(R8=0,Q8&gt;0), "WT")</f>
        <v>WT</v>
      </c>
      <c r="T8" s="207" t="str">
        <f t="array" ref="T8">IFS(F8&lt;$AB$2,$AA$2,AND($AB$2&lt;F8,F8&lt;$AB$3),$AA$3,AND($AB$3&lt;F8,F8&lt;$AB$4),$AA$4,AND($AB$4&lt;F8,F8&lt;$AB$5),$AA$5,AND($AB$5&lt;F8,F8&lt;$AB$6),$AA$6,AND($AB$6&lt;F8,F8&lt;$AB$7),$AA$7,AND($AB$7&lt;F8,F8&lt;$AB$8),$AA$8,AND($AB$8&lt;F8,F8&lt;$AB$9),$AA$9,AND($AB$9&lt;F8,F8&lt;$AB$10),$AA$10)</f>
        <v>II</v>
      </c>
      <c r="U8" s="358" t="s">
        <v>799</v>
      </c>
      <c r="V8" s="102"/>
      <c r="W8" s="208"/>
      <c r="X8" s="26"/>
      <c r="Y8" s="26" t="s">
        <v>734</v>
      </c>
      <c r="Z8" s="26"/>
      <c r="AA8" s="174" t="s">
        <v>689</v>
      </c>
      <c r="AB8" s="174">
        <v>58440.0</v>
      </c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</row>
    <row r="9">
      <c r="A9" s="185" t="s">
        <v>23</v>
      </c>
      <c r="B9" s="185">
        <v>8.8657005E7</v>
      </c>
      <c r="C9" s="185" t="s">
        <v>556</v>
      </c>
      <c r="D9" s="185" t="s">
        <v>557</v>
      </c>
      <c r="E9" s="185" t="s">
        <v>317</v>
      </c>
      <c r="F9" s="185">
        <v>58280.14371528</v>
      </c>
      <c r="G9" s="198">
        <f t="shared" si="2"/>
        <v>43262</v>
      </c>
      <c r="H9" s="198"/>
      <c r="I9" s="185">
        <v>2003.227</v>
      </c>
      <c r="J9" s="199"/>
      <c r="K9" s="361"/>
      <c r="L9" s="201"/>
      <c r="M9" s="202"/>
      <c r="N9" s="203"/>
      <c r="O9" s="204"/>
      <c r="P9" s="199"/>
      <c r="Q9" s="185">
        <f t="shared" si="1"/>
        <v>2003.227</v>
      </c>
      <c r="R9" s="185">
        <v>0.0</v>
      </c>
      <c r="S9" s="206" t="str">
        <f t="array" ref="S9">IFS(AND(R9&gt;0,Q9&gt;0),"PC-WT",AND(R9&gt;0,Q9=0), "PC",AND(R9=0,Q9&gt;0), "WT")</f>
        <v>WT</v>
      </c>
      <c r="T9" s="207" t="str">
        <f t="array" ref="T9">IFS(F9&lt;$AB$2,$AA$2,AND($AB$2&lt;F9,F9&lt;$AB$3),$AA$3,AND($AB$3&lt;F9,F9&lt;$AB$4),$AA$4,AND($AB$4&lt;F9,F9&lt;$AB$5),$AA$5,AND($AB$5&lt;F9,F9&lt;$AB$6),$AA$6,AND($AB$6&lt;F9,F9&lt;$AB$7),$AA$7,AND($AB$7&lt;F9,F9&lt;$AB$8),$AA$8,AND($AB$8&lt;F9,F9&lt;$AB$9),$AA$9,AND($AB$9&lt;F9,F9&lt;$AB$10),$AA$10)</f>
        <v>III</v>
      </c>
      <c r="U9" s="358" t="s">
        <v>800</v>
      </c>
      <c r="V9" s="360" t="s">
        <v>801</v>
      </c>
      <c r="W9" s="208"/>
      <c r="X9" s="26"/>
      <c r="Y9" s="26" t="s">
        <v>737</v>
      </c>
      <c r="Z9" s="26"/>
      <c r="AA9" s="174" t="s">
        <v>738</v>
      </c>
      <c r="AB9" s="174">
        <v>58555.0</v>
      </c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</row>
    <row r="10" ht="90.0" customHeight="1">
      <c r="A10" s="209" t="s">
        <v>23</v>
      </c>
      <c r="B10" s="209">
        <v>8.8779001E7</v>
      </c>
      <c r="C10" s="209" t="s">
        <v>558</v>
      </c>
      <c r="D10" s="209" t="s">
        <v>559</v>
      </c>
      <c r="E10" s="209" t="s">
        <v>318</v>
      </c>
      <c r="F10" s="209">
        <v>58280.59649306</v>
      </c>
      <c r="G10" s="210">
        <f t="shared" si="2"/>
        <v>43262</v>
      </c>
      <c r="H10" s="210"/>
      <c r="I10" s="209">
        <v>2193.232</v>
      </c>
      <c r="J10" s="211" t="s">
        <v>542</v>
      </c>
      <c r="K10" s="212">
        <v>304.4</v>
      </c>
      <c r="L10" s="201"/>
      <c r="M10" s="213" t="s">
        <v>542</v>
      </c>
      <c r="N10" s="214">
        <v>4.3</v>
      </c>
      <c r="O10" s="215">
        <v>90.54</v>
      </c>
      <c r="P10" s="211"/>
      <c r="Q10" s="209">
        <f t="shared" si="1"/>
        <v>2193.232</v>
      </c>
      <c r="R10" s="209">
        <v>0.0</v>
      </c>
      <c r="S10" s="216" t="str">
        <f t="array" ref="S10">IFS(AND(R10&gt;0,Q10&gt;0),"PC-WT",AND(R10&gt;0,Q10=0), "PC",AND(R10=0,Q10&gt;0), "WT")</f>
        <v>WT</v>
      </c>
      <c r="T10" s="207" t="str">
        <f t="array" ref="T10">IFS(F10&lt;$AB$2,$AA$2,AND($AB$2&lt;F10,F10&lt;$AB$3),$AA$3,AND($AB$3&lt;F10,F10&lt;$AB$4),$AA$4,AND($AB$4&lt;F10,F10&lt;$AB$5),$AA$5,AND($AB$5&lt;F10,F10&lt;$AB$6),$AA$6,AND($AB$6&lt;F10,F10&lt;$AB$7),$AA$7,AND($AB$7&lt;F10,F10&lt;$AB$8),$AA$8,AND($AB$8&lt;F10,F10&lt;$AB$9),$AA$9,AND($AB$9&lt;F10,F10&lt;$AB$10),$AA$10)</f>
        <v>III</v>
      </c>
      <c r="U10" s="358" t="s">
        <v>802</v>
      </c>
      <c r="V10" s="102"/>
      <c r="W10" s="208"/>
      <c r="X10" s="26"/>
      <c r="Y10" s="26"/>
      <c r="Z10" s="26"/>
      <c r="AA10" s="174" t="s">
        <v>740</v>
      </c>
      <c r="AB10" s="174">
        <v>58590.0</v>
      </c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</row>
    <row r="11">
      <c r="A11" s="185" t="s">
        <v>543</v>
      </c>
      <c r="B11" s="185">
        <v>1.0627076E7</v>
      </c>
      <c r="C11" s="185" t="s">
        <v>560</v>
      </c>
      <c r="D11" s="185" t="s">
        <v>561</v>
      </c>
      <c r="E11" s="185" t="s">
        <v>325</v>
      </c>
      <c r="F11" s="185">
        <v>58307.23399306</v>
      </c>
      <c r="G11" s="198">
        <f t="shared" si="2"/>
        <v>43289</v>
      </c>
      <c r="H11" s="198"/>
      <c r="I11" s="185">
        <v>2188.512</v>
      </c>
      <c r="J11" s="199"/>
      <c r="K11" s="361"/>
      <c r="L11" s="201"/>
      <c r="M11" s="202"/>
      <c r="N11" s="203"/>
      <c r="O11" s="204"/>
      <c r="P11" s="199"/>
      <c r="Q11" s="185">
        <f t="shared" si="1"/>
        <v>2188.512</v>
      </c>
      <c r="R11" s="185">
        <v>0.0</v>
      </c>
      <c r="S11" s="206" t="str">
        <f t="array" ref="S11">IFS(AND(R11&gt;0,Q11&gt;0),"PC-WT",AND(R11&gt;0,Q11=0), "PC",AND(R11=0,Q11&gt;0), "WT")</f>
        <v>WT</v>
      </c>
      <c r="T11" s="207" t="str">
        <f t="array" ref="T11">IFS(F11&lt;$AB$2,$AA$2,AND($AB$2&lt;F11,F11&lt;$AB$3),$AA$3,AND($AB$3&lt;F11,F11&lt;$AB$4),$AA$4,AND($AB$4&lt;F11,F11&lt;$AB$5),$AA$5,AND($AB$5&lt;F11,F11&lt;$AB$6),$AA$6,AND($AB$6&lt;F11,F11&lt;$AB$7),$AA$7,AND($AB$7&lt;F11,F11&lt;$AB$8),$AA$8,AND($AB$8&lt;F11,F11&lt;$AB$9),$AA$9,AND($AB$9&lt;F11,F11&lt;$AB$10),$AA$10)</f>
        <v>V</v>
      </c>
      <c r="U11" s="358" t="s">
        <v>803</v>
      </c>
      <c r="V11" s="360" t="s">
        <v>742</v>
      </c>
      <c r="W11" s="208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</row>
    <row r="12">
      <c r="A12" s="209" t="s">
        <v>543</v>
      </c>
      <c r="B12" s="209">
        <v>1.0754002E7</v>
      </c>
      <c r="C12" s="209" t="s">
        <v>562</v>
      </c>
      <c r="D12" s="209" t="s">
        <v>563</v>
      </c>
      <c r="E12" s="209" t="s">
        <v>330</v>
      </c>
      <c r="F12" s="209">
        <v>58310.14871528</v>
      </c>
      <c r="G12" s="210">
        <f t="shared" si="2"/>
        <v>43292</v>
      </c>
      <c r="H12" s="210"/>
      <c r="I12" s="209">
        <v>2979.191</v>
      </c>
      <c r="J12" s="211" t="s">
        <v>542</v>
      </c>
      <c r="K12" s="212">
        <v>1356.0</v>
      </c>
      <c r="L12" s="201"/>
      <c r="M12" s="213" t="s">
        <v>542</v>
      </c>
      <c r="N12" s="214">
        <v>19.0</v>
      </c>
      <c r="O12" s="215">
        <v>95.78</v>
      </c>
      <c r="P12" s="211"/>
      <c r="Q12" s="209">
        <f t="shared" si="1"/>
        <v>2979.191</v>
      </c>
      <c r="R12" s="209">
        <v>0.0</v>
      </c>
      <c r="S12" s="216" t="str">
        <f t="array" ref="S12">IFS(AND(R12&gt;0,Q12&gt;0),"PC-WT",AND(R12&gt;0,Q12=0), "PC",AND(R12=0,Q12&gt;0), "WT")</f>
        <v>WT</v>
      </c>
      <c r="T12" s="207" t="str">
        <f t="array" ref="T12">IFS(F12&lt;$AB$2,$AA$2,AND($AB$2&lt;F12,F12&lt;$AB$3),$AA$3,AND($AB$3&lt;F12,F12&lt;$AB$4),$AA$4,AND($AB$4&lt;F12,F12&lt;$AB$5),$AA$5,AND($AB$5&lt;F12,F12&lt;$AB$6),$AA$6,AND($AB$6&lt;F12,F12&lt;$AB$7),$AA$7,AND($AB$7&lt;F12,F12&lt;$AB$8),$AA$8,AND($AB$8&lt;F12,F12&lt;$AB$9),$AA$9,AND($AB$9&lt;F12,F12&lt;$AB$10),$AA$10)</f>
        <v>V</v>
      </c>
      <c r="U12" s="358" t="s">
        <v>804</v>
      </c>
      <c r="V12" s="205"/>
      <c r="W12" s="208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</row>
    <row r="13">
      <c r="A13" s="209" t="s">
        <v>23</v>
      </c>
      <c r="B13" s="209">
        <v>8.8657009E7</v>
      </c>
      <c r="C13" s="209" t="s">
        <v>564</v>
      </c>
      <c r="D13" s="209" t="s">
        <v>565</v>
      </c>
      <c r="E13" s="209" t="s">
        <v>352</v>
      </c>
      <c r="F13" s="209">
        <v>58349.34152778</v>
      </c>
      <c r="G13" s="210">
        <f t="shared" si="2"/>
        <v>43331</v>
      </c>
      <c r="H13" s="210"/>
      <c r="I13" s="362">
        <v>1238.055</v>
      </c>
      <c r="J13" s="211" t="s">
        <v>542</v>
      </c>
      <c r="K13" s="212">
        <v>1089.0</v>
      </c>
      <c r="L13" s="201"/>
      <c r="M13" s="213" t="s">
        <v>542</v>
      </c>
      <c r="N13" s="214">
        <v>12.0</v>
      </c>
      <c r="O13" s="215">
        <v>96.69</v>
      </c>
      <c r="P13" s="211"/>
      <c r="Q13" s="209">
        <f t="shared" si="1"/>
        <v>1238.055</v>
      </c>
      <c r="R13" s="209">
        <v>0.0</v>
      </c>
      <c r="S13" s="216" t="str">
        <f t="array" ref="S13">IFS(AND(R13&gt;0,Q13&gt;0),"PC-WT",AND(R13&gt;0,Q13=0), "PC",AND(R13=0,Q13&gt;0), "WT")</f>
        <v>WT</v>
      </c>
      <c r="T13" s="207" t="str">
        <f t="array" ref="T13">IFS(F13&lt;$AB$2,$AA$2,AND($AB$2&lt;F13,F13&lt;$AB$3),$AA$3,AND($AB$3&lt;F13,F13&lt;$AB$4),$AA$4,AND($AB$4&lt;F13,F13&lt;$AB$5),$AA$5,AND($AB$5&lt;F13,F13&lt;$AB$6),$AA$6,AND($AB$6&lt;F13,F13&lt;$AB$7),$AA$7,AND($AB$7&lt;F13,F13&lt;$AB$8),$AA$8,AND($AB$8&lt;F13,F13&lt;$AB$9),$AA$9,AND($AB$9&lt;F13,F13&lt;$AB$10),$AA$10)</f>
        <v>V</v>
      </c>
      <c r="U13" s="358" t="s">
        <v>805</v>
      </c>
      <c r="V13" s="102"/>
      <c r="W13" s="363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</row>
    <row r="14" ht="90.0" customHeight="1">
      <c r="A14" s="209" t="s">
        <v>23</v>
      </c>
      <c r="B14" s="209">
        <v>8.865701E7</v>
      </c>
      <c r="C14" s="209" t="s">
        <v>566</v>
      </c>
      <c r="D14" s="209" t="s">
        <v>567</v>
      </c>
      <c r="E14" s="209" t="s">
        <v>359</v>
      </c>
      <c r="F14" s="209">
        <v>58388.91732639</v>
      </c>
      <c r="G14" s="210">
        <f t="shared" si="2"/>
        <v>43370</v>
      </c>
      <c r="H14" s="210"/>
      <c r="I14" s="209">
        <v>2224.052</v>
      </c>
      <c r="J14" s="211" t="s">
        <v>542</v>
      </c>
      <c r="K14" s="212">
        <v>453.1</v>
      </c>
      <c r="L14" s="201"/>
      <c r="M14" s="213" t="s">
        <v>542</v>
      </c>
      <c r="N14" s="214">
        <v>6.1</v>
      </c>
      <c r="O14" s="215">
        <v>90.68</v>
      </c>
      <c r="P14" s="211"/>
      <c r="Q14" s="209">
        <f t="shared" si="1"/>
        <v>2224.052</v>
      </c>
      <c r="R14" s="209">
        <v>0.0</v>
      </c>
      <c r="S14" s="216" t="str">
        <f t="array" ref="S14">IFS(AND(R14&gt;0,Q14&gt;0),"PC-WT",AND(R14&gt;0,Q14=0), "PC",AND(R14=0,Q14&gt;0), "WT")</f>
        <v>WT</v>
      </c>
      <c r="T14" s="207" t="str">
        <f t="array" ref="T14">IFS(F14&lt;$AB$2,$AA$2,AND($AB$2&lt;F14,F14&lt;$AB$3),$AA$3,AND($AB$3&lt;F14,F14&lt;$AB$4),$AA$4,AND($AB$4&lt;F14,F14&lt;$AB$5),$AA$5,AND($AB$5&lt;F14,F14&lt;$AB$6),$AA$6,AND($AB$6&lt;F14,F14&lt;$AB$7),$AA$7,AND($AB$7&lt;F14,F14&lt;$AB$8),$AA$8,AND($AB$8&lt;F14,F14&lt;$AB$9),$AA$9,AND($AB$9&lt;F14,F14&lt;$AB$10),$AA$10)</f>
        <v>VI-rebright</v>
      </c>
      <c r="U14" s="358" t="s">
        <v>806</v>
      </c>
      <c r="V14" s="364" t="s">
        <v>743</v>
      </c>
      <c r="W14" s="208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</row>
    <row r="15">
      <c r="A15" s="175" t="s">
        <v>23</v>
      </c>
      <c r="B15" s="175">
        <v>8.8657011E7</v>
      </c>
      <c r="C15" s="175" t="s">
        <v>568</v>
      </c>
      <c r="D15" s="175" t="s">
        <v>569</v>
      </c>
      <c r="E15" s="175" t="s">
        <v>376</v>
      </c>
      <c r="F15" s="175">
        <v>58421.0034375</v>
      </c>
      <c r="G15" s="257">
        <v>43413.0</v>
      </c>
      <c r="H15" s="257"/>
      <c r="I15" s="284">
        <v>1996.112</v>
      </c>
      <c r="J15" s="248"/>
      <c r="K15" s="248" t="s">
        <v>744</v>
      </c>
      <c r="L15" s="258" t="s">
        <v>745</v>
      </c>
      <c r="M15" s="258"/>
      <c r="N15" s="259" t="s">
        <v>719</v>
      </c>
      <c r="O15" s="261">
        <v>4.228</v>
      </c>
      <c r="P15" s="248"/>
      <c r="Q15" s="175">
        <f t="shared" si="1"/>
        <v>64.787</v>
      </c>
      <c r="R15" s="175">
        <v>1931.325</v>
      </c>
      <c r="S15" s="216" t="str">
        <f t="array" ref="S15">IFS(AND(R15&gt;0,Q15&gt;0),"PC-WT",AND(R15&gt;0,Q15=0), "PC",AND(R15=0,Q15&gt;0), "WT")</f>
        <v>PC-WT</v>
      </c>
      <c r="T15" s="207" t="str">
        <f t="array" ref="T15">IFS(F15&lt;$AB$2,$AA$2,AND($AB$2&lt;F15,F15&lt;$AB$3),$AA$3,AND($AB$3&lt;F15,F15&lt;$AB$4),$AA$4,AND($AB$4&lt;F15,F15&lt;$AB$5),$AA$5,AND($AB$5&lt;F15,F15&lt;$AB$6),$AA$6,AND($AB$6&lt;F15,F15&lt;$AB$7),$AA$7,AND($AB$7&lt;F15,F15&lt;$AB$8),$AA$8,AND($AB$8&lt;F15,F15&lt;$AB$9),$AA$9,AND($AB$9&lt;F15,F15&lt;$AB$10),$AA$10)</f>
        <v>VII</v>
      </c>
      <c r="U15" s="358" t="s">
        <v>807</v>
      </c>
      <c r="V15" s="360" t="s">
        <v>747</v>
      </c>
      <c r="W15" s="208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</row>
    <row r="16">
      <c r="A16" s="185" t="s">
        <v>543</v>
      </c>
      <c r="B16" s="185">
        <v>1.0627122E7</v>
      </c>
      <c r="C16" s="185" t="s">
        <v>570</v>
      </c>
      <c r="D16" s="185" t="s">
        <v>571</v>
      </c>
      <c r="E16" s="185" t="s">
        <v>378</v>
      </c>
      <c r="F16" s="185">
        <v>58424.65634259</v>
      </c>
      <c r="G16" s="198">
        <f t="shared" ref="G16:G19" si="3">DATE(LEFT(E16,4),MID(E16,6,2),MID(E16,9,2))</f>
        <v>43406</v>
      </c>
      <c r="H16" s="198"/>
      <c r="I16" s="185">
        <v>2039.285</v>
      </c>
      <c r="J16" s="199"/>
      <c r="K16" s="361"/>
      <c r="L16" s="201"/>
      <c r="M16" s="202"/>
      <c r="N16" s="203"/>
      <c r="O16" s="204"/>
      <c r="P16" s="199"/>
      <c r="Q16" s="185">
        <f t="shared" si="1"/>
        <v>2039.285</v>
      </c>
      <c r="R16" s="185">
        <v>0.0</v>
      </c>
      <c r="S16" s="206" t="str">
        <f t="array" ref="S16">IFS(AND(R16&gt;0,Q16&gt;0),"PC-WT",AND(R16&gt;0,Q16=0), "PC",AND(R16=0,Q16&gt;0), "WT")</f>
        <v>WT</v>
      </c>
      <c r="T16" s="207" t="str">
        <f t="array" ref="T16">IFS(F16&lt;$AB$2,$AA$2,AND($AB$2&lt;F16,F16&lt;$AB$3),$AA$3,AND($AB$3&lt;F16,F16&lt;$AB$4),$AA$4,AND($AB$4&lt;F16,F16&lt;$AB$5),$AA$5,AND($AB$5&lt;F16,F16&lt;$AB$6),$AA$6,AND($AB$6&lt;F16,F16&lt;$AB$7),$AA$7,AND($AB$7&lt;F16,F16&lt;$AB$8),$AA$8,AND($AB$8&lt;F16,F16&lt;$AB$9),$AA$9,AND($AB$9&lt;F16,F16&lt;$AB$10),$AA$10)</f>
        <v>VII</v>
      </c>
      <c r="U16" s="358" t="s">
        <v>808</v>
      </c>
      <c r="V16" s="205"/>
      <c r="W16" s="208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</row>
    <row r="17">
      <c r="A17" s="185" t="s">
        <v>543</v>
      </c>
      <c r="B17" s="185">
        <v>1.0627125E7</v>
      </c>
      <c r="C17" s="185" t="s">
        <v>572</v>
      </c>
      <c r="D17" s="185" t="s">
        <v>573</v>
      </c>
      <c r="E17" s="185" t="s">
        <v>381</v>
      </c>
      <c r="F17" s="185">
        <v>58428.16940972</v>
      </c>
      <c r="G17" s="198">
        <f t="shared" si="3"/>
        <v>43410</v>
      </c>
      <c r="H17" s="198"/>
      <c r="I17" s="185">
        <v>2199.048</v>
      </c>
      <c r="J17" s="199"/>
      <c r="K17" s="361"/>
      <c r="L17" s="201"/>
      <c r="M17" s="202"/>
      <c r="N17" s="203"/>
      <c r="O17" s="204"/>
      <c r="P17" s="199"/>
      <c r="Q17" s="185">
        <f t="shared" si="1"/>
        <v>2199.048</v>
      </c>
      <c r="R17" s="185">
        <v>0.0</v>
      </c>
      <c r="S17" s="206" t="str">
        <f t="array" ref="S17">IFS(AND(R17&gt;0,Q17&gt;0),"PC-WT",AND(R17&gt;0,Q17=0), "PC",AND(R17=0,Q17&gt;0), "WT")</f>
        <v>WT</v>
      </c>
      <c r="T17" s="207" t="str">
        <f t="array" ref="T17">IFS(F17&lt;$AB$2,$AA$2,AND($AB$2&lt;F17,F17&lt;$AB$3),$AA$3,AND($AB$3&lt;F17,F17&lt;$AB$4),$AA$4,AND($AB$4&lt;F17,F17&lt;$AB$5),$AA$5,AND($AB$5&lt;F17,F17&lt;$AB$6),$AA$6,AND($AB$6&lt;F17,F17&lt;$AB$7),$AA$7,AND($AB$7&lt;F17,F17&lt;$AB$8),$AA$8,AND($AB$8&lt;F17,F17&lt;$AB$9),$AA$9,AND($AB$9&lt;F17,F17&lt;$AB$10),$AA$10)</f>
        <v>VII</v>
      </c>
      <c r="U17" s="358" t="s">
        <v>809</v>
      </c>
      <c r="V17" s="205"/>
      <c r="W17" s="208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</row>
    <row r="18">
      <c r="A18" s="209" t="s">
        <v>543</v>
      </c>
      <c r="B18" s="209">
        <v>1.0627126E7</v>
      </c>
      <c r="C18" s="209" t="s">
        <v>574</v>
      </c>
      <c r="D18" s="209" t="s">
        <v>575</v>
      </c>
      <c r="E18" s="209" t="s">
        <v>382</v>
      </c>
      <c r="F18" s="209">
        <v>58430.69579861</v>
      </c>
      <c r="G18" s="210">
        <f t="shared" si="3"/>
        <v>43412</v>
      </c>
      <c r="H18" s="210"/>
      <c r="I18" s="209">
        <v>2206.219</v>
      </c>
      <c r="J18" s="211" t="s">
        <v>542</v>
      </c>
      <c r="K18" s="212">
        <v>0.9981</v>
      </c>
      <c r="L18" s="201"/>
      <c r="M18" s="213" t="s">
        <v>791</v>
      </c>
      <c r="N18" s="214" t="s">
        <v>719</v>
      </c>
      <c r="O18" s="215">
        <v>0.9981</v>
      </c>
      <c r="P18" s="211"/>
      <c r="Q18" s="209">
        <f t="shared" si="1"/>
        <v>2206.219</v>
      </c>
      <c r="R18" s="209">
        <v>0.0</v>
      </c>
      <c r="S18" s="216" t="str">
        <f t="array" ref="S18">IFS(AND(R18&gt;0,Q18&gt;0),"PC-WT",AND(R18&gt;0,Q18=0), "PC",AND(R18=0,Q18&gt;0), "WT")</f>
        <v>WT</v>
      </c>
      <c r="T18" s="207" t="str">
        <f t="array" ref="T18">IFS(F18&lt;$AB$2,$AA$2,AND($AB$2&lt;F18,F18&lt;$AB$3),$AA$3,AND($AB$3&lt;F18,F18&lt;$AB$4),$AA$4,AND($AB$4&lt;F18,F18&lt;$AB$5),$AA$5,AND($AB$5&lt;F18,F18&lt;$AB$6),$AA$6,AND($AB$6&lt;F18,F18&lt;$AB$7),$AA$7,AND($AB$7&lt;F18,F18&lt;$AB$8),$AA$8,AND($AB$8&lt;F18,F18&lt;$AB$9),$AA$9,AND($AB$9&lt;F18,F18&lt;$AB$10),$AA$10)</f>
        <v>VII</v>
      </c>
      <c r="U18" s="358" t="s">
        <v>810</v>
      </c>
      <c r="V18" s="205"/>
      <c r="W18" s="208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</row>
    <row r="19">
      <c r="A19" s="185" t="s">
        <v>543</v>
      </c>
      <c r="B19" s="185">
        <v>1.0627128E7</v>
      </c>
      <c r="C19" s="185" t="s">
        <v>576</v>
      </c>
      <c r="D19" s="185" t="s">
        <v>577</v>
      </c>
      <c r="E19" s="185" t="s">
        <v>384</v>
      </c>
      <c r="F19" s="185">
        <v>58434.35041667</v>
      </c>
      <c r="G19" s="198">
        <f t="shared" si="3"/>
        <v>43416</v>
      </c>
      <c r="H19" s="198"/>
      <c r="I19" s="185">
        <v>2013.904</v>
      </c>
      <c r="J19" s="199"/>
      <c r="K19" s="361"/>
      <c r="L19" s="201"/>
      <c r="M19" s="202"/>
      <c r="N19" s="203"/>
      <c r="O19" s="204"/>
      <c r="P19" s="199"/>
      <c r="Q19" s="185">
        <f t="shared" si="1"/>
        <v>2013.904</v>
      </c>
      <c r="R19" s="185">
        <v>0.0</v>
      </c>
      <c r="S19" s="206" t="str">
        <f t="array" ref="S19">IFS(AND(R19&gt;0,Q19&gt;0),"PC-WT",AND(R19&gt;0,Q19=0), "PC",AND(R19=0,Q19&gt;0), "WT")</f>
        <v>WT</v>
      </c>
      <c r="T19" s="207" t="str">
        <f t="array" ref="T19">IFS(F19&lt;$AB$2,$AA$2,AND($AB$2&lt;F19,F19&lt;$AB$3),$AA$3,AND($AB$3&lt;F19,F19&lt;$AB$4),$AA$4,AND($AB$4&lt;F19,F19&lt;$AB$5),$AA$5,AND($AB$5&lt;F19,F19&lt;$AB$6),$AA$6,AND($AB$6&lt;F19,F19&lt;$AB$7),$AA$7,AND($AB$7&lt;F19,F19&lt;$AB$8),$AA$8,AND($AB$8&lt;F19,F19&lt;$AB$9),$AA$9,AND($AB$9&lt;F19,F19&lt;$AB$10),$AA$10)</f>
        <v>VII</v>
      </c>
      <c r="U19" s="358" t="s">
        <v>811</v>
      </c>
      <c r="V19" s="102"/>
      <c r="W19" s="208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</row>
    <row r="20">
      <c r="A20" s="175" t="s">
        <v>543</v>
      </c>
      <c r="B20" s="175">
        <v>1.0627132E7</v>
      </c>
      <c r="C20" s="175" t="s">
        <v>578</v>
      </c>
      <c r="D20" s="175" t="s">
        <v>579</v>
      </c>
      <c r="E20" s="175" t="s">
        <v>388</v>
      </c>
      <c r="F20" s="175">
        <v>58520.41498843</v>
      </c>
      <c r="G20" s="257">
        <v>43512.0</v>
      </c>
      <c r="H20" s="257"/>
      <c r="I20" s="175">
        <v>2925.497</v>
      </c>
      <c r="J20" s="248"/>
      <c r="K20" s="248"/>
      <c r="L20" s="248"/>
      <c r="M20" s="248"/>
      <c r="N20" s="259"/>
      <c r="O20" s="261"/>
      <c r="P20" s="248"/>
      <c r="Q20" s="175">
        <f t="shared" si="1"/>
        <v>57.155</v>
      </c>
      <c r="R20" s="175">
        <v>2868.342</v>
      </c>
      <c r="S20" s="216" t="str">
        <f t="array" ref="S20">IFS(AND(R20&gt;0,Q20&gt;0),"PC-WT",AND(R20&gt;0,Q20=0), "PC",AND(R20=0,Q20&gt;0), "WT")</f>
        <v>PC-WT</v>
      </c>
      <c r="T20" s="207" t="str">
        <f t="array" ref="T20">IFS(F20&lt;$AB$2,$AA$2,AND($AB$2&lt;F20,F20&lt;$AB$3),$AA$3,AND($AB$3&lt;F20,F20&lt;$AB$4),$AA$4,AND($AB$4&lt;F20,F20&lt;$AB$5),$AA$5,AND($AB$5&lt;F20,F20&lt;$AB$6),$AA$6,AND($AB$6&lt;F20,F20&lt;$AB$7),$AA$7,AND($AB$7&lt;F20,F20&lt;$AB$8),$AA$8,AND($AB$8&lt;F20,F20&lt;$AB$9),$AA$9,AND($AB$9&lt;F20,F20&lt;$AB$10),$AA$10)</f>
        <v>quies</v>
      </c>
      <c r="U20" s="358" t="s">
        <v>812</v>
      </c>
      <c r="V20" s="360" t="s">
        <v>752</v>
      </c>
      <c r="W20" s="208" t="s">
        <v>580</v>
      </c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</row>
    <row r="21" ht="15.75" customHeight="1">
      <c r="A21" s="175" t="s">
        <v>543</v>
      </c>
      <c r="B21" s="175">
        <v>1.0627133E7</v>
      </c>
      <c r="C21" s="175" t="s">
        <v>581</v>
      </c>
      <c r="D21" s="175" t="s">
        <v>582</v>
      </c>
      <c r="E21" s="175" t="s">
        <v>389</v>
      </c>
      <c r="F21" s="175">
        <v>58545.71291667</v>
      </c>
      <c r="G21" s="257">
        <v>43537.0</v>
      </c>
      <c r="H21" s="257"/>
      <c r="I21" s="175">
        <v>2301.717</v>
      </c>
      <c r="J21" s="248"/>
      <c r="K21" s="248"/>
      <c r="L21" s="248"/>
      <c r="M21" s="248"/>
      <c r="N21" s="259"/>
      <c r="O21" s="261"/>
      <c r="P21" s="248"/>
      <c r="Q21" s="175">
        <f t="shared" si="1"/>
        <v>0.026</v>
      </c>
      <c r="R21" s="175">
        <v>2301.691</v>
      </c>
      <c r="S21" s="216" t="str">
        <f t="array" ref="S21">IFS(AND(R21&gt;0,Q21&gt;0),"PC-WT",AND(R21&gt;0,Q21=0), "PC",AND(R21=0,Q21&gt;0), "WT")</f>
        <v>PC-WT</v>
      </c>
      <c r="T21" s="207" t="str">
        <f t="array" ref="T21">IFS(F21&lt;$AB$2,$AA$2,AND($AB$2&lt;F21,F21&lt;$AB$3),$AA$3,AND($AB$3&lt;F21,F21&lt;$AB$4),$AA$4,AND($AB$4&lt;F21,F21&lt;$AB$5),$AA$5,AND($AB$5&lt;F21,F21&lt;$AB$6),$AA$6,AND($AB$6&lt;F21,F21&lt;$AB$7),$AA$7,AND($AB$7&lt;F21,F21&lt;$AB$8),$AA$8,AND($AB$8&lt;F21,F21&lt;$AB$9),$AA$9,AND($AB$9&lt;F21,F21&lt;$AB$10),$AA$10)</f>
        <v>quies</v>
      </c>
      <c r="U21" s="358" t="s">
        <v>813</v>
      </c>
      <c r="V21" s="205"/>
      <c r="W21" s="208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</row>
    <row r="22" ht="15.75" customHeight="1">
      <c r="A22" s="265" t="s">
        <v>543</v>
      </c>
      <c r="B22" s="265">
        <v>1.0627134E7</v>
      </c>
      <c r="C22" s="265" t="s">
        <v>583</v>
      </c>
      <c r="D22" s="265" t="s">
        <v>584</v>
      </c>
      <c r="E22" s="265" t="s">
        <v>390</v>
      </c>
      <c r="F22" s="265">
        <v>58552.22332176</v>
      </c>
      <c r="G22" s="267">
        <v>43544.0</v>
      </c>
      <c r="H22" s="267"/>
      <c r="I22" s="268">
        <v>1975.743</v>
      </c>
      <c r="J22" s="269"/>
      <c r="K22" s="269"/>
      <c r="L22" s="269"/>
      <c r="M22" s="269"/>
      <c r="N22" s="271"/>
      <c r="O22" s="273"/>
      <c r="P22" s="269"/>
      <c r="Q22" s="265">
        <f t="shared" si="1"/>
        <v>0</v>
      </c>
      <c r="R22" s="265">
        <v>1975.743</v>
      </c>
      <c r="S22" s="206" t="str">
        <f t="array" ref="S22">IFS(AND(R22&gt;0,Q22&gt;0),"PC-WT",AND(R22&gt;0,Q22=0), "PC",AND(R22=0,Q22&gt;0), "WT")</f>
        <v>PC</v>
      </c>
      <c r="T22" s="207" t="str">
        <f t="array" ref="T22">IFS(F22&lt;$AB$2,$AA$2,AND($AB$2&lt;F22,F22&lt;$AB$3),$AA$3,AND($AB$3&lt;F22,F22&lt;$AB$4),$AA$4,AND($AB$4&lt;F22,F22&lt;$AB$5),$AA$5,AND($AB$5&lt;F22,F22&lt;$AB$6),$AA$6,AND($AB$6&lt;F22,F22&lt;$AB$7),$AA$7,AND($AB$7&lt;F22,F22&lt;$AB$8),$AA$8,AND($AB$8&lt;F22,F22&lt;$AB$9),$AA$9,AND($AB$9&lt;F22,F22&lt;$AB$10),$AA$10)</f>
        <v>quies</v>
      </c>
      <c r="U22" s="358" t="s">
        <v>814</v>
      </c>
      <c r="V22" s="205"/>
      <c r="W22" s="208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</row>
    <row r="23" ht="15.75" customHeight="1">
      <c r="A23" s="265" t="s">
        <v>543</v>
      </c>
      <c r="B23" s="274">
        <v>1.0627135E7</v>
      </c>
      <c r="C23" s="274" t="s">
        <v>585</v>
      </c>
      <c r="D23" s="274" t="s">
        <v>586</v>
      </c>
      <c r="E23" s="274" t="s">
        <v>391</v>
      </c>
      <c r="F23" s="274">
        <v>58554.73361111</v>
      </c>
      <c r="G23" s="276">
        <v>43546.0</v>
      </c>
      <c r="H23" s="276"/>
      <c r="I23" s="277">
        <v>996.249</v>
      </c>
      <c r="J23" s="278"/>
      <c r="K23" s="278"/>
      <c r="L23" s="278"/>
      <c r="M23" s="278"/>
      <c r="N23" s="279"/>
      <c r="O23" s="281"/>
      <c r="P23" s="278"/>
      <c r="Q23" s="274">
        <f t="shared" si="1"/>
        <v>8.377</v>
      </c>
      <c r="R23" s="274">
        <v>987.872</v>
      </c>
      <c r="S23" s="255" t="str">
        <f t="array" ref="S23">IFS(AND(R23&gt;0,Q23&gt;0),"PC-WT",AND(R23&gt;0,Q23=0), "PC",AND(R23=0,Q23&gt;0), "WT")</f>
        <v>PC-WT</v>
      </c>
      <c r="T23" s="207" t="str">
        <f t="array" ref="T23">IFS(F23&lt;$AB$2,$AA$2,AND($AB$2&lt;F23,F23&lt;$AB$3),$AA$3,AND($AB$3&lt;F23,F23&lt;$AB$4),$AA$4,AND($AB$4&lt;F23,F23&lt;$AB$5),$AA$5,AND($AB$5&lt;F23,F23&lt;$AB$6),$AA$6,AND($AB$6&lt;F23,F23&lt;$AB$7),$AA$7,AND($AB$7&lt;F23,F23&lt;$AB$8),$AA$8,AND($AB$8&lt;F23,F23&lt;$AB$9),$AA$9,AND($AB$9&lt;F23,F23&lt;$AB$10),$AA$10)</f>
        <v>quies</v>
      </c>
      <c r="U23" s="358" t="s">
        <v>815</v>
      </c>
      <c r="V23" s="102"/>
      <c r="W23" s="208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</row>
    <row r="24" ht="15.75" customHeight="1">
      <c r="A24" s="265" t="s">
        <v>543</v>
      </c>
      <c r="B24" s="265">
        <v>1.0627136E7</v>
      </c>
      <c r="C24" s="265" t="s">
        <v>587</v>
      </c>
      <c r="D24" s="265" t="s">
        <v>588</v>
      </c>
      <c r="E24" s="265" t="s">
        <v>392</v>
      </c>
      <c r="F24" s="265">
        <v>58555.79670139</v>
      </c>
      <c r="G24" s="267">
        <v>43547.0</v>
      </c>
      <c r="H24" s="267"/>
      <c r="I24" s="268">
        <v>994.483</v>
      </c>
      <c r="J24" s="269"/>
      <c r="K24" s="269"/>
      <c r="L24" s="269"/>
      <c r="M24" s="269"/>
      <c r="N24" s="271"/>
      <c r="O24" s="273"/>
      <c r="P24" s="269"/>
      <c r="Q24" s="265">
        <f t="shared" si="1"/>
        <v>4.105</v>
      </c>
      <c r="R24" s="265">
        <v>990.378</v>
      </c>
      <c r="S24" s="206" t="str">
        <f t="array" ref="S24">IFS(AND(R24&gt;0,Q24&gt;0),"PC-WT",AND(R24&gt;0,Q24=0), "PC",AND(R24=0,Q24&gt;0), "WT")</f>
        <v>PC-WT</v>
      </c>
      <c r="T24" s="207" t="str">
        <f t="array" ref="T24">IFS(F24&lt;$AB$2,$AA$2,AND($AB$2&lt;F24,F24&lt;$AB$3),$AA$3,AND($AB$3&lt;F24,F24&lt;$AB$4),$AA$4,AND($AB$4&lt;F24,F24&lt;$AB$5),$AA$5,AND($AB$5&lt;F24,F24&lt;$AB$6),$AA$6,AND($AB$6&lt;F24,F24&lt;$AB$7),$AA$7,AND($AB$7&lt;F24,F24&lt;$AB$8),$AA$8,AND($AB$8&lt;F24,F24&lt;$AB$9),$AA$9,AND($AB$9&lt;F24,F24&lt;$AB$10),$AA$10)</f>
        <v>mini-out</v>
      </c>
      <c r="U24" s="365"/>
      <c r="V24" s="366"/>
      <c r="W24" s="208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</row>
    <row r="25" ht="15.75" customHeight="1">
      <c r="A25" s="265" t="s">
        <v>543</v>
      </c>
      <c r="B25" s="265">
        <v>1.0627139E7</v>
      </c>
      <c r="C25" s="265" t="s">
        <v>589</v>
      </c>
      <c r="D25" s="265" t="s">
        <v>590</v>
      </c>
      <c r="E25" s="265" t="s">
        <v>393</v>
      </c>
      <c r="F25" s="265">
        <v>58557.05944444</v>
      </c>
      <c r="G25" s="267">
        <v>43549.0</v>
      </c>
      <c r="H25" s="267"/>
      <c r="I25" s="268">
        <v>922.395</v>
      </c>
      <c r="J25" s="269"/>
      <c r="K25" s="269"/>
      <c r="L25" s="269"/>
      <c r="M25" s="269"/>
      <c r="N25" s="271"/>
      <c r="O25" s="273"/>
      <c r="P25" s="269"/>
      <c r="Q25" s="265">
        <f t="shared" si="1"/>
        <v>4.213</v>
      </c>
      <c r="R25" s="265">
        <v>918.182</v>
      </c>
      <c r="S25" s="206" t="str">
        <f t="array" ref="S25">IFS(AND(R25&gt;0,Q25&gt;0),"PC-WT",AND(R25&gt;0,Q25=0), "PC",AND(R25=0,Q25&gt;0), "WT")</f>
        <v>PC-WT</v>
      </c>
      <c r="T25" s="207" t="str">
        <f t="array" ref="T25">IFS(F25&lt;$AB$2,$AA$2,AND($AB$2&lt;F25,F25&lt;$AB$3),$AA$3,AND($AB$3&lt;F25,F25&lt;$AB$4),$AA$4,AND($AB$4&lt;F25,F25&lt;$AB$5),$AA$5,AND($AB$5&lt;F25,F25&lt;$AB$6),$AA$6,AND($AB$6&lt;F25,F25&lt;$AB$7),$AA$7,AND($AB$7&lt;F25,F25&lt;$AB$8),$AA$8,AND($AB$8&lt;F25,F25&lt;$AB$9),$AA$9,AND($AB$9&lt;F25,F25&lt;$AB$10),$AA$10)</f>
        <v>mini-out</v>
      </c>
      <c r="U25" s="365"/>
      <c r="V25" s="366"/>
      <c r="W25" s="208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</row>
    <row r="26" ht="15.75" customHeight="1">
      <c r="A26" s="265" t="s">
        <v>543</v>
      </c>
      <c r="B26" s="265">
        <v>1.062714E7</v>
      </c>
      <c r="C26" s="265" t="s">
        <v>591</v>
      </c>
      <c r="D26" s="265" t="s">
        <v>592</v>
      </c>
      <c r="E26" s="265" t="s">
        <v>394</v>
      </c>
      <c r="F26" s="265">
        <v>58558.85248843</v>
      </c>
      <c r="G26" s="267">
        <v>43550.0</v>
      </c>
      <c r="H26" s="267"/>
      <c r="I26" s="268">
        <v>994.939</v>
      </c>
      <c r="J26" s="269"/>
      <c r="K26" s="269"/>
      <c r="L26" s="269"/>
      <c r="M26" s="269"/>
      <c r="N26" s="271"/>
      <c r="O26" s="273"/>
      <c r="P26" s="269"/>
      <c r="Q26" s="265">
        <f t="shared" si="1"/>
        <v>28.659</v>
      </c>
      <c r="R26" s="265">
        <v>966.28</v>
      </c>
      <c r="S26" s="206" t="str">
        <f t="array" ref="S26">IFS(AND(R26&gt;0,Q26&gt;0),"PC-WT",AND(R26&gt;0,Q26=0), "PC",AND(R26=0,Q26&gt;0), "WT")</f>
        <v>PC-WT</v>
      </c>
      <c r="T26" s="207" t="str">
        <f t="array" ref="T26">IFS(F26&lt;$AB$2,$AA$2,AND($AB$2&lt;F26,F26&lt;$AB$3),$AA$3,AND($AB$3&lt;F26,F26&lt;$AB$4),$AA$4,AND($AB$4&lt;F26,F26&lt;$AB$5),$AA$5,AND($AB$5&lt;F26,F26&lt;$AB$6),$AA$6,AND($AB$6&lt;F26,F26&lt;$AB$7),$AA$7,AND($AB$7&lt;F26,F26&lt;$AB$8),$AA$8,AND($AB$8&lt;F26,F26&lt;$AB$9),$AA$9,AND($AB$9&lt;F26,F26&lt;$AB$10),$AA$10)</f>
        <v>mini-out</v>
      </c>
      <c r="U26" s="365"/>
      <c r="V26" s="366"/>
      <c r="W26" s="208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</row>
    <row r="27" ht="15.75" customHeight="1">
      <c r="A27" s="265" t="s">
        <v>543</v>
      </c>
      <c r="B27" s="265">
        <v>1.0627141E7</v>
      </c>
      <c r="C27" s="265" t="s">
        <v>593</v>
      </c>
      <c r="D27" s="265" t="s">
        <v>586</v>
      </c>
      <c r="E27" s="265" t="s">
        <v>395</v>
      </c>
      <c r="F27" s="265">
        <v>58559.13861111</v>
      </c>
      <c r="G27" s="267">
        <v>43551.0</v>
      </c>
      <c r="H27" s="267"/>
      <c r="I27" s="268">
        <v>1963.121</v>
      </c>
      <c r="J27" s="269"/>
      <c r="K27" s="269"/>
      <c r="L27" s="269"/>
      <c r="M27" s="269"/>
      <c r="N27" s="271"/>
      <c r="O27" s="273"/>
      <c r="P27" s="269"/>
      <c r="Q27" s="265">
        <f t="shared" si="1"/>
        <v>0.012</v>
      </c>
      <c r="R27" s="265">
        <v>1963.109</v>
      </c>
      <c r="S27" s="206" t="str">
        <f t="array" ref="S27">IFS(AND(R27&gt;0,Q27&gt;0),"PC-WT",AND(R27&gt;0,Q27=0), "PC",AND(R27=0,Q27&gt;0), "WT")</f>
        <v>PC-WT</v>
      </c>
      <c r="T27" s="207" t="str">
        <f t="array" ref="T27">IFS(F27&lt;$AB$2,$AA$2,AND($AB$2&lt;F27,F27&lt;$AB$3),$AA$3,AND($AB$3&lt;F27,F27&lt;$AB$4),$AA$4,AND($AB$4&lt;F27,F27&lt;$AB$5),$AA$5,AND($AB$5&lt;F27,F27&lt;$AB$6),$AA$6,AND($AB$6&lt;F27,F27&lt;$AB$7),$AA$7,AND($AB$7&lt;F27,F27&lt;$AB$8),$AA$8,AND($AB$8&lt;F27,F27&lt;$AB$9),$AA$9,AND($AB$9&lt;F27,F27&lt;$AB$10),$AA$10)</f>
        <v>mini-out</v>
      </c>
      <c r="U27" s="365"/>
      <c r="V27" s="366"/>
      <c r="W27" s="208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</row>
    <row r="28" ht="15.75" customHeight="1">
      <c r="A28" s="265" t="s">
        <v>543</v>
      </c>
      <c r="B28" s="265">
        <v>1.0627148E7</v>
      </c>
      <c r="C28" s="265" t="s">
        <v>594</v>
      </c>
      <c r="D28" s="265" t="s">
        <v>595</v>
      </c>
      <c r="E28" s="265" t="s">
        <v>401</v>
      </c>
      <c r="F28" s="265">
        <v>58566.2365162</v>
      </c>
      <c r="G28" s="267">
        <v>43558.0</v>
      </c>
      <c r="H28" s="267"/>
      <c r="I28" s="265">
        <v>2053.67</v>
      </c>
      <c r="J28" s="269"/>
      <c r="K28" s="269"/>
      <c r="L28" s="269"/>
      <c r="M28" s="269"/>
      <c r="N28" s="271"/>
      <c r="O28" s="273"/>
      <c r="P28" s="269"/>
      <c r="Q28" s="265">
        <f t="shared" si="1"/>
        <v>1988.49</v>
      </c>
      <c r="R28" s="265">
        <v>65.18</v>
      </c>
      <c r="S28" s="206" t="str">
        <f t="array" ref="S28">IFS(AND(R28&gt;0,Q28&gt;0),"PC-WT",AND(R28&gt;0,Q28=0), "PC",AND(R28=0,Q28&gt;0), "WT")</f>
        <v>PC-WT</v>
      </c>
      <c r="T28" s="207" t="str">
        <f t="array" ref="T28">IFS(F28&lt;$AB$2,$AA$2,AND($AB$2&lt;F28,F28&lt;$AB$3),$AA$3,AND($AB$3&lt;F28,F28&lt;$AB$4),$AA$4,AND($AB$4&lt;F28,F28&lt;$AB$5),$AA$5,AND($AB$5&lt;F28,F28&lt;$AB$6),$AA$6,AND($AB$6&lt;F28,F28&lt;$AB$7),$AA$7,AND($AB$7&lt;F28,F28&lt;$AB$8),$AA$8,AND($AB$8&lt;F28,F28&lt;$AB$9),$AA$9,AND($AB$9&lt;F28,F28&lt;$AB$10),$AA$10)</f>
        <v>mini-out</v>
      </c>
      <c r="U28" s="365"/>
      <c r="V28" s="366"/>
      <c r="W28" s="208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</row>
    <row r="29" ht="15.75" customHeight="1">
      <c r="A29" s="265" t="s">
        <v>543</v>
      </c>
      <c r="B29" s="265">
        <v>1.0627152E7</v>
      </c>
      <c r="C29" s="265" t="s">
        <v>596</v>
      </c>
      <c r="D29" s="265" t="s">
        <v>597</v>
      </c>
      <c r="E29" s="265" t="s">
        <v>405</v>
      </c>
      <c r="F29" s="265">
        <v>58573.33582176</v>
      </c>
      <c r="G29" s="267">
        <v>43565.0</v>
      </c>
      <c r="H29" s="267"/>
      <c r="I29" s="268">
        <v>1008.062</v>
      </c>
      <c r="J29" s="269"/>
      <c r="K29" s="269"/>
      <c r="L29" s="269"/>
      <c r="M29" s="269"/>
      <c r="N29" s="271"/>
      <c r="O29" s="273"/>
      <c r="P29" s="269"/>
      <c r="Q29" s="265">
        <f t="shared" si="1"/>
        <v>721.285</v>
      </c>
      <c r="R29" s="265">
        <v>286.777</v>
      </c>
      <c r="S29" s="206" t="str">
        <f t="array" ref="S29">IFS(AND(R29&gt;0,Q29&gt;0),"PC-WT",AND(R29&gt;0,Q29=0), "PC",AND(R29=0,Q29&gt;0), "WT")</f>
        <v>PC-WT</v>
      </c>
      <c r="T29" s="207" t="str">
        <f t="array" ref="T29">IFS(F29&lt;$AB$2,$AA$2,AND($AB$2&lt;F29,F29&lt;$AB$3),$AA$3,AND($AB$3&lt;F29,F29&lt;$AB$4),$AA$4,AND($AB$4&lt;F29,F29&lt;$AB$5),$AA$5,AND($AB$5&lt;F29,F29&lt;$AB$6),$AA$6,AND($AB$6&lt;F29,F29&lt;$AB$7),$AA$7,AND($AB$7&lt;F29,F29&lt;$AB$8),$AA$8,AND($AB$8&lt;F29,F29&lt;$AB$9),$AA$9,AND($AB$9&lt;F29,F29&lt;$AB$10),$AA$10)</f>
        <v>mini-out</v>
      </c>
      <c r="U29" s="365"/>
      <c r="V29" s="366"/>
      <c r="W29" s="208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</row>
    <row r="30" ht="15.75" customHeight="1">
      <c r="A30" s="175" t="s">
        <v>543</v>
      </c>
      <c r="B30" s="175">
        <v>1.0627155E7</v>
      </c>
      <c r="C30" s="175" t="s">
        <v>598</v>
      </c>
      <c r="D30" s="175" t="s">
        <v>599</v>
      </c>
      <c r="E30" s="175" t="s">
        <v>408</v>
      </c>
      <c r="F30" s="175">
        <v>58576.0531713</v>
      </c>
      <c r="G30" s="257">
        <v>43568.0</v>
      </c>
      <c r="H30" s="257"/>
      <c r="I30" s="284">
        <v>974.19</v>
      </c>
      <c r="J30" s="248"/>
      <c r="K30" s="248"/>
      <c r="L30" s="248"/>
      <c r="M30" s="248"/>
      <c r="N30" s="259"/>
      <c r="O30" s="261"/>
      <c r="P30" s="248"/>
      <c r="Q30" s="175">
        <f t="shared" si="1"/>
        <v>149.294</v>
      </c>
      <c r="R30" s="175">
        <v>824.896</v>
      </c>
      <c r="S30" s="216" t="str">
        <f t="array" ref="S30">IFS(AND(R30&gt;0,Q30&gt;0),"PC-WT",AND(R30&gt;0,Q30=0), "PC",AND(R30=0,Q30&gt;0), "WT")</f>
        <v>PC-WT</v>
      </c>
      <c r="T30" s="207" t="str">
        <f t="array" ref="T30">IFS(F30&lt;$AB$2,$AA$2,AND($AB$2&lt;F30,F30&lt;$AB$3),$AA$3,AND($AB$3&lt;F30,F30&lt;$AB$4),$AA$4,AND($AB$4&lt;F30,F30&lt;$AB$5),$AA$5,AND($AB$5&lt;F30,F30&lt;$AB$6),$AA$6,AND($AB$6&lt;F30,F30&lt;$AB$7),$AA$7,AND($AB$7&lt;F30,F30&lt;$AB$8),$AA$8,AND($AB$8&lt;F30,F30&lt;$AB$9),$AA$9,AND($AB$9&lt;F30,F30&lt;$AB$10),$AA$10)</f>
        <v>mini-out</v>
      </c>
      <c r="U30" s="365"/>
      <c r="V30" s="366"/>
      <c r="W30" s="208" t="s">
        <v>600</v>
      </c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</row>
    <row r="31" ht="15.75" customHeight="1">
      <c r="A31" s="265" t="s">
        <v>543</v>
      </c>
      <c r="B31" s="265">
        <v>1.0627156E7</v>
      </c>
      <c r="C31" s="265" t="s">
        <v>601</v>
      </c>
      <c r="D31" s="265" t="s">
        <v>602</v>
      </c>
      <c r="E31" s="265" t="s">
        <v>409</v>
      </c>
      <c r="F31" s="265">
        <v>58577.04900463</v>
      </c>
      <c r="G31" s="267">
        <v>43569.0</v>
      </c>
      <c r="H31" s="267"/>
      <c r="I31" s="268">
        <v>991.554</v>
      </c>
      <c r="J31" s="269"/>
      <c r="K31" s="269"/>
      <c r="L31" s="269"/>
      <c r="M31" s="269"/>
      <c r="N31" s="271"/>
      <c r="O31" s="273"/>
      <c r="P31" s="269"/>
      <c r="Q31" s="265">
        <f t="shared" si="1"/>
        <v>552.784</v>
      </c>
      <c r="R31" s="265">
        <v>438.77</v>
      </c>
      <c r="S31" s="206" t="str">
        <f t="array" ref="S31">IFS(AND(R31&gt;0,Q31&gt;0),"PC-WT",AND(R31&gt;0,Q31=0), "PC",AND(R31=0,Q31&gt;0), "WT")</f>
        <v>PC-WT</v>
      </c>
      <c r="T31" s="207" t="str">
        <f t="array" ref="T31">IFS(F31&lt;$AB$2,$AA$2,AND($AB$2&lt;F31,F31&lt;$AB$3),$AA$3,AND($AB$3&lt;F31,F31&lt;$AB$4),$AA$4,AND($AB$4&lt;F31,F31&lt;$AB$5),$AA$5,AND($AB$5&lt;F31,F31&lt;$AB$6),$AA$6,AND($AB$6&lt;F31,F31&lt;$AB$7),$AA$7,AND($AB$7&lt;F31,F31&lt;$AB$8),$AA$8,AND($AB$8&lt;F31,F31&lt;$AB$9),$AA$9,AND($AB$9&lt;F31,F31&lt;$AB$10),$AA$10)</f>
        <v>mini-out</v>
      </c>
      <c r="U31" s="365"/>
      <c r="V31" s="366"/>
      <c r="W31" s="208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</row>
    <row r="32" ht="15.75" customHeight="1">
      <c r="A32" s="265" t="s">
        <v>543</v>
      </c>
      <c r="B32" s="265">
        <v>1.0627157E7</v>
      </c>
      <c r="C32" s="265" t="s">
        <v>603</v>
      </c>
      <c r="D32" s="265" t="s">
        <v>604</v>
      </c>
      <c r="E32" s="265" t="s">
        <v>410</v>
      </c>
      <c r="F32" s="265">
        <v>58580.69969907</v>
      </c>
      <c r="G32" s="267">
        <v>43572.0</v>
      </c>
      <c r="H32" s="267"/>
      <c r="I32" s="268">
        <v>987.237</v>
      </c>
      <c r="J32" s="269"/>
      <c r="K32" s="269"/>
      <c r="L32" s="269"/>
      <c r="M32" s="269"/>
      <c r="N32" s="271"/>
      <c r="O32" s="273"/>
      <c r="P32" s="269"/>
      <c r="Q32" s="265">
        <f t="shared" si="1"/>
        <v>16.917</v>
      </c>
      <c r="R32" s="265">
        <v>970.32</v>
      </c>
      <c r="S32" s="206" t="str">
        <f t="array" ref="S32">IFS(AND(R32&gt;0,Q32&gt;0),"PC-WT",AND(R32&gt;0,Q32=0), "PC",AND(R32=0,Q32&gt;0), "WT")</f>
        <v>PC-WT</v>
      </c>
      <c r="T32" s="207" t="str">
        <f t="array" ref="T32">IFS(F32&lt;$AB$2,$AA$2,AND($AB$2&lt;F32,F32&lt;$AB$3),$AA$3,AND($AB$3&lt;F32,F32&lt;$AB$4),$AA$4,AND($AB$4&lt;F32,F32&lt;$AB$5),$AA$5,AND($AB$5&lt;F32,F32&lt;$AB$6),$AA$6,AND($AB$6&lt;F32,F32&lt;$AB$7),$AA$7,AND($AB$7&lt;F32,F32&lt;$AB$8),$AA$8,AND($AB$8&lt;F32,F32&lt;$AB$9),$AA$9,AND($AB$9&lt;F32,F32&lt;$AB$10),$AA$10)</f>
        <v>mini-out</v>
      </c>
      <c r="U32" s="365"/>
      <c r="V32" s="366"/>
      <c r="W32" s="208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</row>
    <row r="33" ht="15.75" customHeight="1">
      <c r="A33" s="265" t="s">
        <v>543</v>
      </c>
      <c r="B33" s="265">
        <v>1.062716E7</v>
      </c>
      <c r="C33" s="265" t="s">
        <v>605</v>
      </c>
      <c r="D33" s="265" t="s">
        <v>606</v>
      </c>
      <c r="E33" s="265" t="s">
        <v>413</v>
      </c>
      <c r="F33" s="265">
        <v>58585.70097222</v>
      </c>
      <c r="G33" s="267">
        <v>43577.0</v>
      </c>
      <c r="H33" s="267"/>
      <c r="I33" s="268">
        <v>27.457</v>
      </c>
      <c r="J33" s="269"/>
      <c r="K33" s="269"/>
      <c r="L33" s="269"/>
      <c r="M33" s="269"/>
      <c r="N33" s="271"/>
      <c r="O33" s="273"/>
      <c r="P33" s="269"/>
      <c r="Q33" s="265">
        <f t="shared" si="1"/>
        <v>15.849</v>
      </c>
      <c r="R33" s="265">
        <v>11.608</v>
      </c>
      <c r="S33" s="206" t="str">
        <f t="array" ref="S33">IFS(AND(R33&gt;0,Q33&gt;0),"PC-WT",AND(R33&gt;0,Q33=0), "PC",AND(R33=0,Q33&gt;0), "WT")</f>
        <v>PC-WT</v>
      </c>
      <c r="T33" s="207" t="str">
        <f t="array" ref="T33">IFS(F33&lt;$AB$2,$AA$2,AND($AB$2&lt;F33,F33&lt;$AB$3),$AA$3,AND($AB$3&lt;F33,F33&lt;$AB$4),$AA$4,AND($AB$4&lt;F33,F33&lt;$AB$5),$AA$5,AND($AB$5&lt;F33,F33&lt;$AB$6),$AA$6,AND($AB$6&lt;F33,F33&lt;$AB$7),$AA$7,AND($AB$7&lt;F33,F33&lt;$AB$8),$AA$8,AND($AB$8&lt;F33,F33&lt;$AB$9),$AA$9,AND($AB$9&lt;F33,F33&lt;$AB$10),$AA$10)</f>
        <v>mini-out</v>
      </c>
      <c r="U33" s="365"/>
      <c r="V33" s="366"/>
      <c r="W33" s="208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</row>
    <row r="34" ht="15.75" customHeight="1">
      <c r="A34" s="265" t="s">
        <v>543</v>
      </c>
      <c r="B34" s="265">
        <v>1.0627167E7</v>
      </c>
      <c r="C34" s="265" t="s">
        <v>607</v>
      </c>
      <c r="D34" s="265" t="s">
        <v>608</v>
      </c>
      <c r="E34" s="265" t="s">
        <v>419</v>
      </c>
      <c r="F34" s="265">
        <v>58607.00181713</v>
      </c>
      <c r="G34" s="267">
        <v>43599.0</v>
      </c>
      <c r="H34" s="267"/>
      <c r="I34" s="268">
        <v>864.614</v>
      </c>
      <c r="J34" s="269"/>
      <c r="K34" s="269"/>
      <c r="L34" s="269"/>
      <c r="M34" s="269"/>
      <c r="N34" s="271"/>
      <c r="O34" s="273"/>
      <c r="P34" s="269"/>
      <c r="Q34" s="265">
        <f t="shared" si="1"/>
        <v>7.142</v>
      </c>
      <c r="R34" s="265">
        <v>857.472</v>
      </c>
      <c r="S34" s="206" t="str">
        <f t="array" ref="S34">IFS(AND(R34&gt;0,Q34&gt;0),"PC-WT",AND(R34&gt;0,Q34=0), "PC",AND(R34=0,Q34&gt;0), "WT")</f>
        <v>PC-WT</v>
      </c>
      <c r="T34" s="207" t="str">
        <f t="array" ref="T34">IFS(F34&lt;$AB$2,$AA$2,AND($AB$2&lt;F34,F34&lt;$AB$3),$AA$3,AND($AB$3&lt;F34,F34&lt;$AB$4),$AA$4,AND($AB$4&lt;F34,F34&lt;$AB$5),$AA$5,AND($AB$5&lt;F34,F34&lt;$AB$6),$AA$6,AND($AB$6&lt;F34,F34&lt;$AB$7),$AA$7,AND($AB$7&lt;F34,F34&lt;$AB$8),$AA$8,AND($AB$8&lt;F34,F34&lt;$AB$9),$AA$9,AND($AB$9&lt;F34,F34&lt;$AB$10),$AA$10)</f>
        <v>#N/A</v>
      </c>
      <c r="U34" s="365"/>
      <c r="V34" s="366"/>
      <c r="W34" s="208" t="s">
        <v>609</v>
      </c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</row>
    <row r="35" ht="15.75" customHeight="1">
      <c r="A35" s="265" t="s">
        <v>543</v>
      </c>
      <c r="B35" s="265">
        <v>1.0627168E7</v>
      </c>
      <c r="C35" s="265" t="s">
        <v>610</v>
      </c>
      <c r="D35" s="265" t="s">
        <v>611</v>
      </c>
      <c r="E35" s="265" t="s">
        <v>420</v>
      </c>
      <c r="F35" s="265">
        <v>58611.52611111</v>
      </c>
      <c r="G35" s="267">
        <v>43603.0</v>
      </c>
      <c r="H35" s="267"/>
      <c r="I35" s="268">
        <v>504.81</v>
      </c>
      <c r="J35" s="269"/>
      <c r="K35" s="269"/>
      <c r="L35" s="269"/>
      <c r="M35" s="269"/>
      <c r="N35" s="271"/>
      <c r="O35" s="273"/>
      <c r="P35" s="269"/>
      <c r="Q35" s="265">
        <f t="shared" si="1"/>
        <v>8.372</v>
      </c>
      <c r="R35" s="265">
        <v>496.438</v>
      </c>
      <c r="S35" s="206" t="str">
        <f t="array" ref="S35">IFS(AND(R35&gt;0,Q35&gt;0),"PC-WT",AND(R35&gt;0,Q35=0), "PC",AND(R35=0,Q35&gt;0), "WT")</f>
        <v>PC-WT</v>
      </c>
      <c r="T35" s="207" t="str">
        <f t="array" ref="T35">IFS(F35&lt;$AB$2,$AA$2,AND($AB$2&lt;F35,F35&lt;$AB$3),$AA$3,AND($AB$3&lt;F35,F35&lt;$AB$4),$AA$4,AND($AB$4&lt;F35,F35&lt;$AB$5),$AA$5,AND($AB$5&lt;F35,F35&lt;$AB$6),$AA$6,AND($AB$6&lt;F35,F35&lt;$AB$7),$AA$7,AND($AB$7&lt;F35,F35&lt;$AB$8),$AA$8,AND($AB$8&lt;F35,F35&lt;$AB$9),$AA$9,AND($AB$9&lt;F35,F35&lt;$AB$10),$AA$10)</f>
        <v>#N/A</v>
      </c>
      <c r="U35" s="365"/>
      <c r="V35" s="366"/>
      <c r="W35" s="208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</row>
    <row r="36" ht="15.75" customHeight="1">
      <c r="A36" s="265" t="s">
        <v>543</v>
      </c>
      <c r="B36" s="265">
        <v>1.0627169E7</v>
      </c>
      <c r="C36" s="265" t="s">
        <v>612</v>
      </c>
      <c r="D36" s="265" t="s">
        <v>613</v>
      </c>
      <c r="E36" s="265" t="s">
        <v>421</v>
      </c>
      <c r="F36" s="265">
        <v>58613.84347222</v>
      </c>
      <c r="G36" s="267">
        <v>43605.0</v>
      </c>
      <c r="H36" s="267"/>
      <c r="I36" s="268">
        <v>719.026</v>
      </c>
      <c r="J36" s="269"/>
      <c r="K36" s="269"/>
      <c r="L36" s="269"/>
      <c r="M36" s="269"/>
      <c r="N36" s="271"/>
      <c r="O36" s="273"/>
      <c r="P36" s="269"/>
      <c r="Q36" s="265">
        <f t="shared" si="1"/>
        <v>1.944</v>
      </c>
      <c r="R36" s="265">
        <v>717.082</v>
      </c>
      <c r="S36" s="206" t="str">
        <f t="array" ref="S36">IFS(AND(R36&gt;0,Q36&gt;0),"PC-WT",AND(R36&gt;0,Q36=0), "PC",AND(R36=0,Q36&gt;0), "WT")</f>
        <v>PC-WT</v>
      </c>
      <c r="T36" s="207" t="str">
        <f t="array" ref="T36">IFS(F36&lt;$AB$2,$AA$2,AND($AB$2&lt;F36,F36&lt;$AB$3),$AA$3,AND($AB$3&lt;F36,F36&lt;$AB$4),$AA$4,AND($AB$4&lt;F36,F36&lt;$AB$5),$AA$5,AND($AB$5&lt;F36,F36&lt;$AB$6),$AA$6,AND($AB$6&lt;F36,F36&lt;$AB$7),$AA$7,AND($AB$7&lt;F36,F36&lt;$AB$8),$AA$8,AND($AB$8&lt;F36,F36&lt;$AB$9),$AA$9,AND($AB$9&lt;F36,F36&lt;$AB$10),$AA$10)</f>
        <v>#N/A</v>
      </c>
      <c r="U36" s="365"/>
      <c r="V36" s="366"/>
      <c r="W36" s="208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</row>
    <row r="37" ht="15.75" customHeight="1">
      <c r="A37" s="265" t="s">
        <v>543</v>
      </c>
      <c r="B37" s="265">
        <v>1.0627171E7</v>
      </c>
      <c r="C37" s="265" t="s">
        <v>614</v>
      </c>
      <c r="D37" s="265" t="s">
        <v>615</v>
      </c>
      <c r="E37" s="265" t="s">
        <v>422</v>
      </c>
      <c r="F37" s="265">
        <v>58614.77609954</v>
      </c>
      <c r="G37" s="267">
        <v>43606.0</v>
      </c>
      <c r="H37" s="267"/>
      <c r="I37" s="268">
        <v>464.532</v>
      </c>
      <c r="J37" s="269"/>
      <c r="K37" s="269"/>
      <c r="L37" s="269"/>
      <c r="M37" s="269"/>
      <c r="N37" s="271"/>
      <c r="O37" s="273"/>
      <c r="P37" s="269"/>
      <c r="Q37" s="265">
        <f t="shared" si="1"/>
        <v>3.196</v>
      </c>
      <c r="R37" s="265">
        <v>461.336</v>
      </c>
      <c r="S37" s="206" t="str">
        <f t="array" ref="S37">IFS(AND(R37&gt;0,Q37&gt;0),"PC-WT",AND(R37&gt;0,Q37=0), "PC",AND(R37=0,Q37&gt;0), "WT")</f>
        <v>PC-WT</v>
      </c>
      <c r="T37" s="207" t="str">
        <f t="array" ref="T37">IFS(F37&lt;$AB$2,$AA$2,AND($AB$2&lt;F37,F37&lt;$AB$3),$AA$3,AND($AB$3&lt;F37,F37&lt;$AB$4),$AA$4,AND($AB$4&lt;F37,F37&lt;$AB$5),$AA$5,AND($AB$5&lt;F37,F37&lt;$AB$6),$AA$6,AND($AB$6&lt;F37,F37&lt;$AB$7),$AA$7,AND($AB$7&lt;F37,F37&lt;$AB$8),$AA$8,AND($AB$8&lt;F37,F37&lt;$AB$9),$AA$9,AND($AB$9&lt;F37,F37&lt;$AB$10),$AA$10)</f>
        <v>#N/A</v>
      </c>
      <c r="U37" s="365"/>
      <c r="V37" s="366"/>
      <c r="W37" s="208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</row>
    <row r="38" ht="15.75" customHeight="1">
      <c r="A38" s="175" t="s">
        <v>543</v>
      </c>
      <c r="B38" s="175">
        <v>1.0627172E7</v>
      </c>
      <c r="C38" s="175" t="s">
        <v>616</v>
      </c>
      <c r="D38" s="175" t="s">
        <v>617</v>
      </c>
      <c r="E38" s="175" t="s">
        <v>423</v>
      </c>
      <c r="F38" s="175">
        <v>58615.62887731</v>
      </c>
      <c r="G38" s="257">
        <v>43607.0</v>
      </c>
      <c r="H38" s="257"/>
      <c r="I38" s="284">
        <v>1960.542</v>
      </c>
      <c r="J38" s="248"/>
      <c r="K38" s="248"/>
      <c r="L38" s="248"/>
      <c r="M38" s="248"/>
      <c r="N38" s="259"/>
      <c r="O38" s="261"/>
      <c r="P38" s="248"/>
      <c r="Q38" s="175">
        <f t="shared" si="1"/>
        <v>10.346</v>
      </c>
      <c r="R38" s="175">
        <v>1950.196</v>
      </c>
      <c r="S38" s="216" t="str">
        <f t="array" ref="S38">IFS(AND(R38&gt;0,Q38&gt;0),"PC-WT",AND(R38&gt;0,Q38=0), "PC",AND(R38=0,Q38&gt;0), "WT")</f>
        <v>PC-WT</v>
      </c>
      <c r="T38" s="207" t="str">
        <f t="array" ref="T38">IFS(F38&lt;$AB$2,$AA$2,AND($AB$2&lt;F38,F38&lt;$AB$3),$AA$3,AND($AB$3&lt;F38,F38&lt;$AB$4),$AA$4,AND($AB$4&lt;F38,F38&lt;$AB$5),$AA$5,AND($AB$5&lt;F38,F38&lt;$AB$6),$AA$6,AND($AB$6&lt;F38,F38&lt;$AB$7),$AA$7,AND($AB$7&lt;F38,F38&lt;$AB$8),$AA$8,AND($AB$8&lt;F38,F38&lt;$AB$9),$AA$9,AND($AB$9&lt;F38,F38&lt;$AB$10),$AA$10)</f>
        <v>#N/A</v>
      </c>
      <c r="U38" s="365"/>
      <c r="V38" s="366"/>
      <c r="W38" s="208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</row>
    <row r="39" ht="15.75" customHeight="1">
      <c r="A39" s="265" t="s">
        <v>543</v>
      </c>
      <c r="B39" s="265">
        <v>1.0627173E7</v>
      </c>
      <c r="C39" s="265" t="s">
        <v>618</v>
      </c>
      <c r="D39" s="265" t="s">
        <v>619</v>
      </c>
      <c r="E39" s="265" t="s">
        <v>424</v>
      </c>
      <c r="F39" s="265">
        <v>58616.03791667</v>
      </c>
      <c r="G39" s="267">
        <v>43608.0</v>
      </c>
      <c r="H39" s="267"/>
      <c r="I39" s="268">
        <v>1024.945</v>
      </c>
      <c r="J39" s="269"/>
      <c r="K39" s="269"/>
      <c r="L39" s="269"/>
      <c r="M39" s="269"/>
      <c r="N39" s="271"/>
      <c r="O39" s="273"/>
      <c r="P39" s="269"/>
      <c r="Q39" s="265">
        <f t="shared" si="1"/>
        <v>1.972</v>
      </c>
      <c r="R39" s="265">
        <v>1022.973</v>
      </c>
      <c r="S39" s="206" t="str">
        <f t="array" ref="S39">IFS(AND(R39&gt;0,Q39&gt;0),"PC-WT",AND(R39&gt;0,Q39=0), "PC",AND(R39=0,Q39&gt;0), "WT")</f>
        <v>PC-WT</v>
      </c>
      <c r="T39" s="207" t="str">
        <f t="array" ref="T39">IFS(F39&lt;$AB$2,$AA$2,AND($AB$2&lt;F39,F39&lt;$AB$3),$AA$3,AND($AB$3&lt;F39,F39&lt;$AB$4),$AA$4,AND($AB$4&lt;F39,F39&lt;$AB$5),$AA$5,AND($AB$5&lt;F39,F39&lt;$AB$6),$AA$6,AND($AB$6&lt;F39,F39&lt;$AB$7),$AA$7,AND($AB$7&lt;F39,F39&lt;$AB$8),$AA$8,AND($AB$8&lt;F39,F39&lt;$AB$9),$AA$9,AND($AB$9&lt;F39,F39&lt;$AB$10),$AA$10)</f>
        <v>#N/A</v>
      </c>
      <c r="U39" s="365"/>
      <c r="V39" s="366"/>
      <c r="W39" s="208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</row>
    <row r="40" ht="15.75" customHeight="1">
      <c r="A40" s="265" t="s">
        <v>543</v>
      </c>
      <c r="B40" s="265">
        <v>1.0627174E7</v>
      </c>
      <c r="C40" s="265" t="s">
        <v>620</v>
      </c>
      <c r="D40" s="265" t="s">
        <v>621</v>
      </c>
      <c r="E40" s="265" t="s">
        <v>425</v>
      </c>
      <c r="F40" s="265">
        <v>58619.96291667</v>
      </c>
      <c r="G40" s="267">
        <v>43611.0</v>
      </c>
      <c r="H40" s="267"/>
      <c r="I40" s="268">
        <v>688.965</v>
      </c>
      <c r="J40" s="269"/>
      <c r="K40" s="269"/>
      <c r="L40" s="269"/>
      <c r="M40" s="269"/>
      <c r="N40" s="271"/>
      <c r="O40" s="273"/>
      <c r="P40" s="269"/>
      <c r="Q40" s="265">
        <f t="shared" si="1"/>
        <v>1.972</v>
      </c>
      <c r="R40" s="265">
        <v>686.993</v>
      </c>
      <c r="S40" s="206" t="str">
        <f t="array" ref="S40">IFS(AND(R40&gt;0,Q40&gt;0),"PC-WT",AND(R40&gt;0,Q40=0), "PC",AND(R40=0,Q40&gt;0), "WT")</f>
        <v>PC-WT</v>
      </c>
      <c r="T40" s="207" t="str">
        <f t="array" ref="T40">IFS(F40&lt;$AB$2,$AA$2,AND($AB$2&lt;F40,F40&lt;$AB$3),$AA$3,AND($AB$3&lt;F40,F40&lt;$AB$4),$AA$4,AND($AB$4&lt;F40,F40&lt;$AB$5),$AA$5,AND($AB$5&lt;F40,F40&lt;$AB$6),$AA$6,AND($AB$6&lt;F40,F40&lt;$AB$7),$AA$7,AND($AB$7&lt;F40,F40&lt;$AB$8),$AA$8,AND($AB$8&lt;F40,F40&lt;$AB$9),$AA$9,AND($AB$9&lt;F40,F40&lt;$AB$10),$AA$10)</f>
        <v>#N/A</v>
      </c>
      <c r="U40" s="365"/>
      <c r="V40" s="366"/>
      <c r="W40" s="208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</row>
    <row r="41" ht="15.75" customHeight="1">
      <c r="A41" s="265" t="s">
        <v>543</v>
      </c>
      <c r="B41" s="265">
        <v>1.0627175E7</v>
      </c>
      <c r="C41" s="265" t="s">
        <v>622</v>
      </c>
      <c r="D41" s="265" t="s">
        <v>623</v>
      </c>
      <c r="E41" s="265" t="s">
        <v>426</v>
      </c>
      <c r="F41" s="265">
        <v>58622.21706019</v>
      </c>
      <c r="G41" s="267">
        <v>43614.0</v>
      </c>
      <c r="H41" s="267"/>
      <c r="I41" s="268">
        <v>1015.984</v>
      </c>
      <c r="J41" s="269"/>
      <c r="K41" s="269"/>
      <c r="L41" s="269"/>
      <c r="M41" s="269"/>
      <c r="N41" s="271"/>
      <c r="O41" s="273"/>
      <c r="P41" s="269"/>
      <c r="Q41" s="265">
        <f t="shared" si="1"/>
        <v>3.04</v>
      </c>
      <c r="R41" s="265">
        <v>1012.944</v>
      </c>
      <c r="S41" s="206" t="str">
        <f t="array" ref="S41">IFS(AND(R41&gt;0,Q41&gt;0),"PC-WT",AND(R41&gt;0,Q41=0), "PC",AND(R41=0,Q41&gt;0), "WT")</f>
        <v>PC-WT</v>
      </c>
      <c r="T41" s="207" t="str">
        <f t="array" ref="T41">IFS(F41&lt;$AB$2,$AA$2,AND($AB$2&lt;F41,F41&lt;$AB$3),$AA$3,AND($AB$3&lt;F41,F41&lt;$AB$4),$AA$4,AND($AB$4&lt;F41,F41&lt;$AB$5),$AA$5,AND($AB$5&lt;F41,F41&lt;$AB$6),$AA$6,AND($AB$6&lt;F41,F41&lt;$AB$7),$AA$7,AND($AB$7&lt;F41,F41&lt;$AB$8),$AA$8,AND($AB$8&lt;F41,F41&lt;$AB$9),$AA$9,AND($AB$9&lt;F41,F41&lt;$AB$10),$AA$10)</f>
        <v>#N/A</v>
      </c>
      <c r="U41" s="365"/>
      <c r="V41" s="366"/>
      <c r="W41" s="208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</row>
    <row r="42" ht="15.75" customHeight="1">
      <c r="A42" s="265" t="s">
        <v>543</v>
      </c>
      <c r="B42" s="265">
        <v>1.0627176E7</v>
      </c>
      <c r="C42" s="265" t="s">
        <v>624</v>
      </c>
      <c r="D42" s="265" t="s">
        <v>625</v>
      </c>
      <c r="E42" s="265" t="s">
        <v>427</v>
      </c>
      <c r="F42" s="265">
        <v>58625.73373843</v>
      </c>
      <c r="G42" s="267">
        <v>43617.0</v>
      </c>
      <c r="H42" s="267"/>
      <c r="I42" s="268">
        <v>982.272</v>
      </c>
      <c r="J42" s="269"/>
      <c r="K42" s="269"/>
      <c r="L42" s="269"/>
      <c r="M42" s="269"/>
      <c r="N42" s="271"/>
      <c r="O42" s="273"/>
      <c r="P42" s="269"/>
      <c r="Q42" s="265">
        <f t="shared" si="1"/>
        <v>9.446</v>
      </c>
      <c r="R42" s="265">
        <v>972.826</v>
      </c>
      <c r="S42" s="206" t="str">
        <f t="array" ref="S42">IFS(AND(R42&gt;0,Q42&gt;0),"PC-WT",AND(R42&gt;0,Q42=0), "PC",AND(R42=0,Q42&gt;0), "WT")</f>
        <v>PC-WT</v>
      </c>
      <c r="T42" s="207" t="str">
        <f t="array" ref="T42">IFS(F42&lt;$AB$2,$AA$2,AND($AB$2&lt;F42,F42&lt;$AB$3),$AA$3,AND($AB$3&lt;F42,F42&lt;$AB$4),$AA$4,AND($AB$4&lt;F42,F42&lt;$AB$5),$AA$5,AND($AB$5&lt;F42,F42&lt;$AB$6),$AA$6,AND($AB$6&lt;F42,F42&lt;$AB$7),$AA$7,AND($AB$7&lt;F42,F42&lt;$AB$8),$AA$8,AND($AB$8&lt;F42,F42&lt;$AB$9),$AA$9,AND($AB$9&lt;F42,F42&lt;$AB$10),$AA$10)</f>
        <v>#N/A</v>
      </c>
      <c r="U42" s="365"/>
      <c r="V42" s="366"/>
      <c r="W42" s="208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</row>
    <row r="43" ht="15.75" customHeight="1">
      <c r="A43" s="265" t="s">
        <v>543</v>
      </c>
      <c r="B43" s="265">
        <v>1.0627177E7</v>
      </c>
      <c r="C43" s="265" t="s">
        <v>626</v>
      </c>
      <c r="D43" s="265" t="s">
        <v>627</v>
      </c>
      <c r="E43" s="265" t="s">
        <v>428</v>
      </c>
      <c r="F43" s="265">
        <v>58706.67236111</v>
      </c>
      <c r="G43" s="267">
        <v>43698.0</v>
      </c>
      <c r="H43" s="267"/>
      <c r="I43" s="268">
        <v>994.49</v>
      </c>
      <c r="J43" s="269"/>
      <c r="K43" s="269"/>
      <c r="L43" s="269"/>
      <c r="M43" s="269"/>
      <c r="N43" s="271"/>
      <c r="O43" s="273"/>
      <c r="P43" s="269"/>
      <c r="Q43" s="265">
        <f t="shared" si="1"/>
        <v>4.109</v>
      </c>
      <c r="R43" s="265">
        <v>990.381</v>
      </c>
      <c r="S43" s="206" t="str">
        <f t="array" ref="S43">IFS(AND(R43&gt;0,Q43&gt;0),"PC-WT",AND(R43&gt;0,Q43=0), "PC",AND(R43=0,Q43&gt;0), "WT")</f>
        <v>PC-WT</v>
      </c>
      <c r="T43" s="207" t="str">
        <f t="array" ref="T43">IFS(F43&lt;$AB$2,$AA$2,AND($AB$2&lt;F43,F43&lt;$AB$3),$AA$3,AND($AB$3&lt;F43,F43&lt;$AB$4),$AA$4,AND($AB$4&lt;F43,F43&lt;$AB$5),$AA$5,AND($AB$5&lt;F43,F43&lt;$AB$6),$AA$6,AND($AB$6&lt;F43,F43&lt;$AB$7),$AA$7,AND($AB$7&lt;F43,F43&lt;$AB$8),$AA$8,AND($AB$8&lt;F43,F43&lt;$AB$9),$AA$9,AND($AB$9&lt;F43,F43&lt;$AB$10),$AA$10)</f>
        <v>#N/A</v>
      </c>
      <c r="U43" s="365"/>
      <c r="V43" s="366"/>
      <c r="W43" s="208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</row>
    <row r="44" ht="15.75" customHeight="1">
      <c r="A44" s="175" t="s">
        <v>543</v>
      </c>
      <c r="B44" s="175">
        <v>1.0627178E7</v>
      </c>
      <c r="C44" s="175" t="s">
        <v>628</v>
      </c>
      <c r="D44" s="175" t="s">
        <v>629</v>
      </c>
      <c r="E44" s="175" t="s">
        <v>429</v>
      </c>
      <c r="F44" s="175">
        <v>58708.52417824</v>
      </c>
      <c r="G44" s="257">
        <v>43701.0</v>
      </c>
      <c r="H44" s="257"/>
      <c r="I44" s="284">
        <v>995.931</v>
      </c>
      <c r="J44" s="248"/>
      <c r="K44" s="248"/>
      <c r="L44" s="248"/>
      <c r="M44" s="248"/>
      <c r="N44" s="259"/>
      <c r="O44" s="261"/>
      <c r="P44" s="248"/>
      <c r="Q44" s="175">
        <f t="shared" si="1"/>
        <v>3.043</v>
      </c>
      <c r="R44" s="175">
        <v>992.888</v>
      </c>
      <c r="S44" s="216" t="str">
        <f t="array" ref="S44">IFS(AND(R44&gt;0,Q44&gt;0),"PC-WT",AND(R44&gt;0,Q44=0), "PC",AND(R44=0,Q44&gt;0), "WT")</f>
        <v>PC-WT</v>
      </c>
      <c r="T44" s="207" t="str">
        <f t="array" ref="T44">IFS(F44&lt;$AB$2,$AA$2,AND($AB$2&lt;F44,F44&lt;$AB$3),$AA$3,AND($AB$3&lt;F44,F44&lt;$AB$4),$AA$4,AND($AB$4&lt;F44,F44&lt;$AB$5),$AA$5,AND($AB$5&lt;F44,F44&lt;$AB$6),$AA$6,AND($AB$6&lt;F44,F44&lt;$AB$7),$AA$7,AND($AB$7&lt;F44,F44&lt;$AB$8),$AA$8,AND($AB$8&lt;F44,F44&lt;$AB$9),$AA$9,AND($AB$9&lt;F44,F44&lt;$AB$10),$AA$10)</f>
        <v>#N/A</v>
      </c>
      <c r="U44" s="365"/>
      <c r="V44" s="366"/>
      <c r="W44" s="208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</row>
    <row r="45" ht="15.75" customHeight="1">
      <c r="A45" s="265" t="s">
        <v>543</v>
      </c>
      <c r="B45" s="265">
        <v>1.0627179E7</v>
      </c>
      <c r="C45" s="265" t="s">
        <v>630</v>
      </c>
      <c r="D45" s="265" t="s">
        <v>631</v>
      </c>
      <c r="E45" s="265" t="s">
        <v>430</v>
      </c>
      <c r="F45" s="265">
        <v>58712.71847222</v>
      </c>
      <c r="G45" s="267">
        <v>43704.0</v>
      </c>
      <c r="H45" s="267"/>
      <c r="I45" s="268">
        <v>880.667</v>
      </c>
      <c r="J45" s="269"/>
      <c r="K45" s="269"/>
      <c r="L45" s="269"/>
      <c r="M45" s="269"/>
      <c r="N45" s="271"/>
      <c r="O45" s="273"/>
      <c r="P45" s="269"/>
      <c r="Q45" s="265">
        <f t="shared" si="1"/>
        <v>45.74</v>
      </c>
      <c r="R45" s="265">
        <v>834.927</v>
      </c>
      <c r="S45" s="206" t="str">
        <f t="array" ref="S45">IFS(AND(R45&gt;0,Q45&gt;0),"PC-WT",AND(R45&gt;0,Q45=0), "PC",AND(R45=0,Q45&gt;0), "WT")</f>
        <v>PC-WT</v>
      </c>
      <c r="T45" s="207" t="str">
        <f t="array" ref="T45">IFS(F45&lt;$AB$2,$AA$2,AND($AB$2&lt;F45,F45&lt;$AB$3),$AA$3,AND($AB$3&lt;F45,F45&lt;$AB$4),$AA$4,AND($AB$4&lt;F45,F45&lt;$AB$5),$AA$5,AND($AB$5&lt;F45,F45&lt;$AB$6),$AA$6,AND($AB$6&lt;F45,F45&lt;$AB$7),$AA$7,AND($AB$7&lt;F45,F45&lt;$AB$8),$AA$8,AND($AB$8&lt;F45,F45&lt;$AB$9),$AA$9,AND($AB$9&lt;F45,F45&lt;$AB$10),$AA$10)</f>
        <v>#N/A</v>
      </c>
      <c r="U45" s="365"/>
      <c r="V45" s="366"/>
      <c r="W45" s="208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</row>
    <row r="46" ht="15.75" customHeight="1">
      <c r="A46" s="265" t="s">
        <v>543</v>
      </c>
      <c r="B46" s="265">
        <v>1.0627182E7</v>
      </c>
      <c r="C46" s="265" t="s">
        <v>632</v>
      </c>
      <c r="D46" s="265" t="s">
        <v>633</v>
      </c>
      <c r="E46" s="265" t="s">
        <v>433</v>
      </c>
      <c r="F46" s="265">
        <v>58721.61082176</v>
      </c>
      <c r="G46" s="267">
        <v>43713.0</v>
      </c>
      <c r="H46" s="267"/>
      <c r="I46" s="268">
        <v>969.892</v>
      </c>
      <c r="J46" s="269"/>
      <c r="K46" s="269"/>
      <c r="L46" s="269"/>
      <c r="M46" s="269"/>
      <c r="N46" s="271"/>
      <c r="O46" s="273"/>
      <c r="P46" s="269"/>
      <c r="Q46" s="265">
        <f t="shared" si="1"/>
        <v>939.814</v>
      </c>
      <c r="R46" s="265">
        <v>30.078</v>
      </c>
      <c r="S46" s="206" t="str">
        <f t="array" ref="S46">IFS(AND(R46&gt;0,Q46&gt;0),"PC-WT",AND(R46&gt;0,Q46=0), "PC",AND(R46=0,Q46&gt;0), "WT")</f>
        <v>PC-WT</v>
      </c>
      <c r="T46" s="207" t="str">
        <f t="array" ref="T46">IFS(F46&lt;$AB$2,$AA$2,AND($AB$2&lt;F46,F46&lt;$AB$3),$AA$3,AND($AB$3&lt;F46,F46&lt;$AB$4),$AA$4,AND($AB$4&lt;F46,F46&lt;$AB$5),$AA$5,AND($AB$5&lt;F46,F46&lt;$AB$6),$AA$6,AND($AB$6&lt;F46,F46&lt;$AB$7),$AA$7,AND($AB$7&lt;F46,F46&lt;$AB$8),$AA$8,AND($AB$8&lt;F46,F46&lt;$AB$9),$AA$9,AND($AB$9&lt;F46,F46&lt;$AB$10),$AA$10)</f>
        <v>#N/A</v>
      </c>
      <c r="U46" s="365"/>
      <c r="V46" s="366"/>
      <c r="W46" s="208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</row>
    <row r="47" ht="15.75" customHeight="1">
      <c r="A47" s="265" t="s">
        <v>543</v>
      </c>
      <c r="B47" s="265">
        <v>1.0627188E7</v>
      </c>
      <c r="C47" s="265" t="s">
        <v>634</v>
      </c>
      <c r="D47" s="265" t="s">
        <v>635</v>
      </c>
      <c r="E47" s="265" t="s">
        <v>438</v>
      </c>
      <c r="F47" s="265">
        <v>58741.46222222</v>
      </c>
      <c r="G47" s="267">
        <v>43733.0</v>
      </c>
      <c r="H47" s="267"/>
      <c r="I47" s="268">
        <v>894.891</v>
      </c>
      <c r="J47" s="269"/>
      <c r="K47" s="269"/>
      <c r="L47" s="269"/>
      <c r="M47" s="269"/>
      <c r="N47" s="271"/>
      <c r="O47" s="273"/>
      <c r="P47" s="269"/>
      <c r="Q47" s="265">
        <f t="shared" si="1"/>
        <v>7.311</v>
      </c>
      <c r="R47" s="265">
        <v>887.58</v>
      </c>
      <c r="S47" s="206" t="str">
        <f t="array" ref="S47">IFS(AND(R47&gt;0,Q47&gt;0),"PC-WT",AND(R47&gt;0,Q47=0), "PC",AND(R47=0,Q47&gt;0), "WT")</f>
        <v>PC-WT</v>
      </c>
      <c r="T47" s="207" t="str">
        <f t="array" ref="T47">IFS(F47&lt;$AB$2,$AA$2,AND($AB$2&lt;F47,F47&lt;$AB$3),$AA$3,AND($AB$3&lt;F47,F47&lt;$AB$4),$AA$4,AND($AB$4&lt;F47,F47&lt;$AB$5),$AA$5,AND($AB$5&lt;F47,F47&lt;$AB$6),$AA$6,AND($AB$6&lt;F47,F47&lt;$AB$7),$AA$7,AND($AB$7&lt;F47,F47&lt;$AB$8),$AA$8,AND($AB$8&lt;F47,F47&lt;$AB$9),$AA$9,AND($AB$9&lt;F47,F47&lt;$AB$10),$AA$10)</f>
        <v>#N/A</v>
      </c>
      <c r="U47" s="365"/>
      <c r="V47" s="366"/>
      <c r="W47" s="208" t="s">
        <v>636</v>
      </c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</row>
    <row r="48" ht="15.75" customHeight="1">
      <c r="A48" s="265" t="s">
        <v>543</v>
      </c>
      <c r="B48" s="265">
        <v>1.0627189E7</v>
      </c>
      <c r="C48" s="265" t="s">
        <v>637</v>
      </c>
      <c r="D48" s="265" t="s">
        <v>638</v>
      </c>
      <c r="E48" s="265" t="s">
        <v>439</v>
      </c>
      <c r="F48" s="265">
        <v>58745.11359954</v>
      </c>
      <c r="G48" s="267">
        <v>43737.0</v>
      </c>
      <c r="H48" s="267"/>
      <c r="I48" s="268">
        <v>472.048</v>
      </c>
      <c r="J48" s="269"/>
      <c r="K48" s="269"/>
      <c r="L48" s="269"/>
      <c r="M48" s="269"/>
      <c r="N48" s="271"/>
      <c r="O48" s="273"/>
      <c r="P48" s="269"/>
      <c r="Q48" s="265">
        <f t="shared" si="1"/>
        <v>8.214</v>
      </c>
      <c r="R48" s="265">
        <v>463.834</v>
      </c>
      <c r="S48" s="206" t="str">
        <f t="array" ref="S48">IFS(AND(R48&gt;0,Q48&gt;0),"PC-WT",AND(R48&gt;0,Q48=0), "PC",AND(R48=0,Q48&gt;0), "WT")</f>
        <v>PC-WT</v>
      </c>
      <c r="T48" s="207" t="str">
        <f t="array" ref="T48">IFS(F48&lt;$AB$2,$AA$2,AND($AB$2&lt;F48,F48&lt;$AB$3),$AA$3,AND($AB$3&lt;F48,F48&lt;$AB$4),$AA$4,AND($AB$4&lt;F48,F48&lt;$AB$5),$AA$5,AND($AB$5&lt;F48,F48&lt;$AB$6),$AA$6,AND($AB$6&lt;F48,F48&lt;$AB$7),$AA$7,AND($AB$7&lt;F48,F48&lt;$AB$8),$AA$8,AND($AB$8&lt;F48,F48&lt;$AB$9),$AA$9,AND($AB$9&lt;F48,F48&lt;$AB$10),$AA$10)</f>
        <v>#N/A</v>
      </c>
      <c r="U48" s="365"/>
      <c r="V48" s="366"/>
      <c r="W48" s="208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</row>
    <row r="49" ht="15.75" customHeight="1">
      <c r="A49" s="176" t="s">
        <v>543</v>
      </c>
      <c r="B49" s="176">
        <v>1.0627191E7</v>
      </c>
      <c r="C49" s="176" t="s">
        <v>639</v>
      </c>
      <c r="D49" s="176" t="s">
        <v>640</v>
      </c>
      <c r="E49" s="176" t="s">
        <v>441</v>
      </c>
      <c r="F49" s="176">
        <v>58752.62193287</v>
      </c>
      <c r="G49" s="177">
        <v>43744.0</v>
      </c>
      <c r="H49" s="177"/>
      <c r="I49" s="286">
        <v>965.098</v>
      </c>
      <c r="J49" s="178"/>
      <c r="K49" s="178"/>
      <c r="L49" s="178"/>
      <c r="M49" s="178"/>
      <c r="N49" s="180"/>
      <c r="O49" s="287"/>
      <c r="P49" s="178"/>
      <c r="Q49" s="176">
        <f t="shared" si="1"/>
        <v>7.309</v>
      </c>
      <c r="R49" s="176">
        <v>957.789</v>
      </c>
      <c r="S49" s="181" t="str">
        <f t="array" ref="S49">IFS(AND(R49&gt;0,Q49&gt;0),"PC-WT",AND(R49&gt;0,Q49=0), "PC",AND(R49=0,Q49&gt;0), "WT")</f>
        <v>PC-WT</v>
      </c>
      <c r="T49" s="207" t="str">
        <f t="array" ref="T49">IFS(F49&lt;$AB$2,$AA$2,AND($AB$2&lt;F49,F49&lt;$AB$3),$AA$3,AND($AB$3&lt;F49,F49&lt;$AB$4),$AA$4,AND($AB$4&lt;F49,F49&lt;$AB$5),$AA$5,AND($AB$5&lt;F49,F49&lt;$AB$6),$AA$6,AND($AB$6&lt;F49,F49&lt;$AB$7),$AA$7,AND($AB$7&lt;F49,F49&lt;$AB$8),$AA$8,AND($AB$8&lt;F49,F49&lt;$AB$9),$AA$9,AND($AB$9&lt;F49,F49&lt;$AB$10),$AA$10)</f>
        <v>#N/A</v>
      </c>
      <c r="U49" s="367"/>
      <c r="V49" s="368"/>
      <c r="W49" s="184" t="s">
        <v>641</v>
      </c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369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369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369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369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369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369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369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369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369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369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369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369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369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369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369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369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369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369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369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369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369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369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369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369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369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369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369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369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369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369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369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369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369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369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369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369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369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369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369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369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369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369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369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369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369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369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369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369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369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369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369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369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369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369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369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369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369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369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369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369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369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369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369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369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369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369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369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369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369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369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369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369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369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369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369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369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369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369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369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369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369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369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369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369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369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369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369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369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369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369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369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369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369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369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369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369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369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369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369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369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369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369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369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369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369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369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369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369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369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369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369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369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369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369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369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369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369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369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369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369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369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369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369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369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369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369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369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369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369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369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369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369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369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369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369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369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369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369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369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369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369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369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369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369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369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369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369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369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369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369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369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369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369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369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369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369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369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369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369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369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369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369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369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369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369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369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369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369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369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369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369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369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369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369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369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369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369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369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369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369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369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369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369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369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369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369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369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369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369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369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369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369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369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369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369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369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369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369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369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369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369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369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369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369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369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369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369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369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369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369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369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369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369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369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369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369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369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369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369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369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369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369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369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369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369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369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369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369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369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369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369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369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369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369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369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369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369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369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369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369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369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369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369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369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369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369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369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369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369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369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369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369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369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369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369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369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369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369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369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369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369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369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369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369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369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369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369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369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369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369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369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369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369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369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369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369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369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369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369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369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369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369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369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369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369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369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369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369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369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369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369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369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369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369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369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369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369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369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369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369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369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369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369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369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369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369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369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369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369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369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369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369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369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369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369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369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369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369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369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369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369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369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369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369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369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369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369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369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369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369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369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369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369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369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369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369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369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369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369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369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369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369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369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369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369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369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369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369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369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369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369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369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369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369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369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369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369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369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369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369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369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369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369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369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369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369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369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369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369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369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369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369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369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369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369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369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369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369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369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369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369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369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369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369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369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369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369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369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369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369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369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369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369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369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369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369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369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369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369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369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369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369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369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369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369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369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369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369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369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369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369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369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369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369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369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369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369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369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369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369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369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369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369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369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369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369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369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369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369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369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369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369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369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369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369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369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369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369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369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369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369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369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369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369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369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369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369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369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369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369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369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369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369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369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369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369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369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369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369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369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369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369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369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369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369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369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369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369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369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369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369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369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369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369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369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369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369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369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369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369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369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369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369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369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369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369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369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369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369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369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369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369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369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369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369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369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369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369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369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369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369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369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369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369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369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369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369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369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369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369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369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369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369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369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369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369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369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369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369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369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369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369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369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369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369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369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369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369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369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369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369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369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369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369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369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369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369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369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369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369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369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369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369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369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369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369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369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369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369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369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369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369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369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369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369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369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369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369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369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369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369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369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369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369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369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369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369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369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369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369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369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369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369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369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369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369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369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369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369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369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369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369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369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369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369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369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369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369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369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369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369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369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369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369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369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369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369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369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369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369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369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369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369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369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369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369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369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369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369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369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369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369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369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369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369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369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369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369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369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369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369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369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369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369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369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369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369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369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369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369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369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369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369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369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369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369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369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369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369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369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369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369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369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369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369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369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369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369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369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369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369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369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369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369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369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369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369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369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369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369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369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369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369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369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369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369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369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369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369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369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369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369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369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369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369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369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369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369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369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369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369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369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369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369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369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369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369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369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369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369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369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369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369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369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369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369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369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369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369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369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369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369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369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369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369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369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369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369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369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369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369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369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369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369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369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369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369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369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369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369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369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369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369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369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369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369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369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369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369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369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369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369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369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369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369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369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369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369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369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369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369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369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369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369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369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369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369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369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369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369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369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369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369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369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369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369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369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369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369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369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369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369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369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369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369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369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369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369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369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369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369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369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369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369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369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369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369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369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369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369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369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369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369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369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369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369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369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369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369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369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369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369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369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369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369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369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369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369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369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369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369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369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369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369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369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369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369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369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369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369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369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369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369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369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369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369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369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369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369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369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369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369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369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369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369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369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369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369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369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369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369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369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369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369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369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369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369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369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369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369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369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369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369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369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369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369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369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369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369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369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369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369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369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369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369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369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369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369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369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369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369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369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369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369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369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369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369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369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369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369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369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369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369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369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369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369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369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369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369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369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369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369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369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369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369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369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369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369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369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369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369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369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369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369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369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369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369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369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369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369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369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369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369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369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369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369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369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369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369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369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369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369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369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369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369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369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369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369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369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369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369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369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369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369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369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369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369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369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369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369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369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369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369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369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369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369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369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369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369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369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369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369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369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369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369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369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369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369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369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369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369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</row>
  </sheetData>
  <autoFilter ref="$B$1:$U$1"/>
  <mergeCells count="22">
    <mergeCell ref="K8:L8"/>
    <mergeCell ref="K9:L9"/>
    <mergeCell ref="K7:L7"/>
    <mergeCell ref="K10:L10"/>
    <mergeCell ref="K11:L11"/>
    <mergeCell ref="K6:L6"/>
    <mergeCell ref="K12:L12"/>
    <mergeCell ref="K14:L14"/>
    <mergeCell ref="K16:L16"/>
    <mergeCell ref="K17:L17"/>
    <mergeCell ref="K18:L18"/>
    <mergeCell ref="K19:L19"/>
    <mergeCell ref="V11:V13"/>
    <mergeCell ref="V15:V19"/>
    <mergeCell ref="V20:V23"/>
    <mergeCell ref="K1:L1"/>
    <mergeCell ref="K3:L3"/>
    <mergeCell ref="V3:V8"/>
    <mergeCell ref="K4:L4"/>
    <mergeCell ref="K5:L5"/>
    <mergeCell ref="V9:V10"/>
    <mergeCell ref="K13:L13"/>
  </mergeCells>
  <conditionalFormatting sqref="S2:T49">
    <cfRule type="containsText" dxfId="0" priority="1" operator="containsText" text="PC-WT">
      <formula>NOT(ISERROR(SEARCH(("PC-WT"),(S2))))</formula>
    </cfRule>
  </conditionalFormatting>
  <conditionalFormatting sqref="S2:T49">
    <cfRule type="containsText" dxfId="1" priority="2" operator="containsText" text="PC">
      <formula>NOT(ISERROR(SEARCH(("PC"),(S2))))</formula>
    </cfRule>
  </conditionalFormatting>
  <conditionalFormatting sqref="S2:T49">
    <cfRule type="containsText" dxfId="2" priority="3" operator="containsText" text="WT">
      <formula>NOT(ISERROR(SEARCH(("WT"),(S2))))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5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hidden="1" min="1" max="1" width="32.71"/>
    <col customWidth="1" hidden="1" min="2" max="2" width="20.57"/>
    <col customWidth="1" hidden="1" min="3" max="3" width="13.29"/>
    <col customWidth="1" min="4" max="4" width="16.29"/>
    <col customWidth="1" min="5" max="5" width="14.86"/>
    <col customWidth="1" min="6" max="7" width="10.43"/>
    <col customWidth="1" min="8" max="8" width="18.29"/>
    <col customWidth="1" min="9" max="9" width="21.14"/>
    <col customWidth="1" min="10" max="10" width="17.29"/>
    <col customWidth="1" min="11" max="11" width="12.86"/>
    <col customWidth="1" min="12" max="12" width="9.57"/>
    <col customWidth="1" min="13" max="13" width="6.0"/>
    <col customWidth="1" min="14" max="14" width="10.0"/>
    <col customWidth="1" min="15" max="15" width="9.0"/>
    <col customWidth="1" hidden="1" min="16" max="16" width="16.14"/>
    <col customWidth="1" hidden="1" min="17" max="17" width="14.86"/>
    <col customWidth="1" hidden="1" min="18" max="18" width="11.86"/>
    <col customWidth="1" hidden="1" min="19" max="19" width="21.71"/>
    <col customWidth="1" min="20" max="42" width="8.71"/>
  </cols>
  <sheetData>
    <row r="1">
      <c r="A1" s="2" t="s">
        <v>0</v>
      </c>
      <c r="B1" s="2" t="s">
        <v>164</v>
      </c>
      <c r="C1" s="2" t="s">
        <v>1</v>
      </c>
      <c r="D1" s="370" t="s">
        <v>2</v>
      </c>
      <c r="E1" s="358" t="s">
        <v>7</v>
      </c>
      <c r="F1" s="358" t="s">
        <v>3</v>
      </c>
      <c r="G1" s="358" t="s">
        <v>4</v>
      </c>
      <c r="H1" s="371" t="s">
        <v>233</v>
      </c>
      <c r="I1" s="358" t="s">
        <v>234</v>
      </c>
      <c r="J1" s="358" t="s">
        <v>12</v>
      </c>
      <c r="K1" s="371" t="s">
        <v>235</v>
      </c>
      <c r="L1" s="372" t="s">
        <v>816</v>
      </c>
      <c r="M1" s="372" t="s">
        <v>534</v>
      </c>
      <c r="N1" s="358" t="s">
        <v>535</v>
      </c>
      <c r="O1" s="373" t="s">
        <v>536</v>
      </c>
      <c r="P1" s="2" t="s">
        <v>817</v>
      </c>
      <c r="Q1" s="2" t="s">
        <v>818</v>
      </c>
      <c r="R1" s="2" t="s">
        <v>819</v>
      </c>
      <c r="S1" s="2" t="s">
        <v>15</v>
      </c>
      <c r="T1" s="2"/>
      <c r="U1" s="2" t="s">
        <v>17</v>
      </c>
      <c r="V1" s="1" t="s">
        <v>18</v>
      </c>
      <c r="W1" s="1" t="s">
        <v>17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>
      <c r="A2" s="374" t="s">
        <v>21</v>
      </c>
      <c r="B2" s="374" t="s">
        <v>820</v>
      </c>
      <c r="C2" s="374" t="s">
        <v>158</v>
      </c>
      <c r="D2" s="67" t="s">
        <v>539</v>
      </c>
      <c r="E2" s="66">
        <v>8.13771E8</v>
      </c>
      <c r="F2" s="66" t="s">
        <v>540</v>
      </c>
      <c r="G2" s="66" t="s">
        <v>541</v>
      </c>
      <c r="H2" s="66" t="s">
        <v>238</v>
      </c>
      <c r="I2" s="375">
        <f t="shared" ref="I2:I285" si="1">DATE(LEFT(H2,4),MID(H2,6,2),MID(H2,9,2))</f>
        <v>43170</v>
      </c>
      <c r="J2" s="77">
        <v>43181.0</v>
      </c>
      <c r="K2" s="66">
        <v>6179.719</v>
      </c>
      <c r="L2" s="70" t="s">
        <v>542</v>
      </c>
      <c r="M2" s="70" t="s">
        <v>542</v>
      </c>
      <c r="N2" s="66">
        <f t="shared" ref="N2:N293" si="2">K2-O2</f>
        <v>1237.823</v>
      </c>
      <c r="O2" s="376">
        <v>4941.896</v>
      </c>
      <c r="P2" s="374">
        <v>6035.207</v>
      </c>
      <c r="Q2" s="374">
        <v>10322.003</v>
      </c>
      <c r="R2" s="377">
        <v>43181.0</v>
      </c>
      <c r="S2" s="374" t="s">
        <v>821</v>
      </c>
      <c r="T2" s="1">
        <v>2018.0</v>
      </c>
      <c r="U2" s="1">
        <f t="array" ref="U2">SUMPRODUCT(--(YEAR($I$2:$I$285)=$T2))</f>
        <v>140</v>
      </c>
      <c r="V2" s="6">
        <v>43160.0</v>
      </c>
      <c r="W2" s="1">
        <f t="array" ref="W2">SUMPRODUCT((MONTH($I$2:$I$285)=MONTH($V2))*(YEAR($I$2:$I$285)=YEAR($V2)))</f>
        <v>24</v>
      </c>
    </row>
    <row r="3">
      <c r="A3" s="378" t="s">
        <v>21</v>
      </c>
      <c r="B3" s="378" t="s">
        <v>822</v>
      </c>
      <c r="C3" s="378" t="s">
        <v>158</v>
      </c>
      <c r="D3" s="379" t="s">
        <v>539</v>
      </c>
      <c r="E3" s="51">
        <v>8.13772E8</v>
      </c>
      <c r="F3" s="51" t="s">
        <v>823</v>
      </c>
      <c r="G3" s="51" t="s">
        <v>824</v>
      </c>
      <c r="H3" s="51" t="s">
        <v>240</v>
      </c>
      <c r="I3" s="52">
        <f t="shared" si="1"/>
        <v>43171</v>
      </c>
      <c r="J3" s="380">
        <v>43181.0</v>
      </c>
      <c r="K3" s="51">
        <v>0.0</v>
      </c>
      <c r="L3" s="53"/>
      <c r="M3" s="53"/>
      <c r="N3" s="51">
        <f t="shared" si="2"/>
        <v>0</v>
      </c>
      <c r="O3" s="381">
        <v>0.0</v>
      </c>
      <c r="P3" s="378">
        <v>0.0</v>
      </c>
      <c r="Q3" s="378">
        <v>4734.094</v>
      </c>
      <c r="R3" s="382">
        <v>43182.0</v>
      </c>
      <c r="S3" s="378" t="s">
        <v>825</v>
      </c>
      <c r="T3" s="1">
        <v>2019.0</v>
      </c>
      <c r="U3" s="1">
        <f t="array" ref="U3">SUMPRODUCT(--(YEAR($I$2:$I$285)=$T3))</f>
        <v>63</v>
      </c>
      <c r="V3" s="6">
        <v>43191.0</v>
      </c>
      <c r="W3" s="1">
        <f t="array" ref="W3">SUMPRODUCT((MONTH($I$2:$I$285)=MONTH($V3))*(YEAR($I$2:$I$285)=YEAR($V3)))</f>
        <v>31</v>
      </c>
    </row>
    <row r="4">
      <c r="A4" s="378" t="s">
        <v>21</v>
      </c>
      <c r="B4" s="378" t="s">
        <v>822</v>
      </c>
      <c r="C4" s="378" t="s">
        <v>158</v>
      </c>
      <c r="D4" s="379" t="s">
        <v>539</v>
      </c>
      <c r="E4" s="51">
        <v>8.1409E8</v>
      </c>
      <c r="F4" s="51" t="s">
        <v>826</v>
      </c>
      <c r="G4" s="51" t="s">
        <v>827</v>
      </c>
      <c r="H4" s="51" t="s">
        <v>242</v>
      </c>
      <c r="I4" s="52">
        <f t="shared" si="1"/>
        <v>43172</v>
      </c>
      <c r="J4" s="380">
        <v>43182.0</v>
      </c>
      <c r="K4" s="51">
        <v>0.0</v>
      </c>
      <c r="L4" s="53"/>
      <c r="M4" s="53"/>
      <c r="N4" s="51">
        <f t="shared" si="2"/>
        <v>0</v>
      </c>
      <c r="O4" s="381">
        <v>0.0</v>
      </c>
      <c r="P4" s="378">
        <v>0.0</v>
      </c>
      <c r="Q4" s="378">
        <v>4253.083</v>
      </c>
      <c r="R4" s="382">
        <v>43183.0</v>
      </c>
      <c r="S4" s="378" t="s">
        <v>828</v>
      </c>
      <c r="T4" s="1">
        <v>2020.0</v>
      </c>
      <c r="U4" s="1">
        <f t="array" ref="U4">SUMPRODUCT(--(YEAR($I$2:$I$285)=$T4))</f>
        <v>23</v>
      </c>
      <c r="V4" s="6">
        <v>43221.0</v>
      </c>
      <c r="W4" s="1">
        <f t="array" ref="W4">SUMPRODUCT((MONTH($I$2:$I$285)=MONTH($V4))*(YEAR($I$2:$I$285)=YEAR($V4)))</f>
        <v>12</v>
      </c>
    </row>
    <row r="5">
      <c r="A5" s="378" t="s">
        <v>21</v>
      </c>
      <c r="B5" s="378" t="s">
        <v>829</v>
      </c>
      <c r="C5" s="378" t="s">
        <v>22</v>
      </c>
      <c r="D5" s="379" t="s">
        <v>543</v>
      </c>
      <c r="E5" s="51">
        <v>1.0627002E7</v>
      </c>
      <c r="F5" s="51" t="s">
        <v>826</v>
      </c>
      <c r="G5" s="51" t="s">
        <v>827</v>
      </c>
      <c r="H5" s="51" t="s">
        <v>244</v>
      </c>
      <c r="I5" s="52">
        <f t="shared" si="1"/>
        <v>43172</v>
      </c>
      <c r="J5" s="380">
        <v>43182.0</v>
      </c>
      <c r="K5" s="51">
        <v>999.617</v>
      </c>
      <c r="L5" s="53"/>
      <c r="M5" s="53"/>
      <c r="N5" s="51">
        <f t="shared" si="2"/>
        <v>999.617</v>
      </c>
      <c r="O5" s="381">
        <v>0.0</v>
      </c>
      <c r="P5" s="378">
        <v>974.626</v>
      </c>
      <c r="Q5" s="378">
        <v>0.0</v>
      </c>
      <c r="R5" s="382">
        <v>43183.0</v>
      </c>
      <c r="S5" s="378" t="s">
        <v>828</v>
      </c>
      <c r="T5" s="1">
        <v>2021.0</v>
      </c>
      <c r="U5" s="1">
        <f t="array" ref="U5">SUMPRODUCT(--(YEAR($I$2:$I$285)=$T5))</f>
        <v>39</v>
      </c>
      <c r="V5" s="6">
        <v>43252.0</v>
      </c>
      <c r="W5" s="1">
        <f t="array" ref="W5">SUMPRODUCT((MONTH($I$2:$I$285)=MONTH($V5))*(YEAR($I$2:$I$285)=YEAR($V5)))</f>
        <v>8</v>
      </c>
      <c r="X5" s="1" t="s">
        <v>830</v>
      </c>
    </row>
    <row r="6">
      <c r="A6" s="378" t="s">
        <v>21</v>
      </c>
      <c r="B6" s="378" t="s">
        <v>820</v>
      </c>
      <c r="C6" s="378" t="s">
        <v>22</v>
      </c>
      <c r="D6" s="379" t="s">
        <v>539</v>
      </c>
      <c r="E6" s="51">
        <v>8.14259E8</v>
      </c>
      <c r="F6" s="51" t="s">
        <v>831</v>
      </c>
      <c r="G6" s="51" t="s">
        <v>832</v>
      </c>
      <c r="H6" s="51" t="s">
        <v>246</v>
      </c>
      <c r="I6" s="52">
        <f t="shared" si="1"/>
        <v>43173</v>
      </c>
      <c r="J6" s="380">
        <v>43183.0</v>
      </c>
      <c r="K6" s="51">
        <v>2864.965</v>
      </c>
      <c r="L6" s="53"/>
      <c r="M6" s="53"/>
      <c r="N6" s="51">
        <f t="shared" si="2"/>
        <v>2864.965</v>
      </c>
      <c r="O6" s="381">
        <v>0.0</v>
      </c>
      <c r="P6" s="378">
        <v>2515.562</v>
      </c>
      <c r="Q6" s="378">
        <v>6755.04</v>
      </c>
      <c r="R6" s="382">
        <v>43184.0</v>
      </c>
      <c r="S6" s="378" t="s">
        <v>833</v>
      </c>
      <c r="T6" s="1">
        <v>2022.0</v>
      </c>
      <c r="U6" s="1">
        <f t="array" ref="U6">SUMPRODUCT(--(YEAR($I$2:$I$285)=$T6))</f>
        <v>19</v>
      </c>
      <c r="V6" s="6">
        <v>43282.0</v>
      </c>
      <c r="W6" s="1">
        <f t="array" ref="W6">SUMPRODUCT((MONTH($I$2:$I$285)=MONTH($V6))*(YEAR($I$2:$I$285)=YEAR($V6)))</f>
        <v>23</v>
      </c>
    </row>
    <row r="7">
      <c r="A7" s="378" t="s">
        <v>21</v>
      </c>
      <c r="B7" s="378" t="s">
        <v>829</v>
      </c>
      <c r="C7" s="378" t="s">
        <v>22</v>
      </c>
      <c r="D7" s="379" t="s">
        <v>543</v>
      </c>
      <c r="E7" s="51">
        <v>1.0627001E7</v>
      </c>
      <c r="F7" s="51" t="s">
        <v>834</v>
      </c>
      <c r="G7" s="51" t="s">
        <v>835</v>
      </c>
      <c r="H7" s="51" t="s">
        <v>248</v>
      </c>
      <c r="I7" s="52">
        <f t="shared" si="1"/>
        <v>43173</v>
      </c>
      <c r="J7" s="380">
        <v>43183.0</v>
      </c>
      <c r="K7" s="51">
        <v>1039.603</v>
      </c>
      <c r="L7" s="53"/>
      <c r="M7" s="53"/>
      <c r="N7" s="51">
        <f t="shared" si="2"/>
        <v>1039.603</v>
      </c>
      <c r="O7" s="381">
        <v>0.0</v>
      </c>
      <c r="P7" s="378">
        <v>1020.225</v>
      </c>
      <c r="Q7" s="378">
        <v>921.0</v>
      </c>
      <c r="R7" s="382">
        <v>43184.0</v>
      </c>
      <c r="S7" s="378" t="s">
        <v>836</v>
      </c>
      <c r="T7" s="1" t="s">
        <v>42</v>
      </c>
      <c r="U7" s="1">
        <f>SUM(U2:U6)</f>
        <v>284</v>
      </c>
      <c r="V7" s="6">
        <v>43313.0</v>
      </c>
      <c r="W7" s="1">
        <f t="array" ref="W7">SUMPRODUCT((MONTH($I$2:$I$285)=MONTH($V7))*(YEAR($I$2:$I$285)=YEAR($V7)))</f>
        <v>7</v>
      </c>
    </row>
    <row r="8">
      <c r="A8" s="378" t="s">
        <v>21</v>
      </c>
      <c r="B8" s="378" t="s">
        <v>829</v>
      </c>
      <c r="C8" s="378" t="s">
        <v>22</v>
      </c>
      <c r="D8" s="379" t="s">
        <v>543</v>
      </c>
      <c r="E8" s="51">
        <v>1.0627003E7</v>
      </c>
      <c r="F8" s="51" t="s">
        <v>837</v>
      </c>
      <c r="G8" s="51" t="s">
        <v>838</v>
      </c>
      <c r="H8" s="51" t="s">
        <v>250</v>
      </c>
      <c r="I8" s="52">
        <f t="shared" si="1"/>
        <v>43174</v>
      </c>
      <c r="J8" s="380">
        <v>43184.0</v>
      </c>
      <c r="K8" s="51">
        <v>1799.441</v>
      </c>
      <c r="L8" s="53"/>
      <c r="M8" s="53"/>
      <c r="N8" s="51">
        <f t="shared" si="2"/>
        <v>1799.441</v>
      </c>
      <c r="O8" s="381">
        <v>0.0</v>
      </c>
      <c r="P8" s="378">
        <v>1794.769</v>
      </c>
      <c r="Q8" s="378">
        <v>1800.0</v>
      </c>
      <c r="R8" s="382">
        <v>43185.0</v>
      </c>
      <c r="S8" s="378" t="s">
        <v>839</v>
      </c>
      <c r="T8" s="1" t="s">
        <v>48</v>
      </c>
      <c r="U8" s="1">
        <f>COUNTA(I2:I285)</f>
        <v>284</v>
      </c>
      <c r="V8" s="6">
        <v>43344.0</v>
      </c>
      <c r="W8" s="1">
        <f t="array" ref="W8">SUMPRODUCT((MONTH($I$2:$I$285)=MONTH($V8))*(YEAR($I$2:$I$285)=YEAR($V8)))</f>
        <v>9</v>
      </c>
    </row>
    <row r="9">
      <c r="A9" s="378" t="s">
        <v>21</v>
      </c>
      <c r="B9" s="378" t="s">
        <v>829</v>
      </c>
      <c r="C9" s="378" t="s">
        <v>22</v>
      </c>
      <c r="D9" s="379" t="s">
        <v>543</v>
      </c>
      <c r="E9" s="51">
        <v>1.0627005E7</v>
      </c>
      <c r="F9" s="51" t="s">
        <v>840</v>
      </c>
      <c r="G9" s="51" t="s">
        <v>841</v>
      </c>
      <c r="H9" s="51" t="s">
        <v>252</v>
      </c>
      <c r="I9" s="52">
        <f t="shared" si="1"/>
        <v>43175</v>
      </c>
      <c r="J9" s="380">
        <v>43185.0</v>
      </c>
      <c r="K9" s="51">
        <v>979.604</v>
      </c>
      <c r="L9" s="53"/>
      <c r="M9" s="53"/>
      <c r="N9" s="51">
        <f t="shared" si="2"/>
        <v>979.604</v>
      </c>
      <c r="O9" s="381">
        <v>0.0</v>
      </c>
      <c r="P9" s="378">
        <v>961.012</v>
      </c>
      <c r="Q9" s="378">
        <v>982.0</v>
      </c>
      <c r="R9" s="382">
        <v>43186.0</v>
      </c>
      <c r="S9" s="378" t="s">
        <v>842</v>
      </c>
      <c r="V9" s="6">
        <v>43374.0</v>
      </c>
      <c r="W9" s="1">
        <f t="array" ref="W9">SUMPRODUCT((MONTH($I$2:$I$285)=MONTH($V9))*(YEAR($I$2:$I$285)=YEAR($V9)))</f>
        <v>16</v>
      </c>
    </row>
    <row r="10">
      <c r="A10" s="378" t="s">
        <v>21</v>
      </c>
      <c r="B10" s="378" t="s">
        <v>829</v>
      </c>
      <c r="C10" s="378" t="s">
        <v>22</v>
      </c>
      <c r="D10" s="379" t="s">
        <v>543</v>
      </c>
      <c r="E10" s="51">
        <v>1.0627006E7</v>
      </c>
      <c r="F10" s="51" t="s">
        <v>843</v>
      </c>
      <c r="G10" s="51" t="s">
        <v>844</v>
      </c>
      <c r="H10" s="51" t="s">
        <v>254</v>
      </c>
      <c r="I10" s="52">
        <f t="shared" si="1"/>
        <v>43176</v>
      </c>
      <c r="J10" s="380">
        <v>43213.0</v>
      </c>
      <c r="K10" s="51">
        <v>1054.621</v>
      </c>
      <c r="L10" s="53"/>
      <c r="M10" s="53"/>
      <c r="N10" s="51">
        <f t="shared" si="2"/>
        <v>1054.621</v>
      </c>
      <c r="O10" s="381">
        <v>0.0</v>
      </c>
      <c r="P10" s="378">
        <v>1036.466</v>
      </c>
      <c r="Q10" s="378">
        <v>1060.0</v>
      </c>
      <c r="R10" s="382">
        <v>43187.0</v>
      </c>
      <c r="S10" s="378" t="s">
        <v>845</v>
      </c>
      <c r="V10" s="6">
        <v>43405.0</v>
      </c>
      <c r="W10" s="1">
        <f t="array" ref="W10">SUMPRODUCT((MONTH($I$2:$I$285)=MONTH($V10))*(YEAR($I$2:$I$285)=YEAR($V10)))</f>
        <v>10</v>
      </c>
    </row>
    <row r="11">
      <c r="A11" s="378" t="s">
        <v>21</v>
      </c>
      <c r="B11" s="378" t="s">
        <v>829</v>
      </c>
      <c r="C11" s="378" t="s">
        <v>22</v>
      </c>
      <c r="D11" s="379" t="s">
        <v>543</v>
      </c>
      <c r="E11" s="51">
        <v>1.0627007E7</v>
      </c>
      <c r="F11" s="51" t="s">
        <v>846</v>
      </c>
      <c r="G11" s="51" t="s">
        <v>847</v>
      </c>
      <c r="H11" s="51" t="s">
        <v>256</v>
      </c>
      <c r="I11" s="52">
        <f t="shared" si="1"/>
        <v>43177</v>
      </c>
      <c r="J11" s="380">
        <v>43213.0</v>
      </c>
      <c r="K11" s="51">
        <v>974.452</v>
      </c>
      <c r="L11" s="53"/>
      <c r="M11" s="53"/>
      <c r="N11" s="51">
        <f t="shared" si="2"/>
        <v>974.452</v>
      </c>
      <c r="O11" s="381">
        <v>0.0</v>
      </c>
      <c r="P11" s="378">
        <v>954.557</v>
      </c>
      <c r="Q11" s="378">
        <v>977.0</v>
      </c>
      <c r="R11" s="382">
        <v>43188.0</v>
      </c>
      <c r="S11" s="378" t="s">
        <v>848</v>
      </c>
      <c r="V11" s="6">
        <v>43435.0</v>
      </c>
      <c r="W11" s="1">
        <f t="array" ref="W11">SUMPRODUCT((MONTH($I$2:$I$285)=MONTH($V11))*(YEAR($I$2:$I$285)=YEAR($V11)))</f>
        <v>0</v>
      </c>
    </row>
    <row r="12">
      <c r="A12" s="378" t="s">
        <v>21</v>
      </c>
      <c r="B12" s="378" t="s">
        <v>820</v>
      </c>
      <c r="C12" s="378" t="s">
        <v>158</v>
      </c>
      <c r="D12" s="379" t="s">
        <v>539</v>
      </c>
      <c r="E12" s="51">
        <v>8.15603E8</v>
      </c>
      <c r="F12" s="51" t="s">
        <v>849</v>
      </c>
      <c r="G12" s="51" t="s">
        <v>850</v>
      </c>
      <c r="H12" s="51" t="s">
        <v>258</v>
      </c>
      <c r="I12" s="52">
        <f t="shared" si="1"/>
        <v>43178</v>
      </c>
      <c r="J12" s="380">
        <v>43213.0</v>
      </c>
      <c r="K12" s="51">
        <v>2250.917</v>
      </c>
      <c r="L12" s="53"/>
      <c r="M12" s="53"/>
      <c r="N12" s="51">
        <f t="shared" si="2"/>
        <v>2250.917</v>
      </c>
      <c r="O12" s="381">
        <v>0.0</v>
      </c>
      <c r="P12" s="378">
        <v>1906.567</v>
      </c>
      <c r="Q12" s="378">
        <v>6002.04</v>
      </c>
      <c r="R12" s="382">
        <v>43189.0</v>
      </c>
      <c r="S12" s="378" t="s">
        <v>851</v>
      </c>
      <c r="V12" s="6">
        <v>43466.0</v>
      </c>
      <c r="W12" s="1">
        <f t="array" ref="W12">SUMPRODUCT((MONTH($I$2:$I$285)=MONTH($V12))*(YEAR($I$2:$I$285)=YEAR($V12)))</f>
        <v>0</v>
      </c>
    </row>
    <row r="13">
      <c r="A13" s="378" t="s">
        <v>21</v>
      </c>
      <c r="B13" s="378" t="s">
        <v>829</v>
      </c>
      <c r="C13" s="378" t="s">
        <v>22</v>
      </c>
      <c r="D13" s="379" t="s">
        <v>543</v>
      </c>
      <c r="E13" s="51">
        <v>1.0627008E7</v>
      </c>
      <c r="F13" s="51" t="s">
        <v>852</v>
      </c>
      <c r="G13" s="51" t="s">
        <v>853</v>
      </c>
      <c r="H13" s="51" t="s">
        <v>259</v>
      </c>
      <c r="I13" s="52">
        <f t="shared" si="1"/>
        <v>43178</v>
      </c>
      <c r="J13" s="380">
        <v>43213.0</v>
      </c>
      <c r="K13" s="51">
        <v>984.795</v>
      </c>
      <c r="L13" s="53"/>
      <c r="M13" s="53"/>
      <c r="N13" s="51">
        <f t="shared" si="2"/>
        <v>984.795</v>
      </c>
      <c r="O13" s="381">
        <v>0.0</v>
      </c>
      <c r="P13" s="378">
        <v>962.192</v>
      </c>
      <c r="Q13" s="378">
        <v>987.0</v>
      </c>
      <c r="R13" s="382">
        <v>43189.0</v>
      </c>
      <c r="S13" s="378" t="s">
        <v>854</v>
      </c>
      <c r="V13" s="6">
        <v>43497.0</v>
      </c>
      <c r="W13" s="1">
        <f t="array" ref="W13">SUMPRODUCT((MONTH($I$2:$I$285)=MONTH($V13))*(YEAR($I$2:$I$285)=YEAR($V13)))</f>
        <v>1</v>
      </c>
    </row>
    <row r="14">
      <c r="A14" s="378" t="s">
        <v>21</v>
      </c>
      <c r="B14" s="378" t="s">
        <v>829</v>
      </c>
      <c r="C14" s="378" t="s">
        <v>22</v>
      </c>
      <c r="D14" s="379" t="s">
        <v>543</v>
      </c>
      <c r="E14" s="51">
        <v>1.0627009E7</v>
      </c>
      <c r="F14" s="51" t="s">
        <v>855</v>
      </c>
      <c r="G14" s="51" t="s">
        <v>856</v>
      </c>
      <c r="H14" s="51" t="s">
        <v>260</v>
      </c>
      <c r="I14" s="52">
        <f t="shared" si="1"/>
        <v>43179</v>
      </c>
      <c r="J14" s="380">
        <v>43213.0</v>
      </c>
      <c r="K14" s="51">
        <v>992.973</v>
      </c>
      <c r="L14" s="53"/>
      <c r="M14" s="53"/>
      <c r="N14" s="51">
        <f t="shared" si="2"/>
        <v>992.973</v>
      </c>
      <c r="O14" s="381">
        <v>0.0</v>
      </c>
      <c r="P14" s="378">
        <v>976.193</v>
      </c>
      <c r="Q14" s="378">
        <v>999.0</v>
      </c>
      <c r="R14" s="382">
        <v>43190.0</v>
      </c>
      <c r="S14" s="378" t="s">
        <v>857</v>
      </c>
      <c r="V14" s="6">
        <v>43525.0</v>
      </c>
      <c r="W14" s="1">
        <f t="array" ref="W14">SUMPRODUCT((MONTH($I$2:$I$285)=MONTH($V14))*(YEAR($I$2:$I$285)=YEAR($V14)))</f>
        <v>17</v>
      </c>
    </row>
    <row r="15">
      <c r="A15" s="378" t="s">
        <v>21</v>
      </c>
      <c r="B15" s="378" t="s">
        <v>829</v>
      </c>
      <c r="C15" s="378" t="s">
        <v>22</v>
      </c>
      <c r="D15" s="379" t="s">
        <v>543</v>
      </c>
      <c r="E15" s="51">
        <v>1.062701E7</v>
      </c>
      <c r="F15" s="51" t="s">
        <v>858</v>
      </c>
      <c r="G15" s="51" t="s">
        <v>859</v>
      </c>
      <c r="H15" s="51" t="s">
        <v>261</v>
      </c>
      <c r="I15" s="52">
        <f t="shared" si="1"/>
        <v>43180</v>
      </c>
      <c r="J15" s="380">
        <v>43213.0</v>
      </c>
      <c r="K15" s="51">
        <v>1094.604</v>
      </c>
      <c r="L15" s="53"/>
      <c r="M15" s="53"/>
      <c r="N15" s="51">
        <f t="shared" si="2"/>
        <v>1094.604</v>
      </c>
      <c r="O15" s="381">
        <v>0.0</v>
      </c>
      <c r="P15" s="378">
        <v>1074.872</v>
      </c>
      <c r="Q15" s="378">
        <v>1098.0</v>
      </c>
      <c r="R15" s="382">
        <v>43191.0</v>
      </c>
      <c r="S15" s="378" t="s">
        <v>860</v>
      </c>
      <c r="V15" s="6">
        <v>43556.0</v>
      </c>
      <c r="W15" s="1">
        <f t="array" ref="W15">SUMPRODUCT((MONTH($I$2:$I$285)=MONTH($V15))*(YEAR($I$2:$I$285)=YEAR($V15)))</f>
        <v>13</v>
      </c>
    </row>
    <row r="16">
      <c r="A16" s="378" t="s">
        <v>21</v>
      </c>
      <c r="B16" s="378" t="s">
        <v>829</v>
      </c>
      <c r="C16" s="378" t="s">
        <v>22</v>
      </c>
      <c r="D16" s="379" t="s">
        <v>543</v>
      </c>
      <c r="E16" s="51">
        <v>1.0627011E7</v>
      </c>
      <c r="F16" s="51" t="s">
        <v>861</v>
      </c>
      <c r="G16" s="51" t="s">
        <v>862</v>
      </c>
      <c r="H16" s="51" t="s">
        <v>262</v>
      </c>
      <c r="I16" s="52">
        <f t="shared" si="1"/>
        <v>43181</v>
      </c>
      <c r="J16" s="380">
        <v>43213.0</v>
      </c>
      <c r="K16" s="51">
        <v>984.724</v>
      </c>
      <c r="L16" s="53"/>
      <c r="M16" s="53"/>
      <c r="N16" s="51">
        <f t="shared" si="2"/>
        <v>984.724</v>
      </c>
      <c r="O16" s="381">
        <v>0.0</v>
      </c>
      <c r="P16" s="378">
        <v>982.371</v>
      </c>
      <c r="Q16" s="378">
        <v>986.0</v>
      </c>
      <c r="R16" s="382">
        <v>43192.0</v>
      </c>
      <c r="S16" s="378" t="s">
        <v>863</v>
      </c>
      <c r="V16" s="6">
        <v>43586.0</v>
      </c>
      <c r="W16" s="1">
        <f t="array" ref="W16">SUMPRODUCT((MONTH($I$2:$I$285)=MONTH($V16))*(YEAR($I$2:$I$285)=YEAR($V16)))</f>
        <v>9</v>
      </c>
    </row>
    <row r="17">
      <c r="A17" s="378" t="s">
        <v>21</v>
      </c>
      <c r="B17" s="378" t="s">
        <v>829</v>
      </c>
      <c r="C17" s="378" t="s">
        <v>22</v>
      </c>
      <c r="D17" s="379" t="s">
        <v>543</v>
      </c>
      <c r="E17" s="51">
        <v>1.0627012E7</v>
      </c>
      <c r="F17" s="51" t="s">
        <v>864</v>
      </c>
      <c r="G17" s="51" t="s">
        <v>865</v>
      </c>
      <c r="H17" s="51" t="s">
        <v>263</v>
      </c>
      <c r="I17" s="52">
        <f t="shared" si="1"/>
        <v>43182</v>
      </c>
      <c r="J17" s="380">
        <v>43213.0</v>
      </c>
      <c r="K17" s="51">
        <v>1039.671</v>
      </c>
      <c r="L17" s="53"/>
      <c r="M17" s="53"/>
      <c r="N17" s="51">
        <f t="shared" si="2"/>
        <v>1039.671</v>
      </c>
      <c r="O17" s="381">
        <v>0.0</v>
      </c>
      <c r="P17" s="378">
        <v>1021.383</v>
      </c>
      <c r="Q17" s="378">
        <v>1045.0</v>
      </c>
      <c r="R17" s="382">
        <v>43193.0</v>
      </c>
      <c r="S17" s="378" t="s">
        <v>866</v>
      </c>
      <c r="V17" s="6">
        <v>43617.0</v>
      </c>
      <c r="W17" s="1">
        <f t="array" ref="W17">SUMPRODUCT((MONTH($I$2:$I$285)=MONTH($V17))*(YEAR($I$2:$I$285)=YEAR($V17)))</f>
        <v>0</v>
      </c>
    </row>
    <row r="18">
      <c r="A18" s="378" t="s">
        <v>21</v>
      </c>
      <c r="B18" s="378" t="s">
        <v>829</v>
      </c>
      <c r="C18" s="378" t="s">
        <v>22</v>
      </c>
      <c r="D18" s="379" t="s">
        <v>543</v>
      </c>
      <c r="E18" s="51">
        <v>1.0627013E7</v>
      </c>
      <c r="F18" s="51" t="s">
        <v>867</v>
      </c>
      <c r="G18" s="51" t="s">
        <v>173</v>
      </c>
      <c r="H18" s="51" t="s">
        <v>264</v>
      </c>
      <c r="I18" s="52">
        <f t="shared" si="1"/>
        <v>43183</v>
      </c>
      <c r="J18" s="380">
        <v>43213.0</v>
      </c>
      <c r="K18" s="51">
        <v>979.445</v>
      </c>
      <c r="L18" s="53"/>
      <c r="M18" s="53"/>
      <c r="N18" s="51">
        <f t="shared" si="2"/>
        <v>979.445</v>
      </c>
      <c r="O18" s="381">
        <v>0.0</v>
      </c>
      <c r="P18" s="378">
        <v>977.793</v>
      </c>
      <c r="Q18" s="378">
        <v>985.0</v>
      </c>
      <c r="R18" s="382">
        <v>43194.0</v>
      </c>
      <c r="S18" s="378" t="s">
        <v>868</v>
      </c>
      <c r="V18" s="6">
        <v>43647.0</v>
      </c>
      <c r="W18" s="1">
        <f t="array" ref="W18">SUMPRODUCT((MONTH($I$2:$I$285)=MONTH($V18))*(YEAR($I$2:$I$285)=YEAR($V18)))</f>
        <v>0</v>
      </c>
    </row>
    <row r="19">
      <c r="A19" s="378" t="s">
        <v>21</v>
      </c>
      <c r="B19" s="378" t="s">
        <v>829</v>
      </c>
      <c r="C19" s="378" t="s">
        <v>22</v>
      </c>
      <c r="D19" s="379" t="s">
        <v>543</v>
      </c>
      <c r="E19" s="51">
        <v>1.0627014E7</v>
      </c>
      <c r="F19" s="51" t="s">
        <v>869</v>
      </c>
      <c r="G19" s="51" t="s">
        <v>870</v>
      </c>
      <c r="H19" s="51" t="s">
        <v>265</v>
      </c>
      <c r="I19" s="52">
        <f t="shared" si="1"/>
        <v>43184</v>
      </c>
      <c r="J19" s="380">
        <v>43213.0</v>
      </c>
      <c r="K19" s="51">
        <v>984.815</v>
      </c>
      <c r="L19" s="53"/>
      <c r="M19" s="53"/>
      <c r="N19" s="51">
        <f t="shared" si="2"/>
        <v>984.815</v>
      </c>
      <c r="O19" s="381">
        <v>0.0</v>
      </c>
      <c r="P19" s="378">
        <v>963.295</v>
      </c>
      <c r="Q19" s="378">
        <v>987.0</v>
      </c>
      <c r="R19" s="382">
        <v>43195.0</v>
      </c>
      <c r="S19" s="378" t="s">
        <v>871</v>
      </c>
      <c r="V19" s="6">
        <v>43678.0</v>
      </c>
      <c r="W19" s="1">
        <f t="array" ref="W19">SUMPRODUCT((MONTH($I$2:$I$285)=MONTH($V19))*(YEAR($I$2:$I$285)=YEAR($V19)))</f>
        <v>8</v>
      </c>
    </row>
    <row r="20">
      <c r="A20" s="378" t="s">
        <v>21</v>
      </c>
      <c r="B20" s="378" t="s">
        <v>829</v>
      </c>
      <c r="C20" s="378" t="s">
        <v>22</v>
      </c>
      <c r="D20" s="379" t="s">
        <v>543</v>
      </c>
      <c r="E20" s="51">
        <v>1.0627015E7</v>
      </c>
      <c r="F20" s="51" t="s">
        <v>872</v>
      </c>
      <c r="G20" s="51" t="s">
        <v>873</v>
      </c>
      <c r="H20" s="51" t="s">
        <v>266</v>
      </c>
      <c r="I20" s="52">
        <f t="shared" si="1"/>
        <v>43185</v>
      </c>
      <c r="J20" s="380">
        <v>43213.0</v>
      </c>
      <c r="K20" s="51">
        <v>984.814</v>
      </c>
      <c r="L20" s="53"/>
      <c r="M20" s="53"/>
      <c r="N20" s="51">
        <f t="shared" si="2"/>
        <v>984.814</v>
      </c>
      <c r="O20" s="381">
        <v>0.0</v>
      </c>
      <c r="P20" s="378">
        <v>979.734</v>
      </c>
      <c r="Q20" s="378">
        <v>987.0</v>
      </c>
      <c r="R20" s="382">
        <v>43196.0</v>
      </c>
      <c r="S20" s="378" t="s">
        <v>874</v>
      </c>
      <c r="V20" s="6">
        <v>43709.0</v>
      </c>
      <c r="W20" s="1">
        <f t="array" ref="W20">SUMPRODUCT((MONTH($I$2:$I$285)=MONTH($V20))*(YEAR($I$2:$I$285)=YEAR($V20)))</f>
        <v>7</v>
      </c>
    </row>
    <row r="21" ht="15.75" customHeight="1">
      <c r="A21" s="378" t="s">
        <v>21</v>
      </c>
      <c r="B21" s="378" t="s">
        <v>829</v>
      </c>
      <c r="C21" s="378" t="s">
        <v>22</v>
      </c>
      <c r="D21" s="379" t="s">
        <v>543</v>
      </c>
      <c r="E21" s="51">
        <v>1.0627016E7</v>
      </c>
      <c r="F21" s="51" t="s">
        <v>875</v>
      </c>
      <c r="G21" s="51" t="s">
        <v>876</v>
      </c>
      <c r="H21" s="51" t="s">
        <v>267</v>
      </c>
      <c r="I21" s="52">
        <f t="shared" si="1"/>
        <v>43186</v>
      </c>
      <c r="J21" s="380">
        <v>43214.0</v>
      </c>
      <c r="K21" s="51">
        <v>989.617</v>
      </c>
      <c r="L21" s="53"/>
      <c r="M21" s="53"/>
      <c r="N21" s="51">
        <f t="shared" si="2"/>
        <v>989.617</v>
      </c>
      <c r="O21" s="381">
        <v>0.0</v>
      </c>
      <c r="P21" s="378">
        <v>968.8</v>
      </c>
      <c r="Q21" s="378">
        <v>991.0</v>
      </c>
      <c r="R21" s="382">
        <v>43197.0</v>
      </c>
      <c r="S21" s="378" t="s">
        <v>877</v>
      </c>
      <c r="V21" s="6">
        <v>43739.0</v>
      </c>
      <c r="W21" s="1">
        <f t="array" ref="W21">SUMPRODUCT((MONTH($I$2:$I$285)=MONTH($V21))*(YEAR($I$2:$I$285)=YEAR($V21)))</f>
        <v>5</v>
      </c>
    </row>
    <row r="22" ht="15.75" customHeight="1">
      <c r="A22" s="378" t="s">
        <v>21</v>
      </c>
      <c r="B22" s="378" t="s">
        <v>829</v>
      </c>
      <c r="C22" s="378" t="s">
        <v>22</v>
      </c>
      <c r="D22" s="379" t="s">
        <v>543</v>
      </c>
      <c r="E22" s="51">
        <v>1.0627017E7</v>
      </c>
      <c r="F22" s="51" t="s">
        <v>878</v>
      </c>
      <c r="G22" s="51" t="s">
        <v>879</v>
      </c>
      <c r="H22" s="51" t="s">
        <v>268</v>
      </c>
      <c r="I22" s="52">
        <f t="shared" si="1"/>
        <v>43187</v>
      </c>
      <c r="J22" s="380">
        <v>43214.0</v>
      </c>
      <c r="K22" s="51">
        <v>999.62</v>
      </c>
      <c r="L22" s="53"/>
      <c r="M22" s="53"/>
      <c r="N22" s="51">
        <f t="shared" si="2"/>
        <v>999.62</v>
      </c>
      <c r="O22" s="381">
        <v>0.0</v>
      </c>
      <c r="P22" s="378">
        <v>994.761</v>
      </c>
      <c r="Q22" s="378">
        <v>1002.0</v>
      </c>
      <c r="R22" s="382">
        <v>43198.0</v>
      </c>
      <c r="S22" s="378" t="s">
        <v>880</v>
      </c>
      <c r="V22" s="6">
        <v>43770.0</v>
      </c>
      <c r="W22" s="1">
        <f t="array" ref="W22">SUMPRODUCT((MONTH($I$2:$I$285)=MONTH($V22))*(YEAR($I$2:$I$285)=YEAR($V22)))</f>
        <v>3</v>
      </c>
    </row>
    <row r="23" ht="15.75" customHeight="1">
      <c r="A23" s="378" t="s">
        <v>21</v>
      </c>
      <c r="B23" s="378" t="s">
        <v>829</v>
      </c>
      <c r="C23" s="378" t="s">
        <v>22</v>
      </c>
      <c r="D23" s="379" t="s">
        <v>543</v>
      </c>
      <c r="E23" s="51">
        <v>1.0627018E7</v>
      </c>
      <c r="F23" s="51" t="s">
        <v>881</v>
      </c>
      <c r="G23" s="51" t="s">
        <v>640</v>
      </c>
      <c r="H23" s="51" t="s">
        <v>269</v>
      </c>
      <c r="I23" s="52">
        <f t="shared" si="1"/>
        <v>43188</v>
      </c>
      <c r="J23" s="380">
        <v>43214.0</v>
      </c>
      <c r="K23" s="51">
        <v>969.651</v>
      </c>
      <c r="L23" s="53"/>
      <c r="M23" s="53"/>
      <c r="N23" s="51">
        <f t="shared" si="2"/>
        <v>969.651</v>
      </c>
      <c r="O23" s="381">
        <v>0.0</v>
      </c>
      <c r="P23" s="378">
        <v>950.761</v>
      </c>
      <c r="Q23" s="378">
        <v>976.0</v>
      </c>
      <c r="R23" s="382">
        <v>43199.0</v>
      </c>
      <c r="S23" s="378" t="s">
        <v>882</v>
      </c>
      <c r="V23" s="6">
        <v>43800.0</v>
      </c>
      <c r="W23" s="1">
        <f t="array" ref="W23">SUMPRODUCT((MONTH($I$2:$I$285)=MONTH($V23))*(YEAR($I$2:$I$285)=YEAR($V23)))</f>
        <v>0</v>
      </c>
    </row>
    <row r="24" ht="15.75" customHeight="1">
      <c r="A24" s="378" t="s">
        <v>21</v>
      </c>
      <c r="B24" s="378" t="s">
        <v>829</v>
      </c>
      <c r="C24" s="378" t="s">
        <v>22</v>
      </c>
      <c r="D24" s="379" t="s">
        <v>543</v>
      </c>
      <c r="E24" s="51">
        <v>1.0627019E7</v>
      </c>
      <c r="F24" s="51" t="s">
        <v>883</v>
      </c>
      <c r="G24" s="51" t="s">
        <v>884</v>
      </c>
      <c r="H24" s="51" t="s">
        <v>270</v>
      </c>
      <c r="I24" s="52">
        <f t="shared" si="1"/>
        <v>43189</v>
      </c>
      <c r="J24" s="380">
        <v>43214.0</v>
      </c>
      <c r="K24" s="51">
        <v>944.448</v>
      </c>
      <c r="L24" s="53"/>
      <c r="M24" s="53"/>
      <c r="N24" s="51">
        <f t="shared" si="2"/>
        <v>944.448</v>
      </c>
      <c r="O24" s="381">
        <v>0.0</v>
      </c>
      <c r="P24" s="378">
        <v>942.686</v>
      </c>
      <c r="Q24" s="378">
        <v>947.0</v>
      </c>
      <c r="R24" s="382">
        <v>43200.0</v>
      </c>
      <c r="S24" s="378" t="s">
        <v>885</v>
      </c>
      <c r="V24" s="6">
        <v>43831.0</v>
      </c>
      <c r="W24" s="1">
        <f t="array" ref="W24">SUMPRODUCT((MONTH($I$2:$I$285)=MONTH($V24))*(YEAR($I$2:$I$285)=YEAR($V24)))</f>
        <v>0</v>
      </c>
    </row>
    <row r="25" ht="15.75" customHeight="1">
      <c r="A25" s="378" t="s">
        <v>21</v>
      </c>
      <c r="B25" s="378" t="s">
        <v>829</v>
      </c>
      <c r="C25" s="378" t="s">
        <v>22</v>
      </c>
      <c r="D25" s="379" t="s">
        <v>543</v>
      </c>
      <c r="E25" s="51">
        <v>1.062702E7</v>
      </c>
      <c r="F25" s="51" t="s">
        <v>886</v>
      </c>
      <c r="G25" s="51" t="s">
        <v>887</v>
      </c>
      <c r="H25" s="51" t="s">
        <v>271</v>
      </c>
      <c r="I25" s="52">
        <f t="shared" si="1"/>
        <v>43190</v>
      </c>
      <c r="J25" s="380">
        <v>43214.0</v>
      </c>
      <c r="K25" s="51">
        <v>944.459</v>
      </c>
      <c r="L25" s="53"/>
      <c r="M25" s="53"/>
      <c r="N25" s="51">
        <f t="shared" si="2"/>
        <v>944.459</v>
      </c>
      <c r="O25" s="381">
        <v>0.0</v>
      </c>
      <c r="P25" s="378">
        <v>925.243</v>
      </c>
      <c r="Q25" s="378">
        <v>945.0</v>
      </c>
      <c r="R25" s="382">
        <v>43201.0</v>
      </c>
      <c r="S25" s="378" t="s">
        <v>888</v>
      </c>
      <c r="V25" s="6">
        <v>43862.0</v>
      </c>
      <c r="W25" s="1">
        <f t="array" ref="W25">SUMPRODUCT((MONTH($I$2:$I$285)=MONTH($V25))*(YEAR($I$2:$I$285)=YEAR($V25)))</f>
        <v>1</v>
      </c>
    </row>
    <row r="26" ht="15.75" customHeight="1">
      <c r="A26" s="378" t="s">
        <v>21</v>
      </c>
      <c r="B26" s="378" t="s">
        <v>829</v>
      </c>
      <c r="C26" s="378" t="s">
        <v>22</v>
      </c>
      <c r="D26" s="379" t="s">
        <v>543</v>
      </c>
      <c r="E26" s="51">
        <v>1.0627021E7</v>
      </c>
      <c r="F26" s="51" t="s">
        <v>889</v>
      </c>
      <c r="G26" s="51" t="s">
        <v>890</v>
      </c>
      <c r="H26" s="51" t="s">
        <v>272</v>
      </c>
      <c r="I26" s="52">
        <f t="shared" si="1"/>
        <v>43191</v>
      </c>
      <c r="J26" s="380">
        <v>43214.0</v>
      </c>
      <c r="K26" s="51">
        <v>949.454</v>
      </c>
      <c r="L26" s="53"/>
      <c r="M26" s="53"/>
      <c r="N26" s="51">
        <f t="shared" si="2"/>
        <v>949.454</v>
      </c>
      <c r="O26" s="381">
        <v>0.0</v>
      </c>
      <c r="P26" s="378">
        <v>947.033</v>
      </c>
      <c r="Q26" s="378">
        <v>934.0</v>
      </c>
      <c r="R26" s="382">
        <v>43202.0</v>
      </c>
      <c r="S26" s="378" t="s">
        <v>891</v>
      </c>
      <c r="V26" s="6">
        <v>43891.0</v>
      </c>
      <c r="W26" s="1">
        <f t="array" ref="W26">SUMPRODUCT((MONTH($I$2:$I$285)=MONTH($V26))*(YEAR($I$2:$I$285)=YEAR($V26)))</f>
        <v>9</v>
      </c>
    </row>
    <row r="27" ht="15.75" customHeight="1">
      <c r="A27" s="378" t="s">
        <v>21</v>
      </c>
      <c r="B27" s="378" t="s">
        <v>829</v>
      </c>
      <c r="C27" s="378" t="s">
        <v>22</v>
      </c>
      <c r="D27" s="379" t="s">
        <v>543</v>
      </c>
      <c r="E27" s="51">
        <v>1.0627022E7</v>
      </c>
      <c r="F27" s="51" t="s">
        <v>892</v>
      </c>
      <c r="G27" s="51" t="s">
        <v>893</v>
      </c>
      <c r="H27" s="51" t="s">
        <v>273</v>
      </c>
      <c r="I27" s="52">
        <f t="shared" si="1"/>
        <v>43192</v>
      </c>
      <c r="J27" s="380">
        <v>43214.0</v>
      </c>
      <c r="K27" s="51">
        <v>919.606</v>
      </c>
      <c r="L27" s="53"/>
      <c r="M27" s="53"/>
      <c r="N27" s="51">
        <f t="shared" si="2"/>
        <v>919.606</v>
      </c>
      <c r="O27" s="381">
        <v>0.0</v>
      </c>
      <c r="P27" s="378">
        <v>897.142</v>
      </c>
      <c r="Q27" s="378">
        <v>300.0</v>
      </c>
      <c r="R27" s="382">
        <v>43203.0</v>
      </c>
      <c r="S27" s="378" t="s">
        <v>894</v>
      </c>
      <c r="V27" s="6">
        <v>43922.0</v>
      </c>
      <c r="W27" s="1">
        <f t="array" ref="W27">SUMPRODUCT((MONTH($I$2:$I$285)=MONTH($V27))*(YEAR($I$2:$I$285)=YEAR($V27)))</f>
        <v>4</v>
      </c>
    </row>
    <row r="28" ht="15.75" customHeight="1">
      <c r="A28" s="378" t="s">
        <v>21</v>
      </c>
      <c r="B28" s="378" t="s">
        <v>829</v>
      </c>
      <c r="C28" s="378" t="s">
        <v>22</v>
      </c>
      <c r="D28" s="379" t="s">
        <v>543</v>
      </c>
      <c r="E28" s="51">
        <v>1.0627023E7</v>
      </c>
      <c r="F28" s="51" t="s">
        <v>550</v>
      </c>
      <c r="G28" s="51" t="s">
        <v>895</v>
      </c>
      <c r="H28" s="51" t="s">
        <v>274</v>
      </c>
      <c r="I28" s="52">
        <f t="shared" si="1"/>
        <v>43193</v>
      </c>
      <c r="J28" s="380">
        <v>43214.0</v>
      </c>
      <c r="K28" s="51">
        <v>1304.495</v>
      </c>
      <c r="L28" s="53"/>
      <c r="M28" s="53"/>
      <c r="N28" s="51">
        <f t="shared" si="2"/>
        <v>1304.495</v>
      </c>
      <c r="O28" s="381">
        <v>0.0</v>
      </c>
      <c r="P28" s="378">
        <v>1299.876</v>
      </c>
      <c r="Q28" s="378">
        <v>1307.0</v>
      </c>
      <c r="R28" s="382">
        <v>43204.0</v>
      </c>
      <c r="S28" s="378" t="s">
        <v>896</v>
      </c>
      <c r="V28" s="6">
        <v>43952.0</v>
      </c>
      <c r="W28" s="1">
        <f t="array" ref="W28">SUMPRODUCT((MONTH($I$2:$I$285)=MONTH($V28))*(YEAR($I$2:$I$285)=YEAR($V28)))</f>
        <v>2</v>
      </c>
    </row>
    <row r="29" ht="15.75" customHeight="1">
      <c r="A29" s="378" t="s">
        <v>21</v>
      </c>
      <c r="B29" s="378" t="s">
        <v>829</v>
      </c>
      <c r="C29" s="378" t="s">
        <v>22</v>
      </c>
      <c r="D29" s="379" t="s">
        <v>23</v>
      </c>
      <c r="E29" s="51">
        <v>8.8657001E7</v>
      </c>
      <c r="F29" s="51" t="s">
        <v>897</v>
      </c>
      <c r="G29" s="51" t="s">
        <v>567</v>
      </c>
      <c r="H29" s="51" t="s">
        <v>275</v>
      </c>
      <c r="I29" s="52">
        <f t="shared" si="1"/>
        <v>43194</v>
      </c>
      <c r="J29" s="380">
        <v>43214.0</v>
      </c>
      <c r="K29" s="51">
        <v>1051.455</v>
      </c>
      <c r="L29" s="53"/>
      <c r="M29" s="53"/>
      <c r="N29" s="51">
        <f t="shared" si="2"/>
        <v>1051.455</v>
      </c>
      <c r="O29" s="381">
        <v>0.0</v>
      </c>
      <c r="P29" s="378">
        <v>1010.064</v>
      </c>
      <c r="Q29" s="378">
        <v>1055.0</v>
      </c>
      <c r="R29" s="382">
        <v>43205.0</v>
      </c>
      <c r="S29" s="378" t="s">
        <v>898</v>
      </c>
      <c r="V29" s="6">
        <v>43983.0</v>
      </c>
      <c r="W29" s="1">
        <f t="array" ref="W29">SUMPRODUCT((MONTH($I$2:$I$285)=MONTH($V29))*(YEAR($I$2:$I$285)=YEAR($V29)))</f>
        <v>0</v>
      </c>
    </row>
    <row r="30" ht="15.75" customHeight="1">
      <c r="A30" s="378" t="s">
        <v>21</v>
      </c>
      <c r="B30" s="378" t="s">
        <v>829</v>
      </c>
      <c r="C30" s="378" t="s">
        <v>22</v>
      </c>
      <c r="D30" s="379" t="s">
        <v>23</v>
      </c>
      <c r="E30" s="51">
        <v>8.8657002E7</v>
      </c>
      <c r="F30" s="51" t="s">
        <v>899</v>
      </c>
      <c r="G30" s="51" t="s">
        <v>900</v>
      </c>
      <c r="H30" s="51" t="s">
        <v>276</v>
      </c>
      <c r="I30" s="52">
        <f t="shared" si="1"/>
        <v>43195</v>
      </c>
      <c r="J30" s="380">
        <v>43214.0</v>
      </c>
      <c r="K30" s="51">
        <v>1977.984</v>
      </c>
      <c r="L30" s="53"/>
      <c r="M30" s="53"/>
      <c r="N30" s="51">
        <f t="shared" si="2"/>
        <v>1977.984</v>
      </c>
      <c r="O30" s="381">
        <v>0.0</v>
      </c>
      <c r="P30" s="378">
        <v>1942.973</v>
      </c>
      <c r="Q30" s="378">
        <v>1987.0</v>
      </c>
      <c r="R30" s="382">
        <v>43206.0</v>
      </c>
      <c r="S30" s="378" t="s">
        <v>901</v>
      </c>
      <c r="V30" s="6">
        <v>44013.0</v>
      </c>
      <c r="W30" s="1">
        <f t="array" ref="W30">SUMPRODUCT((MONTH($I$2:$I$285)=MONTH($V30))*(YEAR($I$2:$I$285)=YEAR($V30)))</f>
        <v>4</v>
      </c>
    </row>
    <row r="31" ht="15.75" customHeight="1">
      <c r="A31" s="378" t="s">
        <v>21</v>
      </c>
      <c r="B31" s="378" t="s">
        <v>829</v>
      </c>
      <c r="C31" s="378" t="s">
        <v>22</v>
      </c>
      <c r="D31" s="379" t="s">
        <v>543</v>
      </c>
      <c r="E31" s="51">
        <v>1.0627024E7</v>
      </c>
      <c r="F31" s="51" t="s">
        <v>544</v>
      </c>
      <c r="G31" s="51" t="s">
        <v>545</v>
      </c>
      <c r="H31" s="51" t="s">
        <v>277</v>
      </c>
      <c r="I31" s="52">
        <f t="shared" si="1"/>
        <v>43196</v>
      </c>
      <c r="J31" s="380">
        <v>43214.0</v>
      </c>
      <c r="K31" s="51">
        <v>2151.471</v>
      </c>
      <c r="L31" s="53"/>
      <c r="M31" s="53"/>
      <c r="N31" s="51">
        <f t="shared" si="2"/>
        <v>2151.471</v>
      </c>
      <c r="O31" s="381">
        <v>0.0</v>
      </c>
      <c r="P31" s="378">
        <v>2107.487</v>
      </c>
      <c r="Q31" s="378">
        <v>2155.0</v>
      </c>
      <c r="R31" s="382">
        <v>43207.0</v>
      </c>
      <c r="S31" s="378" t="s">
        <v>902</v>
      </c>
      <c r="V31" s="6">
        <v>44044.0</v>
      </c>
      <c r="W31" s="1">
        <f t="array" ref="W31">SUMPRODUCT((MONTH($I$2:$I$285)=MONTH($V31))*(YEAR($I$2:$I$285)=YEAR($V31)))</f>
        <v>2</v>
      </c>
    </row>
    <row r="32" ht="15.75" customHeight="1">
      <c r="A32" s="378" t="s">
        <v>21</v>
      </c>
      <c r="B32" s="378" t="s">
        <v>829</v>
      </c>
      <c r="C32" s="378" t="s">
        <v>22</v>
      </c>
      <c r="D32" s="379" t="s">
        <v>543</v>
      </c>
      <c r="E32" s="51">
        <v>1.0627026E7</v>
      </c>
      <c r="F32" s="51" t="s">
        <v>903</v>
      </c>
      <c r="G32" s="51" t="s">
        <v>904</v>
      </c>
      <c r="H32" s="51" t="s">
        <v>278</v>
      </c>
      <c r="I32" s="52">
        <f t="shared" si="1"/>
        <v>43197</v>
      </c>
      <c r="J32" s="380">
        <v>43214.0</v>
      </c>
      <c r="K32" s="51">
        <v>875.157</v>
      </c>
      <c r="L32" s="53"/>
      <c r="M32" s="53"/>
      <c r="N32" s="51">
        <f t="shared" si="2"/>
        <v>875.157</v>
      </c>
      <c r="O32" s="381">
        <v>0.0</v>
      </c>
      <c r="P32" s="378">
        <v>865.444</v>
      </c>
      <c r="Q32" s="378">
        <v>878.0</v>
      </c>
      <c r="R32" s="382">
        <v>43208.0</v>
      </c>
      <c r="S32" s="378" t="s">
        <v>905</v>
      </c>
      <c r="V32" s="6">
        <v>44075.0</v>
      </c>
      <c r="W32" s="1">
        <f t="array" ref="W32">SUMPRODUCT((MONTH($I$2:$I$285)=MONTH($V32))*(YEAR($I$2:$I$285)=YEAR($V32)))</f>
        <v>1</v>
      </c>
    </row>
    <row r="33" ht="15.75" customHeight="1">
      <c r="A33" s="378" t="s">
        <v>21</v>
      </c>
      <c r="B33" s="378" t="s">
        <v>829</v>
      </c>
      <c r="C33" s="378" t="s">
        <v>22</v>
      </c>
      <c r="D33" s="379" t="s">
        <v>543</v>
      </c>
      <c r="E33" s="51">
        <v>1.0627027E7</v>
      </c>
      <c r="F33" s="51" t="s">
        <v>906</v>
      </c>
      <c r="G33" s="51" t="s">
        <v>907</v>
      </c>
      <c r="H33" s="51" t="s">
        <v>279</v>
      </c>
      <c r="I33" s="52">
        <f t="shared" si="1"/>
        <v>43198</v>
      </c>
      <c r="J33" s="380">
        <v>43214.0</v>
      </c>
      <c r="K33" s="51">
        <v>994.619</v>
      </c>
      <c r="L33" s="53"/>
      <c r="M33" s="53"/>
      <c r="N33" s="51">
        <f t="shared" si="2"/>
        <v>994.619</v>
      </c>
      <c r="O33" s="381">
        <v>0.0</v>
      </c>
      <c r="P33" s="378">
        <v>988.075</v>
      </c>
      <c r="Q33" s="378">
        <v>996.0</v>
      </c>
      <c r="R33" s="382">
        <v>43209.0</v>
      </c>
      <c r="S33" s="378" t="s">
        <v>908</v>
      </c>
      <c r="V33" s="6">
        <v>44105.0</v>
      </c>
      <c r="W33" s="1">
        <f t="array" ref="W33">SUMPRODUCT((MONTH($I$2:$I$285)=MONTH($V33))*(YEAR($I$2:$I$285)=YEAR($V33)))</f>
        <v>0</v>
      </c>
    </row>
    <row r="34" ht="15.75" customHeight="1">
      <c r="A34" s="378" t="s">
        <v>21</v>
      </c>
      <c r="B34" s="378" t="s">
        <v>829</v>
      </c>
      <c r="C34" s="378" t="s">
        <v>22</v>
      </c>
      <c r="D34" s="379" t="s">
        <v>543</v>
      </c>
      <c r="E34" s="51">
        <v>1.0627028E7</v>
      </c>
      <c r="F34" s="51" t="s">
        <v>546</v>
      </c>
      <c r="G34" s="51" t="s">
        <v>547</v>
      </c>
      <c r="H34" s="51" t="s">
        <v>280</v>
      </c>
      <c r="I34" s="52">
        <f t="shared" si="1"/>
        <v>43199</v>
      </c>
      <c r="J34" s="380">
        <v>43214.0</v>
      </c>
      <c r="K34" s="51">
        <v>2054.059</v>
      </c>
      <c r="L34" s="53"/>
      <c r="M34" s="53"/>
      <c r="N34" s="51">
        <f t="shared" si="2"/>
        <v>2054.059</v>
      </c>
      <c r="O34" s="381">
        <v>0.0</v>
      </c>
      <c r="P34" s="378">
        <v>2043.903</v>
      </c>
      <c r="Q34" s="378">
        <v>2059.0</v>
      </c>
      <c r="R34" s="382">
        <v>43210.0</v>
      </c>
      <c r="S34" s="378" t="s">
        <v>909</v>
      </c>
      <c r="V34" s="6">
        <v>44136.0</v>
      </c>
      <c r="W34" s="1">
        <f t="array" ref="W34">SUMPRODUCT((MONTH($I$2:$I$285)=MONTH($V34))*(YEAR($I$2:$I$285)=YEAR($V34)))</f>
        <v>0</v>
      </c>
    </row>
    <row r="35" ht="15.75" customHeight="1">
      <c r="A35" s="378" t="s">
        <v>21</v>
      </c>
      <c r="B35" s="378" t="s">
        <v>829</v>
      </c>
      <c r="C35" s="378" t="s">
        <v>22</v>
      </c>
      <c r="D35" s="379" t="s">
        <v>543</v>
      </c>
      <c r="E35" s="51">
        <v>1.0627029E7</v>
      </c>
      <c r="F35" s="51" t="s">
        <v>910</v>
      </c>
      <c r="G35" s="51" t="s">
        <v>911</v>
      </c>
      <c r="H35" s="51" t="s">
        <v>281</v>
      </c>
      <c r="I35" s="52">
        <f t="shared" si="1"/>
        <v>43200</v>
      </c>
      <c r="J35" s="380">
        <v>43214.0</v>
      </c>
      <c r="K35" s="51">
        <v>979.775</v>
      </c>
      <c r="L35" s="53"/>
      <c r="M35" s="53"/>
      <c r="N35" s="51">
        <f t="shared" si="2"/>
        <v>979.775</v>
      </c>
      <c r="O35" s="381">
        <v>0.0</v>
      </c>
      <c r="P35" s="378">
        <v>973.721</v>
      </c>
      <c r="Q35" s="378">
        <v>981.0</v>
      </c>
      <c r="R35" s="382">
        <v>43211.0</v>
      </c>
      <c r="S35" s="378" t="s">
        <v>912</v>
      </c>
      <c r="V35" s="6">
        <v>44166.0</v>
      </c>
      <c r="W35" s="1">
        <f t="array" ref="W35">SUMPRODUCT((MONTH($I$2:$I$285)=MONTH($V35))*(YEAR($I$2:$I$285)=YEAR($V35)))</f>
        <v>0</v>
      </c>
    </row>
    <row r="36" ht="15.75" customHeight="1">
      <c r="A36" s="378" t="s">
        <v>21</v>
      </c>
      <c r="B36" s="378" t="s">
        <v>829</v>
      </c>
      <c r="C36" s="378" t="s">
        <v>22</v>
      </c>
      <c r="D36" s="379" t="s">
        <v>543</v>
      </c>
      <c r="E36" s="51">
        <v>1.062703E7</v>
      </c>
      <c r="F36" s="51" t="s">
        <v>913</v>
      </c>
      <c r="G36" s="51" t="s">
        <v>914</v>
      </c>
      <c r="H36" s="51" t="s">
        <v>282</v>
      </c>
      <c r="I36" s="52">
        <f t="shared" si="1"/>
        <v>43201</v>
      </c>
      <c r="J36" s="380">
        <v>43214.0</v>
      </c>
      <c r="K36" s="51">
        <v>1154.811</v>
      </c>
      <c r="L36" s="53"/>
      <c r="M36" s="53"/>
      <c r="N36" s="51">
        <f t="shared" si="2"/>
        <v>1154.811</v>
      </c>
      <c r="O36" s="381">
        <v>0.0</v>
      </c>
      <c r="P36" s="378">
        <v>1152.576</v>
      </c>
      <c r="Q36" s="378">
        <v>1161.0</v>
      </c>
      <c r="R36" s="382">
        <v>43212.0</v>
      </c>
      <c r="S36" s="378" t="s">
        <v>915</v>
      </c>
      <c r="V36" s="6">
        <v>44197.0</v>
      </c>
      <c r="W36" s="1">
        <f t="array" ref="W36">SUMPRODUCT((MONTH($I$2:$I$285)=MONTH($V36))*(YEAR($I$2:$I$285)=YEAR($V36)))</f>
        <v>0</v>
      </c>
    </row>
    <row r="37" ht="15.75" customHeight="1">
      <c r="A37" s="378" t="s">
        <v>21</v>
      </c>
      <c r="B37" s="378" t="s">
        <v>829</v>
      </c>
      <c r="C37" s="378" t="s">
        <v>22</v>
      </c>
      <c r="D37" s="379" t="s">
        <v>543</v>
      </c>
      <c r="E37" s="51">
        <v>1.0627033E7</v>
      </c>
      <c r="F37" s="51" t="s">
        <v>916</v>
      </c>
      <c r="G37" s="51" t="s">
        <v>917</v>
      </c>
      <c r="H37" s="51" t="s">
        <v>283</v>
      </c>
      <c r="I37" s="52">
        <f t="shared" si="1"/>
        <v>43202</v>
      </c>
      <c r="J37" s="380">
        <v>43214.0</v>
      </c>
      <c r="K37" s="51">
        <v>1004.448</v>
      </c>
      <c r="L37" s="53"/>
      <c r="M37" s="53"/>
      <c r="N37" s="51">
        <f t="shared" si="2"/>
        <v>1004.448</v>
      </c>
      <c r="O37" s="381">
        <v>0.0</v>
      </c>
      <c r="P37" s="378">
        <v>999.031</v>
      </c>
      <c r="Q37" s="378">
        <v>1008.0</v>
      </c>
      <c r="R37" s="382">
        <v>43213.0</v>
      </c>
      <c r="S37" s="378" t="s">
        <v>918</v>
      </c>
      <c r="V37" s="6">
        <v>44228.0</v>
      </c>
      <c r="W37" s="1">
        <f t="array" ref="W37">SUMPRODUCT((MONTH($I$2:$I$285)=MONTH($V37))*(YEAR($I$2:$I$285)=YEAR($V37)))</f>
        <v>3</v>
      </c>
    </row>
    <row r="38" ht="15.75" customHeight="1">
      <c r="A38" s="378" t="s">
        <v>21</v>
      </c>
      <c r="B38" s="378" t="s">
        <v>829</v>
      </c>
      <c r="C38" s="378" t="s">
        <v>22</v>
      </c>
      <c r="D38" s="379" t="s">
        <v>543</v>
      </c>
      <c r="E38" s="51">
        <v>1.0627034E7</v>
      </c>
      <c r="F38" s="51" t="s">
        <v>919</v>
      </c>
      <c r="G38" s="51" t="s">
        <v>920</v>
      </c>
      <c r="H38" s="51" t="s">
        <v>284</v>
      </c>
      <c r="I38" s="52">
        <f t="shared" si="1"/>
        <v>43202</v>
      </c>
      <c r="J38" s="380">
        <v>43214.0</v>
      </c>
      <c r="K38" s="51">
        <v>1019.613</v>
      </c>
      <c r="L38" s="53"/>
      <c r="M38" s="53"/>
      <c r="N38" s="51">
        <f t="shared" si="2"/>
        <v>1019.613</v>
      </c>
      <c r="O38" s="381">
        <v>0.0</v>
      </c>
      <c r="P38" s="378">
        <v>1015.514</v>
      </c>
      <c r="Q38" s="378">
        <v>1024.0</v>
      </c>
      <c r="R38" s="382">
        <v>43213.0</v>
      </c>
      <c r="S38" s="378" t="s">
        <v>921</v>
      </c>
      <c r="V38" s="6">
        <v>44256.0</v>
      </c>
      <c r="W38" s="1">
        <f t="array" ref="W38">SUMPRODUCT((MONTH($I$2:$I$285)=MONTH($V38))*(YEAR($I$2:$I$285)=YEAR($V38)))</f>
        <v>2</v>
      </c>
      <c r="AA38" s="3" t="s">
        <v>19</v>
      </c>
      <c r="AB38" s="3" t="s">
        <v>20</v>
      </c>
    </row>
    <row r="39" ht="15.75" customHeight="1">
      <c r="A39" s="378" t="s">
        <v>21</v>
      </c>
      <c r="B39" s="378" t="s">
        <v>829</v>
      </c>
      <c r="C39" s="378" t="s">
        <v>22</v>
      </c>
      <c r="D39" s="379" t="s">
        <v>543</v>
      </c>
      <c r="E39" s="51">
        <v>1.0627035E7</v>
      </c>
      <c r="F39" s="51" t="s">
        <v>922</v>
      </c>
      <c r="G39" s="51" t="s">
        <v>923</v>
      </c>
      <c r="H39" s="51" t="s">
        <v>285</v>
      </c>
      <c r="I39" s="52">
        <f t="shared" si="1"/>
        <v>43202</v>
      </c>
      <c r="J39" s="380">
        <v>43214.0</v>
      </c>
      <c r="K39" s="51">
        <v>889.607</v>
      </c>
      <c r="L39" s="53"/>
      <c r="M39" s="53"/>
      <c r="N39" s="51">
        <f t="shared" si="2"/>
        <v>889.607</v>
      </c>
      <c r="O39" s="381">
        <v>0.0</v>
      </c>
      <c r="P39" s="378">
        <v>886.572</v>
      </c>
      <c r="Q39" s="378">
        <v>890.0</v>
      </c>
      <c r="R39" s="382">
        <v>43213.0</v>
      </c>
      <c r="S39" s="378" t="s">
        <v>924</v>
      </c>
      <c r="V39" s="6">
        <v>44287.0</v>
      </c>
      <c r="W39" s="1">
        <f t="array" ref="W39">SUMPRODUCT((MONTH($I$2:$I$285)=MONTH($V39))*(YEAR($I$2:$I$285)=YEAR($V39)))</f>
        <v>33</v>
      </c>
      <c r="Y39" s="1">
        <v>900.0</v>
      </c>
      <c r="AA39" s="1" t="s">
        <v>925</v>
      </c>
      <c r="AB39" s="1">
        <v>78.0</v>
      </c>
    </row>
    <row r="40" ht="15.75" customHeight="1">
      <c r="A40" s="378" t="s">
        <v>21</v>
      </c>
      <c r="B40" s="378" t="s">
        <v>829</v>
      </c>
      <c r="C40" s="378" t="s">
        <v>22</v>
      </c>
      <c r="D40" s="379" t="s">
        <v>543</v>
      </c>
      <c r="E40" s="51">
        <v>1.0627036E7</v>
      </c>
      <c r="F40" s="51" t="s">
        <v>926</v>
      </c>
      <c r="G40" s="51" t="s">
        <v>927</v>
      </c>
      <c r="H40" s="51" t="s">
        <v>286</v>
      </c>
      <c r="I40" s="52">
        <f t="shared" si="1"/>
        <v>43203</v>
      </c>
      <c r="J40" s="380">
        <v>43214.0</v>
      </c>
      <c r="K40" s="51">
        <v>939.448</v>
      </c>
      <c r="L40" s="53"/>
      <c r="M40" s="53"/>
      <c r="N40" s="51">
        <f t="shared" si="2"/>
        <v>939.448</v>
      </c>
      <c r="O40" s="381">
        <v>0.0</v>
      </c>
      <c r="P40" s="378">
        <v>936.827</v>
      </c>
      <c r="Q40" s="378">
        <v>944.0</v>
      </c>
      <c r="R40" s="382">
        <v>43214.0</v>
      </c>
      <c r="S40" s="378" t="s">
        <v>928</v>
      </c>
      <c r="V40" s="6">
        <v>44317.0</v>
      </c>
      <c r="W40" s="1">
        <f t="array" ref="W40">SUMPRODUCT((MONTH($I$2:$I$285)=MONTH($V40))*(YEAR($I$2:$I$285)=YEAR($V40)))</f>
        <v>1</v>
      </c>
      <c r="Y40" s="1">
        <v>1000.0</v>
      </c>
      <c r="AA40" s="1" t="s">
        <v>929</v>
      </c>
      <c r="AB40" s="1">
        <v>73.0</v>
      </c>
    </row>
    <row r="41" ht="15.75" customHeight="1">
      <c r="A41" s="378" t="s">
        <v>21</v>
      </c>
      <c r="B41" s="378" t="s">
        <v>829</v>
      </c>
      <c r="C41" s="378" t="s">
        <v>22</v>
      </c>
      <c r="D41" s="379" t="s">
        <v>543</v>
      </c>
      <c r="E41" s="51">
        <v>1.0627037E7</v>
      </c>
      <c r="F41" s="51" t="s">
        <v>930</v>
      </c>
      <c r="G41" s="51" t="s">
        <v>931</v>
      </c>
      <c r="H41" s="51" t="s">
        <v>287</v>
      </c>
      <c r="I41" s="52">
        <f t="shared" si="1"/>
        <v>43204</v>
      </c>
      <c r="J41" s="380">
        <v>43214.0</v>
      </c>
      <c r="K41" s="51">
        <v>979.607</v>
      </c>
      <c r="L41" s="53"/>
      <c r="M41" s="53"/>
      <c r="N41" s="51">
        <f t="shared" si="2"/>
        <v>979.607</v>
      </c>
      <c r="O41" s="381">
        <v>0.0</v>
      </c>
      <c r="P41" s="378">
        <v>974.361</v>
      </c>
      <c r="Q41" s="378">
        <v>981.0</v>
      </c>
      <c r="R41" s="382">
        <v>43215.0</v>
      </c>
      <c r="S41" s="378" t="s">
        <v>932</v>
      </c>
      <c r="V41" s="6">
        <v>44348.0</v>
      </c>
      <c r="W41" s="1">
        <f t="array" ref="W41">SUMPRODUCT((MONTH($I$2:$I$285)=MONTH($V41))*(YEAR($I$2:$I$285)=YEAR($V41)))</f>
        <v>0</v>
      </c>
      <c r="Y41" s="1">
        <v>1100.0</v>
      </c>
      <c r="AA41" s="1" t="s">
        <v>933</v>
      </c>
      <c r="AB41" s="1">
        <v>28.0</v>
      </c>
    </row>
    <row r="42" ht="15.75" customHeight="1">
      <c r="A42" s="378" t="s">
        <v>21</v>
      </c>
      <c r="B42" s="378" t="s">
        <v>829</v>
      </c>
      <c r="C42" s="378" t="s">
        <v>22</v>
      </c>
      <c r="D42" s="379" t="s">
        <v>543</v>
      </c>
      <c r="E42" s="51">
        <v>1.0627038E7</v>
      </c>
      <c r="F42" s="51" t="s">
        <v>934</v>
      </c>
      <c r="G42" s="51" t="s">
        <v>935</v>
      </c>
      <c r="H42" s="51" t="s">
        <v>288</v>
      </c>
      <c r="I42" s="52">
        <f t="shared" si="1"/>
        <v>43205</v>
      </c>
      <c r="J42" s="380">
        <v>43215.0</v>
      </c>
      <c r="K42" s="51">
        <v>1689.602</v>
      </c>
      <c r="L42" s="53"/>
      <c r="M42" s="53"/>
      <c r="N42" s="51">
        <f t="shared" si="2"/>
        <v>1689.602</v>
      </c>
      <c r="O42" s="381">
        <v>0.0</v>
      </c>
      <c r="P42" s="378">
        <v>1687.971</v>
      </c>
      <c r="Q42" s="378">
        <v>1695.0</v>
      </c>
      <c r="R42" s="382">
        <v>43216.0</v>
      </c>
      <c r="S42" s="378" t="s">
        <v>936</v>
      </c>
      <c r="V42" s="6">
        <v>44378.0</v>
      </c>
      <c r="W42" s="1">
        <f t="array" ref="W42">SUMPRODUCT((MONTH($I$2:$I$285)=MONTH($V42))*(YEAR($I$2:$I$285)=YEAR($V42)))</f>
        <v>0</v>
      </c>
      <c r="Y42" s="1">
        <v>1200.0</v>
      </c>
      <c r="AA42" s="1" t="s">
        <v>937</v>
      </c>
      <c r="AB42" s="1">
        <v>16.0</v>
      </c>
    </row>
    <row r="43" ht="15.75" customHeight="1">
      <c r="A43" s="378" t="s">
        <v>21</v>
      </c>
      <c r="B43" s="378" t="s">
        <v>829</v>
      </c>
      <c r="C43" s="378" t="s">
        <v>22</v>
      </c>
      <c r="D43" s="379" t="s">
        <v>543</v>
      </c>
      <c r="E43" s="51">
        <v>1.0627039E7</v>
      </c>
      <c r="F43" s="51" t="s">
        <v>938</v>
      </c>
      <c r="G43" s="51" t="s">
        <v>939</v>
      </c>
      <c r="H43" s="51" t="s">
        <v>289</v>
      </c>
      <c r="I43" s="52">
        <f t="shared" si="1"/>
        <v>43206</v>
      </c>
      <c r="J43" s="380">
        <v>43216.0</v>
      </c>
      <c r="K43" s="51">
        <v>1659.62</v>
      </c>
      <c r="L43" s="53"/>
      <c r="M43" s="53"/>
      <c r="N43" s="51">
        <f t="shared" si="2"/>
        <v>1659.62</v>
      </c>
      <c r="O43" s="381">
        <v>0.0</v>
      </c>
      <c r="P43" s="378">
        <v>1656.361</v>
      </c>
      <c r="Q43" s="378">
        <v>1665.0</v>
      </c>
      <c r="R43" s="382">
        <v>43217.0</v>
      </c>
      <c r="S43" s="378" t="s">
        <v>940</v>
      </c>
      <c r="V43" s="6">
        <v>44409.0</v>
      </c>
      <c r="W43" s="1">
        <f t="array" ref="W43">SUMPRODUCT((MONTH($I$2:$I$285)=MONTH($V43))*(YEAR($I$2:$I$285)=YEAR($V43)))</f>
        <v>0</v>
      </c>
      <c r="Y43" s="1">
        <v>1300.0</v>
      </c>
      <c r="AA43" s="1" t="s">
        <v>941</v>
      </c>
      <c r="AB43" s="1">
        <v>3.0</v>
      </c>
    </row>
    <row r="44" ht="15.75" customHeight="1">
      <c r="A44" s="378" t="s">
        <v>21</v>
      </c>
      <c r="B44" s="378" t="s">
        <v>829</v>
      </c>
      <c r="C44" s="378" t="s">
        <v>22</v>
      </c>
      <c r="D44" s="379" t="s">
        <v>543</v>
      </c>
      <c r="E44" s="51">
        <v>1.062704E7</v>
      </c>
      <c r="F44" s="51" t="s">
        <v>942</v>
      </c>
      <c r="G44" s="51" t="s">
        <v>943</v>
      </c>
      <c r="H44" s="51" t="s">
        <v>290</v>
      </c>
      <c r="I44" s="52">
        <f t="shared" si="1"/>
        <v>43206</v>
      </c>
      <c r="J44" s="380">
        <v>43216.0</v>
      </c>
      <c r="K44" s="51">
        <v>1684.605</v>
      </c>
      <c r="L44" s="53"/>
      <c r="M44" s="53"/>
      <c r="N44" s="51">
        <f t="shared" si="2"/>
        <v>1684.605</v>
      </c>
      <c r="O44" s="381">
        <v>0.0</v>
      </c>
      <c r="P44" s="378">
        <v>1680.876</v>
      </c>
      <c r="Q44" s="378">
        <v>860.0</v>
      </c>
      <c r="R44" s="382">
        <v>43217.0</v>
      </c>
      <c r="S44" s="378" t="s">
        <v>944</v>
      </c>
      <c r="V44" s="6">
        <v>44440.0</v>
      </c>
      <c r="W44" s="1">
        <f t="array" ref="W44">SUMPRODUCT((MONTH($I$2:$I$285)=MONTH($V44))*(YEAR($I$2:$I$285)=YEAR($V44)))</f>
        <v>0</v>
      </c>
      <c r="Y44" s="1">
        <v>1400.0</v>
      </c>
      <c r="AA44" s="1" t="s">
        <v>945</v>
      </c>
      <c r="AB44" s="1">
        <v>10.0</v>
      </c>
    </row>
    <row r="45" ht="15.75" customHeight="1">
      <c r="A45" s="378" t="s">
        <v>21</v>
      </c>
      <c r="B45" s="378" t="s">
        <v>829</v>
      </c>
      <c r="C45" s="378" t="s">
        <v>22</v>
      </c>
      <c r="D45" s="379" t="s">
        <v>543</v>
      </c>
      <c r="E45" s="51">
        <v>1.0627041E7</v>
      </c>
      <c r="F45" s="51" t="s">
        <v>946</v>
      </c>
      <c r="G45" s="51" t="s">
        <v>947</v>
      </c>
      <c r="H45" s="51" t="s">
        <v>291</v>
      </c>
      <c r="I45" s="52">
        <f t="shared" si="1"/>
        <v>43206</v>
      </c>
      <c r="J45" s="380">
        <v>43216.0</v>
      </c>
      <c r="K45" s="51">
        <v>1544.466</v>
      </c>
      <c r="L45" s="53"/>
      <c r="M45" s="53"/>
      <c r="N45" s="51">
        <f t="shared" si="2"/>
        <v>1544.466</v>
      </c>
      <c r="O45" s="381">
        <v>0.0</v>
      </c>
      <c r="P45" s="378">
        <v>1538.893</v>
      </c>
      <c r="Q45" s="378">
        <v>1545.0</v>
      </c>
      <c r="R45" s="382">
        <v>43217.0</v>
      </c>
      <c r="S45" s="378" t="s">
        <v>948</v>
      </c>
      <c r="V45" s="6">
        <v>44470.0</v>
      </c>
      <c r="W45" s="1">
        <f t="array" ref="W45">SUMPRODUCT((MONTH($I$2:$I$285)=MONTH($V45))*(YEAR($I$2:$I$285)=YEAR($V45)))</f>
        <v>0</v>
      </c>
      <c r="Y45" s="1">
        <v>1500.0</v>
      </c>
      <c r="AA45" s="1" t="s">
        <v>949</v>
      </c>
      <c r="AB45" s="1">
        <v>5.0</v>
      </c>
    </row>
    <row r="46" ht="15.75" customHeight="1">
      <c r="A46" s="378" t="s">
        <v>21</v>
      </c>
      <c r="B46" s="378" t="s">
        <v>829</v>
      </c>
      <c r="C46" s="378" t="s">
        <v>22</v>
      </c>
      <c r="D46" s="383" t="s">
        <v>543</v>
      </c>
      <c r="E46" s="58">
        <v>1.0627042E7</v>
      </c>
      <c r="F46" s="58" t="s">
        <v>950</v>
      </c>
      <c r="G46" s="58" t="s">
        <v>951</v>
      </c>
      <c r="H46" s="58" t="s">
        <v>292</v>
      </c>
      <c r="I46" s="384">
        <f t="shared" si="1"/>
        <v>43206</v>
      </c>
      <c r="J46" s="385">
        <v>43216.0</v>
      </c>
      <c r="K46" s="58">
        <v>1539.614</v>
      </c>
      <c r="L46" s="386"/>
      <c r="M46" s="386"/>
      <c r="N46" s="58">
        <f t="shared" si="2"/>
        <v>1539.614</v>
      </c>
      <c r="O46" s="387">
        <v>0.0</v>
      </c>
      <c r="P46" s="378">
        <v>1538.496</v>
      </c>
      <c r="Q46" s="378">
        <v>1545.0</v>
      </c>
      <c r="R46" s="382">
        <v>43217.0</v>
      </c>
      <c r="S46" s="378" t="s">
        <v>952</v>
      </c>
      <c r="V46" s="6">
        <v>44501.0</v>
      </c>
      <c r="W46" s="1">
        <f t="array" ref="W46">SUMPRODUCT((MONTH($I$2:$I$285)=MONTH($V46))*(YEAR($I$2:$I$285)=YEAR($V46)))</f>
        <v>0</v>
      </c>
      <c r="Y46" s="1">
        <v>1600.0</v>
      </c>
      <c r="AA46" s="1" t="s">
        <v>953</v>
      </c>
      <c r="AB46" s="1">
        <v>6.0</v>
      </c>
    </row>
    <row r="47" ht="15.75" customHeight="1">
      <c r="A47" s="378" t="s">
        <v>21</v>
      </c>
      <c r="B47" s="378" t="s">
        <v>829</v>
      </c>
      <c r="C47" s="378" t="s">
        <v>22</v>
      </c>
      <c r="D47" s="383" t="s">
        <v>543</v>
      </c>
      <c r="E47" s="58">
        <v>1.0627043E7</v>
      </c>
      <c r="F47" s="58" t="s">
        <v>954</v>
      </c>
      <c r="G47" s="58" t="s">
        <v>955</v>
      </c>
      <c r="H47" s="58" t="s">
        <v>293</v>
      </c>
      <c r="I47" s="384">
        <f t="shared" si="1"/>
        <v>43206</v>
      </c>
      <c r="J47" s="385">
        <v>43216.0</v>
      </c>
      <c r="K47" s="58">
        <v>999.605</v>
      </c>
      <c r="L47" s="386"/>
      <c r="M47" s="386"/>
      <c r="N47" s="58">
        <f t="shared" si="2"/>
        <v>999.605</v>
      </c>
      <c r="O47" s="387">
        <v>0.0</v>
      </c>
      <c r="P47" s="378">
        <v>994.54</v>
      </c>
      <c r="Q47" s="378">
        <v>1001.0</v>
      </c>
      <c r="R47" s="382">
        <v>43217.0</v>
      </c>
      <c r="S47" s="378" t="s">
        <v>956</v>
      </c>
      <c r="V47" s="6">
        <v>44531.0</v>
      </c>
      <c r="W47" s="1">
        <f t="array" ref="W47">SUMPRODUCT((MONTH($I$2:$I$285)=MONTH($V47))*(YEAR($I$2:$I$285)=YEAR($V47)))</f>
        <v>0</v>
      </c>
      <c r="Y47" s="1">
        <v>1700.0</v>
      </c>
      <c r="AA47" s="1" t="s">
        <v>957</v>
      </c>
      <c r="AB47" s="1">
        <v>16.0</v>
      </c>
    </row>
    <row r="48" ht="15.75" customHeight="1">
      <c r="A48" s="378" t="s">
        <v>21</v>
      </c>
      <c r="B48" s="378" t="s">
        <v>829</v>
      </c>
      <c r="C48" s="378" t="s">
        <v>22</v>
      </c>
      <c r="D48" s="379" t="s">
        <v>543</v>
      </c>
      <c r="E48" s="51">
        <v>1.0627045E7</v>
      </c>
      <c r="F48" s="51" t="s">
        <v>958</v>
      </c>
      <c r="G48" s="51" t="s">
        <v>959</v>
      </c>
      <c r="H48" s="51" t="s">
        <v>294</v>
      </c>
      <c r="I48" s="52">
        <f t="shared" si="1"/>
        <v>43207</v>
      </c>
      <c r="J48" s="380">
        <v>43217.0</v>
      </c>
      <c r="K48" s="51">
        <v>1644.605</v>
      </c>
      <c r="L48" s="53"/>
      <c r="M48" s="53"/>
      <c r="N48" s="51">
        <f t="shared" si="2"/>
        <v>1644.605</v>
      </c>
      <c r="O48" s="381">
        <v>0.0</v>
      </c>
      <c r="P48" s="378">
        <v>1643.254</v>
      </c>
      <c r="Q48" s="378">
        <v>1650.0</v>
      </c>
      <c r="R48" s="382">
        <v>43218.0</v>
      </c>
      <c r="S48" s="378" t="s">
        <v>909</v>
      </c>
      <c r="V48" s="6">
        <v>44562.0</v>
      </c>
      <c r="W48" s="1">
        <f t="array" ref="W48">SUMPRODUCT((MONTH($I$2:$I$285)=MONTH($V48))*(YEAR($I$2:$I$285)=YEAR($V48)))</f>
        <v>0</v>
      </c>
      <c r="Y48" s="1">
        <v>1800.0</v>
      </c>
      <c r="AA48" s="1" t="s">
        <v>960</v>
      </c>
      <c r="AB48" s="1">
        <v>6.0</v>
      </c>
    </row>
    <row r="49" ht="15.75" customHeight="1">
      <c r="A49" s="378" t="s">
        <v>21</v>
      </c>
      <c r="B49" s="378" t="s">
        <v>829</v>
      </c>
      <c r="C49" s="378" t="s">
        <v>22</v>
      </c>
      <c r="D49" s="379" t="s">
        <v>543</v>
      </c>
      <c r="E49" s="51">
        <v>1.0627044E7</v>
      </c>
      <c r="F49" s="51" t="s">
        <v>961</v>
      </c>
      <c r="G49" s="51" t="s">
        <v>962</v>
      </c>
      <c r="H49" s="51" t="s">
        <v>295</v>
      </c>
      <c r="I49" s="52">
        <f t="shared" si="1"/>
        <v>43207</v>
      </c>
      <c r="J49" s="380">
        <v>43217.0</v>
      </c>
      <c r="K49" s="51">
        <v>1114.613</v>
      </c>
      <c r="L49" s="53"/>
      <c r="M49" s="53"/>
      <c r="N49" s="51">
        <f t="shared" si="2"/>
        <v>1114.613</v>
      </c>
      <c r="O49" s="381">
        <v>0.0</v>
      </c>
      <c r="P49" s="378">
        <v>1109.503</v>
      </c>
      <c r="Q49" s="378">
        <v>1117.0</v>
      </c>
      <c r="R49" s="382">
        <v>43218.0</v>
      </c>
      <c r="S49" s="378" t="s">
        <v>963</v>
      </c>
      <c r="V49" s="6">
        <v>44593.0</v>
      </c>
      <c r="W49" s="1">
        <f t="array" ref="W49">SUMPRODUCT((MONTH($I$2:$I$285)=MONTH($V49))*(YEAR($I$2:$I$285)=YEAR($V49)))</f>
        <v>0</v>
      </c>
      <c r="Y49" s="1">
        <v>1900.0</v>
      </c>
      <c r="AA49" s="1" t="s">
        <v>964</v>
      </c>
      <c r="AB49" s="1">
        <v>2.0</v>
      </c>
    </row>
    <row r="50" ht="15.75" customHeight="1">
      <c r="A50" s="378" t="s">
        <v>21</v>
      </c>
      <c r="B50" s="378" t="s">
        <v>829</v>
      </c>
      <c r="C50" s="378" t="s">
        <v>22</v>
      </c>
      <c r="D50" s="379" t="s">
        <v>543</v>
      </c>
      <c r="E50" s="51">
        <v>1.0627046E7</v>
      </c>
      <c r="F50" s="51" t="s">
        <v>965</v>
      </c>
      <c r="G50" s="51" t="s">
        <v>966</v>
      </c>
      <c r="H50" s="51" t="s">
        <v>296</v>
      </c>
      <c r="I50" s="52">
        <f t="shared" si="1"/>
        <v>43208</v>
      </c>
      <c r="J50" s="380">
        <v>43218.0</v>
      </c>
      <c r="K50" s="51">
        <v>1404.602</v>
      </c>
      <c r="L50" s="53"/>
      <c r="M50" s="53"/>
      <c r="N50" s="51">
        <f t="shared" si="2"/>
        <v>1404.602</v>
      </c>
      <c r="O50" s="381">
        <v>0.0</v>
      </c>
      <c r="P50" s="378">
        <v>1401.854</v>
      </c>
      <c r="Q50" s="378">
        <v>1409.0</v>
      </c>
      <c r="R50" s="382">
        <v>43219.0</v>
      </c>
      <c r="S50" s="378" t="s">
        <v>967</v>
      </c>
      <c r="V50" s="6">
        <v>44621.0</v>
      </c>
      <c r="W50" s="1">
        <f t="array" ref="W50">SUMPRODUCT((MONTH($I$2:$I$285)=MONTH($V50))*(YEAR($I$2:$I$285)=YEAR($V50)))</f>
        <v>3</v>
      </c>
      <c r="Y50" s="1">
        <v>2000.0</v>
      </c>
      <c r="AA50" s="1" t="s">
        <v>968</v>
      </c>
      <c r="AB50" s="1">
        <v>10.0</v>
      </c>
    </row>
    <row r="51" ht="15.75" customHeight="1">
      <c r="A51" s="378" t="s">
        <v>21</v>
      </c>
      <c r="B51" s="378" t="s">
        <v>829</v>
      </c>
      <c r="C51" s="378" t="s">
        <v>22</v>
      </c>
      <c r="D51" s="379" t="s">
        <v>543</v>
      </c>
      <c r="E51" s="51">
        <v>1.0627047E7</v>
      </c>
      <c r="F51" s="51" t="s">
        <v>969</v>
      </c>
      <c r="G51" s="51" t="s">
        <v>970</v>
      </c>
      <c r="H51" s="51" t="s">
        <v>297</v>
      </c>
      <c r="I51" s="52">
        <f t="shared" si="1"/>
        <v>43209</v>
      </c>
      <c r="J51" s="380">
        <v>43219.0</v>
      </c>
      <c r="K51" s="51">
        <v>1414.448</v>
      </c>
      <c r="L51" s="53"/>
      <c r="M51" s="53"/>
      <c r="N51" s="51">
        <f t="shared" si="2"/>
        <v>1414.448</v>
      </c>
      <c r="O51" s="381">
        <v>0.0</v>
      </c>
      <c r="P51" s="378">
        <v>1413.074</v>
      </c>
      <c r="Q51" s="378">
        <v>1421.0</v>
      </c>
      <c r="R51" s="382">
        <v>43220.0</v>
      </c>
      <c r="S51" s="378" t="s">
        <v>971</v>
      </c>
      <c r="V51" s="6">
        <v>44652.0</v>
      </c>
      <c r="W51" s="1">
        <f t="array" ref="W51">SUMPRODUCT((MONTH($I$2:$I$285)=MONTH($V51))*(YEAR($I$2:$I$285)=YEAR($V51)))</f>
        <v>4</v>
      </c>
      <c r="AA51" s="8" t="s">
        <v>972</v>
      </c>
      <c r="AB51" s="8">
        <v>31.0</v>
      </c>
    </row>
    <row r="52" ht="15.75" customHeight="1">
      <c r="A52" s="378" t="s">
        <v>21</v>
      </c>
      <c r="B52" s="378" t="s">
        <v>829</v>
      </c>
      <c r="C52" s="378" t="s">
        <v>22</v>
      </c>
      <c r="D52" s="379" t="s">
        <v>543</v>
      </c>
      <c r="E52" s="51">
        <v>1.0627048E7</v>
      </c>
      <c r="F52" s="51" t="s">
        <v>548</v>
      </c>
      <c r="G52" s="51" t="s">
        <v>549</v>
      </c>
      <c r="H52" s="51" t="s">
        <v>298</v>
      </c>
      <c r="I52" s="52">
        <f t="shared" si="1"/>
        <v>43210</v>
      </c>
      <c r="J52" s="380">
        <v>43220.0</v>
      </c>
      <c r="K52" s="51">
        <v>2069.051</v>
      </c>
      <c r="L52" s="53"/>
      <c r="M52" s="53"/>
      <c r="N52" s="51">
        <f t="shared" si="2"/>
        <v>2069.051</v>
      </c>
      <c r="O52" s="381">
        <v>0.0</v>
      </c>
      <c r="P52" s="378">
        <v>2059.471</v>
      </c>
      <c r="Q52" s="378">
        <v>2074.0</v>
      </c>
      <c r="R52" s="382">
        <v>43221.0</v>
      </c>
      <c r="S52" s="378" t="s">
        <v>973</v>
      </c>
      <c r="V52" s="6">
        <v>44682.0</v>
      </c>
      <c r="W52" s="1">
        <f t="array" ref="W52">SUMPRODUCT((MONTH($I$2:$I$285)=MONTH($V52))*(YEAR($I$2:$I$285)=YEAR($V52)))</f>
        <v>4</v>
      </c>
    </row>
    <row r="53" ht="15.75" customHeight="1">
      <c r="A53" s="378" t="s">
        <v>21</v>
      </c>
      <c r="B53" s="378" t="s">
        <v>829</v>
      </c>
      <c r="C53" s="378" t="s">
        <v>22</v>
      </c>
      <c r="D53" s="379" t="s">
        <v>543</v>
      </c>
      <c r="E53" s="51">
        <v>1.0627049E7</v>
      </c>
      <c r="F53" s="51" t="s">
        <v>550</v>
      </c>
      <c r="G53" s="51" t="s">
        <v>551</v>
      </c>
      <c r="H53" s="51" t="s">
        <v>299</v>
      </c>
      <c r="I53" s="52">
        <f t="shared" si="1"/>
        <v>43211</v>
      </c>
      <c r="J53" s="380">
        <v>43221.0</v>
      </c>
      <c r="K53" s="51">
        <v>2393.82</v>
      </c>
      <c r="L53" s="53"/>
      <c r="M53" s="53"/>
      <c r="N53" s="51">
        <f t="shared" si="2"/>
        <v>2393.82</v>
      </c>
      <c r="O53" s="381">
        <v>0.0</v>
      </c>
      <c r="P53" s="378">
        <v>2379.646</v>
      </c>
      <c r="Q53" s="378">
        <v>2400.0</v>
      </c>
      <c r="R53" s="382">
        <v>43222.0</v>
      </c>
      <c r="S53" s="378" t="s">
        <v>974</v>
      </c>
      <c r="V53" s="6">
        <v>44713.0</v>
      </c>
      <c r="W53" s="1">
        <f t="array" ref="W53">SUMPRODUCT((MONTH($I$2:$I$285)=MONTH($V53))*(YEAR($I$2:$I$285)=YEAR($V53)))</f>
        <v>5</v>
      </c>
    </row>
    <row r="54" ht="15.75" customHeight="1">
      <c r="A54" s="378" t="s">
        <v>21</v>
      </c>
      <c r="B54" s="378" t="s">
        <v>829</v>
      </c>
      <c r="C54" s="378" t="s">
        <v>22</v>
      </c>
      <c r="D54" s="379" t="s">
        <v>543</v>
      </c>
      <c r="E54" s="51">
        <v>1.062705E7</v>
      </c>
      <c r="F54" s="51" t="s">
        <v>975</v>
      </c>
      <c r="G54" s="51" t="s">
        <v>976</v>
      </c>
      <c r="H54" s="51" t="s">
        <v>300</v>
      </c>
      <c r="I54" s="52">
        <f t="shared" si="1"/>
        <v>43211</v>
      </c>
      <c r="J54" s="380">
        <v>43221.0</v>
      </c>
      <c r="K54" s="51">
        <v>1996.029</v>
      </c>
      <c r="L54" s="53"/>
      <c r="M54" s="53"/>
      <c r="N54" s="51">
        <f t="shared" si="2"/>
        <v>1996.029</v>
      </c>
      <c r="O54" s="381">
        <v>0.0</v>
      </c>
      <c r="P54" s="378">
        <v>1987.624</v>
      </c>
      <c r="Q54" s="378">
        <v>2000.0</v>
      </c>
      <c r="R54" s="382">
        <v>43222.0</v>
      </c>
      <c r="S54" s="378" t="s">
        <v>977</v>
      </c>
      <c r="V54" s="6">
        <v>44743.0</v>
      </c>
      <c r="W54" s="1">
        <f t="array" ref="W54">SUMPRODUCT((MONTH($I$2:$I$285)=MONTH($V54))*(YEAR($I$2:$I$285)=YEAR($V54)))</f>
        <v>3</v>
      </c>
    </row>
    <row r="55" ht="15.75" customHeight="1">
      <c r="A55" s="378" t="s">
        <v>21</v>
      </c>
      <c r="B55" s="378" t="s">
        <v>829</v>
      </c>
      <c r="C55" s="378" t="s">
        <v>22</v>
      </c>
      <c r="D55" s="379" t="s">
        <v>543</v>
      </c>
      <c r="E55" s="51">
        <v>1.0627051E7</v>
      </c>
      <c r="F55" s="51" t="s">
        <v>978</v>
      </c>
      <c r="G55" s="51" t="s">
        <v>979</v>
      </c>
      <c r="H55" s="51" t="s">
        <v>301</v>
      </c>
      <c r="I55" s="52">
        <f t="shared" si="1"/>
        <v>43212</v>
      </c>
      <c r="J55" s="380">
        <v>43222.0</v>
      </c>
      <c r="K55" s="51">
        <v>1654.379</v>
      </c>
      <c r="L55" s="53"/>
      <c r="M55" s="53"/>
      <c r="N55" s="51">
        <f t="shared" si="2"/>
        <v>1654.379</v>
      </c>
      <c r="O55" s="381">
        <v>0.0</v>
      </c>
      <c r="P55" s="378">
        <v>1648.616</v>
      </c>
      <c r="Q55" s="378">
        <v>1662.0</v>
      </c>
      <c r="R55" s="382">
        <v>43223.0</v>
      </c>
      <c r="S55" s="378" t="s">
        <v>980</v>
      </c>
      <c r="V55" s="6"/>
    </row>
    <row r="56" ht="15.75" customHeight="1">
      <c r="A56" s="378" t="s">
        <v>21</v>
      </c>
      <c r="B56" s="378" t="s">
        <v>829</v>
      </c>
      <c r="C56" s="378" t="s">
        <v>22</v>
      </c>
      <c r="D56" s="379" t="s">
        <v>543</v>
      </c>
      <c r="E56" s="51">
        <v>1.0627053E7</v>
      </c>
      <c r="F56" s="51" t="s">
        <v>552</v>
      </c>
      <c r="G56" s="51" t="s">
        <v>553</v>
      </c>
      <c r="H56" s="51" t="s">
        <v>302</v>
      </c>
      <c r="I56" s="52">
        <f t="shared" si="1"/>
        <v>43219</v>
      </c>
      <c r="J56" s="380">
        <v>43229.0</v>
      </c>
      <c r="K56" s="51">
        <v>2029.224</v>
      </c>
      <c r="L56" s="53"/>
      <c r="M56" s="53"/>
      <c r="N56" s="51">
        <f t="shared" si="2"/>
        <v>2029.224</v>
      </c>
      <c r="O56" s="381">
        <v>0.0</v>
      </c>
      <c r="P56" s="378">
        <v>2021.948</v>
      </c>
      <c r="Q56" s="378">
        <v>2036.0</v>
      </c>
      <c r="R56" s="382">
        <v>43230.0</v>
      </c>
      <c r="S56" s="378" t="s">
        <v>981</v>
      </c>
      <c r="V56" s="6"/>
    </row>
    <row r="57" ht="15.75" customHeight="1">
      <c r="A57" s="378" t="s">
        <v>21</v>
      </c>
      <c r="B57" s="378" t="s">
        <v>829</v>
      </c>
      <c r="C57" s="378" t="s">
        <v>22</v>
      </c>
      <c r="D57" s="379" t="s">
        <v>543</v>
      </c>
      <c r="E57" s="51">
        <v>1.0627054E7</v>
      </c>
      <c r="F57" s="51" t="s">
        <v>982</v>
      </c>
      <c r="G57" s="51" t="s">
        <v>835</v>
      </c>
      <c r="H57" s="51" t="s">
        <v>303</v>
      </c>
      <c r="I57" s="52">
        <f t="shared" si="1"/>
        <v>43221</v>
      </c>
      <c r="J57" s="380">
        <v>43231.0</v>
      </c>
      <c r="K57" s="51">
        <v>1748.819</v>
      </c>
      <c r="L57" s="53"/>
      <c r="M57" s="53"/>
      <c r="N57" s="51">
        <f t="shared" si="2"/>
        <v>1748.819</v>
      </c>
      <c r="O57" s="381">
        <v>0.0</v>
      </c>
      <c r="P57" s="378">
        <v>1730.326</v>
      </c>
      <c r="Q57" s="378">
        <v>1760.0</v>
      </c>
      <c r="R57" s="382">
        <v>43232.0</v>
      </c>
      <c r="S57" s="378" t="s">
        <v>983</v>
      </c>
      <c r="V57" s="6"/>
    </row>
    <row r="58" ht="15.75" customHeight="1">
      <c r="A58" s="378" t="s">
        <v>21</v>
      </c>
      <c r="B58" s="378" t="s">
        <v>829</v>
      </c>
      <c r="C58" s="378" t="s">
        <v>22</v>
      </c>
      <c r="D58" s="379" t="s">
        <v>543</v>
      </c>
      <c r="E58" s="51">
        <v>1.0627055E7</v>
      </c>
      <c r="F58" s="51" t="s">
        <v>984</v>
      </c>
      <c r="G58" s="51" t="s">
        <v>985</v>
      </c>
      <c r="H58" s="51" t="s">
        <v>304</v>
      </c>
      <c r="I58" s="52">
        <f t="shared" si="1"/>
        <v>43222</v>
      </c>
      <c r="J58" s="380">
        <v>43232.0</v>
      </c>
      <c r="K58" s="51">
        <v>999.598</v>
      </c>
      <c r="L58" s="53"/>
      <c r="M58" s="53"/>
      <c r="N58" s="51">
        <f t="shared" si="2"/>
        <v>999.598</v>
      </c>
      <c r="O58" s="381">
        <v>0.0</v>
      </c>
      <c r="P58" s="378">
        <v>994.165</v>
      </c>
      <c r="Q58" s="378">
        <v>1001.0</v>
      </c>
      <c r="R58" s="382">
        <v>43233.0</v>
      </c>
      <c r="S58" s="378" t="s">
        <v>986</v>
      </c>
      <c r="V58" s="6"/>
    </row>
    <row r="59" ht="15.75" customHeight="1">
      <c r="A59" s="378" t="s">
        <v>21</v>
      </c>
      <c r="B59" s="378" t="s">
        <v>829</v>
      </c>
      <c r="C59" s="378" t="s">
        <v>22</v>
      </c>
      <c r="D59" s="379" t="s">
        <v>543</v>
      </c>
      <c r="E59" s="51">
        <v>1.0627056E7</v>
      </c>
      <c r="F59" s="51" t="s">
        <v>554</v>
      </c>
      <c r="G59" s="51" t="s">
        <v>555</v>
      </c>
      <c r="H59" s="51" t="s">
        <v>305</v>
      </c>
      <c r="I59" s="52">
        <f t="shared" si="1"/>
        <v>43223</v>
      </c>
      <c r="J59" s="380">
        <v>43233.0</v>
      </c>
      <c r="K59" s="51">
        <v>2224.206</v>
      </c>
      <c r="L59" s="53"/>
      <c r="M59" s="53"/>
      <c r="N59" s="51">
        <f t="shared" si="2"/>
        <v>2224.206</v>
      </c>
      <c r="O59" s="381">
        <v>0.0</v>
      </c>
      <c r="P59" s="378">
        <v>2218.565</v>
      </c>
      <c r="Q59" s="378">
        <v>2232.0</v>
      </c>
      <c r="R59" s="382">
        <v>43234.0</v>
      </c>
      <c r="S59" s="378" t="s">
        <v>987</v>
      </c>
      <c r="V59" s="6"/>
    </row>
    <row r="60" ht="15.75" customHeight="1">
      <c r="A60" s="378" t="s">
        <v>21</v>
      </c>
      <c r="B60" s="378" t="s">
        <v>829</v>
      </c>
      <c r="C60" s="378" t="s">
        <v>22</v>
      </c>
      <c r="D60" s="379" t="s">
        <v>23</v>
      </c>
      <c r="E60" s="51">
        <v>8.8657003E7</v>
      </c>
      <c r="F60" s="51" t="s">
        <v>988</v>
      </c>
      <c r="G60" s="51" t="s">
        <v>989</v>
      </c>
      <c r="H60" s="51" t="s">
        <v>306</v>
      </c>
      <c r="I60" s="52">
        <f t="shared" si="1"/>
        <v>43223</v>
      </c>
      <c r="J60" s="380">
        <v>43233.0</v>
      </c>
      <c r="K60" s="51">
        <v>1664.616</v>
      </c>
      <c r="L60" s="53"/>
      <c r="M60" s="53"/>
      <c r="N60" s="51">
        <f t="shared" si="2"/>
        <v>1664.616</v>
      </c>
      <c r="O60" s="381">
        <v>0.0</v>
      </c>
      <c r="P60" s="378">
        <v>1662.573</v>
      </c>
      <c r="Q60" s="378">
        <v>1670.0</v>
      </c>
      <c r="R60" s="382">
        <v>43234.0</v>
      </c>
      <c r="S60" s="378" t="s">
        <v>990</v>
      </c>
    </row>
    <row r="61" ht="15.75" customHeight="1">
      <c r="A61" s="378" t="s">
        <v>21</v>
      </c>
      <c r="B61" s="378" t="s">
        <v>829</v>
      </c>
      <c r="C61" s="378" t="s">
        <v>22</v>
      </c>
      <c r="D61" s="379" t="s">
        <v>543</v>
      </c>
      <c r="E61" s="51">
        <v>1.0627057E7</v>
      </c>
      <c r="F61" s="51" t="s">
        <v>991</v>
      </c>
      <c r="G61" s="51" t="s">
        <v>992</v>
      </c>
      <c r="H61" s="51" t="s">
        <v>307</v>
      </c>
      <c r="I61" s="52">
        <f t="shared" si="1"/>
        <v>43224</v>
      </c>
      <c r="J61" s="380">
        <v>43234.0</v>
      </c>
      <c r="K61" s="51">
        <v>994.605</v>
      </c>
      <c r="L61" s="53"/>
      <c r="M61" s="53"/>
      <c r="N61" s="51">
        <f t="shared" si="2"/>
        <v>994.605</v>
      </c>
      <c r="O61" s="381">
        <v>0.0</v>
      </c>
      <c r="P61" s="378">
        <v>993.161</v>
      </c>
      <c r="Q61" s="378">
        <v>1001.0</v>
      </c>
      <c r="R61" s="382">
        <v>43235.0</v>
      </c>
      <c r="S61" s="378" t="s">
        <v>993</v>
      </c>
    </row>
    <row r="62" ht="15.75" customHeight="1">
      <c r="A62" s="378" t="s">
        <v>21</v>
      </c>
      <c r="B62" s="378" t="s">
        <v>829</v>
      </c>
      <c r="C62" s="378" t="s">
        <v>22</v>
      </c>
      <c r="D62" s="379" t="s">
        <v>543</v>
      </c>
      <c r="E62" s="51">
        <v>1.0627058E7</v>
      </c>
      <c r="F62" s="51" t="s">
        <v>994</v>
      </c>
      <c r="G62" s="51" t="s">
        <v>995</v>
      </c>
      <c r="H62" s="51" t="s">
        <v>308</v>
      </c>
      <c r="I62" s="52">
        <f t="shared" si="1"/>
        <v>43226</v>
      </c>
      <c r="J62" s="380">
        <v>43236.0</v>
      </c>
      <c r="K62" s="51">
        <v>1939.223</v>
      </c>
      <c r="L62" s="53"/>
      <c r="M62" s="53"/>
      <c r="N62" s="51">
        <f t="shared" si="2"/>
        <v>1939.223</v>
      </c>
      <c r="O62" s="381">
        <v>0.0</v>
      </c>
      <c r="P62" s="378">
        <v>1932.548</v>
      </c>
      <c r="Q62" s="378">
        <v>1949.0</v>
      </c>
      <c r="R62" s="382">
        <v>43237.0</v>
      </c>
      <c r="S62" s="378" t="s">
        <v>996</v>
      </c>
    </row>
    <row r="63" ht="15.75" customHeight="1">
      <c r="A63" s="378" t="s">
        <v>21</v>
      </c>
      <c r="B63" s="378" t="s">
        <v>829</v>
      </c>
      <c r="C63" s="378" t="s">
        <v>22</v>
      </c>
      <c r="D63" s="379" t="s">
        <v>543</v>
      </c>
      <c r="E63" s="51">
        <v>1.062706E7</v>
      </c>
      <c r="F63" s="51" t="s">
        <v>997</v>
      </c>
      <c r="G63" s="51" t="s">
        <v>998</v>
      </c>
      <c r="H63" s="51" t="s">
        <v>309</v>
      </c>
      <c r="I63" s="52">
        <f t="shared" si="1"/>
        <v>43230</v>
      </c>
      <c r="J63" s="380">
        <v>43240.0</v>
      </c>
      <c r="K63" s="51">
        <v>1106.949</v>
      </c>
      <c r="L63" s="53"/>
      <c r="M63" s="53"/>
      <c r="N63" s="51">
        <f t="shared" si="2"/>
        <v>1106.949</v>
      </c>
      <c r="O63" s="381">
        <v>0.0</v>
      </c>
      <c r="P63" s="378">
        <v>1018.824</v>
      </c>
      <c r="Q63" s="378">
        <v>1125.0</v>
      </c>
      <c r="R63" s="382">
        <v>43241.0</v>
      </c>
      <c r="S63" s="378" t="s">
        <v>999</v>
      </c>
    </row>
    <row r="64" ht="15.75" customHeight="1">
      <c r="A64" s="378" t="s">
        <v>21</v>
      </c>
      <c r="B64" s="378" t="s">
        <v>829</v>
      </c>
      <c r="C64" s="378" t="s">
        <v>22</v>
      </c>
      <c r="D64" s="383" t="s">
        <v>23</v>
      </c>
      <c r="E64" s="58">
        <v>8.8657004E7</v>
      </c>
      <c r="F64" s="58" t="s">
        <v>1000</v>
      </c>
      <c r="G64" s="58" t="s">
        <v>1001</v>
      </c>
      <c r="H64" s="58" t="s">
        <v>310</v>
      </c>
      <c r="I64" s="384">
        <f t="shared" si="1"/>
        <v>43237</v>
      </c>
      <c r="J64" s="385">
        <v>43247.0</v>
      </c>
      <c r="K64" s="58">
        <v>1913.226</v>
      </c>
      <c r="L64" s="386"/>
      <c r="M64" s="386"/>
      <c r="N64" s="58">
        <f t="shared" si="2"/>
        <v>1913.226</v>
      </c>
      <c r="O64" s="387">
        <v>0.0</v>
      </c>
      <c r="P64" s="378">
        <v>1885.702</v>
      </c>
      <c r="Q64" s="378">
        <v>1922.0</v>
      </c>
      <c r="R64" s="382">
        <v>43248.0</v>
      </c>
      <c r="S64" s="378" t="s">
        <v>1002</v>
      </c>
    </row>
    <row r="65" ht="15.75" customHeight="1">
      <c r="A65" s="378" t="s">
        <v>21</v>
      </c>
      <c r="B65" s="378" t="s">
        <v>829</v>
      </c>
      <c r="C65" s="378" t="s">
        <v>22</v>
      </c>
      <c r="D65" s="383" t="s">
        <v>543</v>
      </c>
      <c r="E65" s="58">
        <v>1.0627062E7</v>
      </c>
      <c r="F65" s="58" t="s">
        <v>1003</v>
      </c>
      <c r="G65" s="58" t="s">
        <v>1004</v>
      </c>
      <c r="H65" s="58" t="s">
        <v>311</v>
      </c>
      <c r="I65" s="384">
        <f t="shared" si="1"/>
        <v>43241</v>
      </c>
      <c r="J65" s="385">
        <v>43251.0</v>
      </c>
      <c r="K65" s="58">
        <v>1709.603</v>
      </c>
      <c r="L65" s="386"/>
      <c r="M65" s="386"/>
      <c r="N65" s="58">
        <f t="shared" si="2"/>
        <v>1709.603</v>
      </c>
      <c r="O65" s="387">
        <v>0.0</v>
      </c>
      <c r="P65" s="378">
        <v>1706.043</v>
      </c>
      <c r="Q65" s="378">
        <v>1713.0</v>
      </c>
      <c r="R65" s="382">
        <v>43252.0</v>
      </c>
      <c r="S65" s="378" t="s">
        <v>1005</v>
      </c>
    </row>
    <row r="66" ht="15.75" customHeight="1">
      <c r="A66" s="378" t="s">
        <v>21</v>
      </c>
      <c r="B66" s="378" t="s">
        <v>829</v>
      </c>
      <c r="C66" s="378" t="s">
        <v>22</v>
      </c>
      <c r="D66" s="379" t="s">
        <v>543</v>
      </c>
      <c r="E66" s="51">
        <v>1.0627063E7</v>
      </c>
      <c r="F66" s="51" t="s">
        <v>1006</v>
      </c>
      <c r="G66" s="51" t="s">
        <v>1007</v>
      </c>
      <c r="H66" s="51" t="s">
        <v>312</v>
      </c>
      <c r="I66" s="52">
        <f t="shared" si="1"/>
        <v>43241</v>
      </c>
      <c r="J66" s="380">
        <v>43251.0</v>
      </c>
      <c r="K66" s="51">
        <v>1614.603</v>
      </c>
      <c r="L66" s="53"/>
      <c r="M66" s="53"/>
      <c r="N66" s="51">
        <f t="shared" si="2"/>
        <v>1614.603</v>
      </c>
      <c r="O66" s="381">
        <v>0.0</v>
      </c>
      <c r="P66" s="378">
        <v>1613.355</v>
      </c>
      <c r="Q66" s="378">
        <v>1620.0</v>
      </c>
      <c r="R66" s="382">
        <v>43252.0</v>
      </c>
      <c r="S66" s="378" t="s">
        <v>1008</v>
      </c>
    </row>
    <row r="67" ht="15.75" customHeight="1">
      <c r="A67" s="378" t="s">
        <v>21</v>
      </c>
      <c r="B67" s="378" t="s">
        <v>829</v>
      </c>
      <c r="C67" s="378" t="s">
        <v>22</v>
      </c>
      <c r="D67" s="379" t="s">
        <v>543</v>
      </c>
      <c r="E67" s="51">
        <v>1.0627065E7</v>
      </c>
      <c r="F67" s="51" t="s">
        <v>1009</v>
      </c>
      <c r="G67" s="51" t="s">
        <v>1010</v>
      </c>
      <c r="H67" s="51" t="s">
        <v>313</v>
      </c>
      <c r="I67" s="52">
        <f t="shared" si="1"/>
        <v>43249</v>
      </c>
      <c r="J67" s="380">
        <v>43259.0</v>
      </c>
      <c r="K67" s="51">
        <v>1354.605</v>
      </c>
      <c r="L67" s="53"/>
      <c r="M67" s="53"/>
      <c r="N67" s="51">
        <f t="shared" si="2"/>
        <v>1354.605</v>
      </c>
      <c r="O67" s="381">
        <v>0.0</v>
      </c>
      <c r="P67" s="378">
        <v>1353.32</v>
      </c>
      <c r="Q67" s="378">
        <v>1361.0</v>
      </c>
      <c r="R67" s="382">
        <v>43260.0</v>
      </c>
      <c r="S67" s="378" t="s">
        <v>152</v>
      </c>
    </row>
    <row r="68" ht="15.75" customHeight="1">
      <c r="A68" s="378" t="s">
        <v>21</v>
      </c>
      <c r="B68" s="378" t="s">
        <v>829</v>
      </c>
      <c r="C68" s="378" t="s">
        <v>22</v>
      </c>
      <c r="D68" s="379" t="s">
        <v>543</v>
      </c>
      <c r="E68" s="51">
        <v>1.0627066E7</v>
      </c>
      <c r="F68" s="51" t="s">
        <v>1011</v>
      </c>
      <c r="G68" s="51" t="s">
        <v>1012</v>
      </c>
      <c r="H68" s="51" t="s">
        <v>314</v>
      </c>
      <c r="I68" s="52">
        <f t="shared" si="1"/>
        <v>43251</v>
      </c>
      <c r="J68" s="380">
        <v>43261.0</v>
      </c>
      <c r="K68" s="51">
        <v>1389.617</v>
      </c>
      <c r="L68" s="53"/>
      <c r="M68" s="53"/>
      <c r="N68" s="51">
        <f t="shared" si="2"/>
        <v>1389.617</v>
      </c>
      <c r="O68" s="381">
        <v>0.0</v>
      </c>
      <c r="P68" s="378">
        <v>1387.246</v>
      </c>
      <c r="Q68" s="378">
        <v>1396.0</v>
      </c>
      <c r="R68" s="382">
        <v>43262.0</v>
      </c>
      <c r="S68" s="378" t="s">
        <v>1013</v>
      </c>
    </row>
    <row r="69" ht="15.75" customHeight="1">
      <c r="A69" s="378" t="s">
        <v>21</v>
      </c>
      <c r="B69" s="378" t="s">
        <v>829</v>
      </c>
      <c r="C69" s="378" t="s">
        <v>22</v>
      </c>
      <c r="D69" s="388" t="s">
        <v>543</v>
      </c>
      <c r="E69" s="54">
        <v>1.0627067E7</v>
      </c>
      <c r="F69" s="54" t="s">
        <v>1014</v>
      </c>
      <c r="G69" s="54" t="s">
        <v>1015</v>
      </c>
      <c r="H69" s="54" t="s">
        <v>315</v>
      </c>
      <c r="I69" s="55">
        <f t="shared" si="1"/>
        <v>43253</v>
      </c>
      <c r="J69" s="389">
        <v>43263.0</v>
      </c>
      <c r="K69" s="54">
        <v>1564.615</v>
      </c>
      <c r="L69" s="56"/>
      <c r="M69" s="56"/>
      <c r="N69" s="54">
        <f t="shared" si="2"/>
        <v>1564.615</v>
      </c>
      <c r="O69" s="390">
        <v>0.0</v>
      </c>
      <c r="P69" s="378">
        <v>1562.967</v>
      </c>
      <c r="Q69" s="378">
        <v>1570.0</v>
      </c>
      <c r="R69" s="382">
        <v>43264.0</v>
      </c>
      <c r="S69" s="378" t="s">
        <v>68</v>
      </c>
    </row>
    <row r="70" ht="15.75" customHeight="1">
      <c r="A70" s="378" t="s">
        <v>21</v>
      </c>
      <c r="B70" s="378" t="s">
        <v>829</v>
      </c>
      <c r="C70" s="378" t="s">
        <v>22</v>
      </c>
      <c r="D70" s="388" t="s">
        <v>543</v>
      </c>
      <c r="E70" s="54">
        <v>1.0627069E7</v>
      </c>
      <c r="F70" s="54" t="s">
        <v>1016</v>
      </c>
      <c r="G70" s="54" t="s">
        <v>1017</v>
      </c>
      <c r="H70" s="54" t="s">
        <v>316</v>
      </c>
      <c r="I70" s="55">
        <f t="shared" si="1"/>
        <v>43257</v>
      </c>
      <c r="J70" s="389">
        <v>43267.0</v>
      </c>
      <c r="K70" s="54">
        <v>1529.621</v>
      </c>
      <c r="L70" s="56"/>
      <c r="M70" s="56"/>
      <c r="N70" s="54">
        <f t="shared" si="2"/>
        <v>1529.621</v>
      </c>
      <c r="O70" s="390">
        <v>0.0</v>
      </c>
      <c r="P70" s="378">
        <v>1527.507</v>
      </c>
      <c r="Q70" s="378">
        <v>1474.0</v>
      </c>
      <c r="R70" s="382">
        <v>43268.0</v>
      </c>
      <c r="S70" s="378" t="s">
        <v>1018</v>
      </c>
    </row>
    <row r="71" ht="15.75" customHeight="1">
      <c r="A71" s="378" t="s">
        <v>21</v>
      </c>
      <c r="B71" s="378" t="s">
        <v>829</v>
      </c>
      <c r="C71" s="378" t="s">
        <v>22</v>
      </c>
      <c r="D71" s="388" t="s">
        <v>23</v>
      </c>
      <c r="E71" s="54">
        <v>8.8657005E7</v>
      </c>
      <c r="F71" s="54" t="s">
        <v>556</v>
      </c>
      <c r="G71" s="54" t="s">
        <v>557</v>
      </c>
      <c r="H71" s="54" t="s">
        <v>317</v>
      </c>
      <c r="I71" s="55">
        <f t="shared" si="1"/>
        <v>43262</v>
      </c>
      <c r="J71" s="389">
        <v>43272.0</v>
      </c>
      <c r="K71" s="54">
        <v>2003.227</v>
      </c>
      <c r="L71" s="56"/>
      <c r="M71" s="56"/>
      <c r="N71" s="54">
        <f t="shared" si="2"/>
        <v>2003.227</v>
      </c>
      <c r="O71" s="390">
        <v>0.0</v>
      </c>
      <c r="P71" s="378">
        <v>1963.175</v>
      </c>
      <c r="Q71" s="378">
        <v>2011.0</v>
      </c>
      <c r="R71" s="382">
        <v>43273.0</v>
      </c>
      <c r="S71" s="378" t="s">
        <v>1019</v>
      </c>
    </row>
    <row r="72" ht="15.75" customHeight="1">
      <c r="A72" s="378" t="s">
        <v>21</v>
      </c>
      <c r="B72" s="378" t="s">
        <v>829</v>
      </c>
      <c r="C72" s="378" t="s">
        <v>22</v>
      </c>
      <c r="D72" s="388" t="s">
        <v>23</v>
      </c>
      <c r="E72" s="54">
        <v>8.8779001E7</v>
      </c>
      <c r="F72" s="54" t="s">
        <v>558</v>
      </c>
      <c r="G72" s="54" t="s">
        <v>559</v>
      </c>
      <c r="H72" s="54" t="s">
        <v>318</v>
      </c>
      <c r="I72" s="55">
        <f t="shared" si="1"/>
        <v>43262</v>
      </c>
      <c r="J72" s="389">
        <v>43272.0</v>
      </c>
      <c r="K72" s="54">
        <v>2193.232</v>
      </c>
      <c r="L72" s="56"/>
      <c r="M72" s="56"/>
      <c r="N72" s="54">
        <f t="shared" si="2"/>
        <v>2193.232</v>
      </c>
      <c r="O72" s="390">
        <v>0.0</v>
      </c>
      <c r="P72" s="378">
        <v>2154.431</v>
      </c>
      <c r="Q72" s="378">
        <v>2201.0</v>
      </c>
      <c r="R72" s="382">
        <v>43273.0</v>
      </c>
      <c r="S72" s="378" t="s">
        <v>1020</v>
      </c>
    </row>
    <row r="73" ht="15.75" customHeight="1">
      <c r="A73" s="378" t="s">
        <v>21</v>
      </c>
      <c r="B73" s="378" t="s">
        <v>829</v>
      </c>
      <c r="C73" s="378" t="s">
        <v>22</v>
      </c>
      <c r="D73" s="388" t="s">
        <v>543</v>
      </c>
      <c r="E73" s="54">
        <v>1.062707E7</v>
      </c>
      <c r="F73" s="54" t="s">
        <v>1021</v>
      </c>
      <c r="G73" s="54" t="s">
        <v>1022</v>
      </c>
      <c r="H73" s="54" t="s">
        <v>319</v>
      </c>
      <c r="I73" s="55">
        <f t="shared" si="1"/>
        <v>43276</v>
      </c>
      <c r="J73" s="389">
        <v>43286.0</v>
      </c>
      <c r="K73" s="54">
        <v>999.11</v>
      </c>
      <c r="L73" s="56"/>
      <c r="M73" s="56"/>
      <c r="N73" s="54">
        <f t="shared" si="2"/>
        <v>999.11</v>
      </c>
      <c r="O73" s="390">
        <v>0.0</v>
      </c>
      <c r="P73" s="378">
        <v>995.015</v>
      </c>
      <c r="Q73" s="378">
        <v>1002.0</v>
      </c>
      <c r="R73" s="382">
        <v>43287.0</v>
      </c>
      <c r="S73" s="378" t="s">
        <v>1023</v>
      </c>
    </row>
    <row r="74" ht="15.75" customHeight="1">
      <c r="A74" s="378" t="s">
        <v>21</v>
      </c>
      <c r="B74" s="378" t="s">
        <v>829</v>
      </c>
      <c r="C74" s="378" t="s">
        <v>22</v>
      </c>
      <c r="D74" s="388" t="s">
        <v>543</v>
      </c>
      <c r="E74" s="54">
        <v>1.0627072E7</v>
      </c>
      <c r="F74" s="54" t="s">
        <v>1024</v>
      </c>
      <c r="G74" s="54" t="s">
        <v>1025</v>
      </c>
      <c r="H74" s="54" t="s">
        <v>320</v>
      </c>
      <c r="I74" s="55">
        <f t="shared" si="1"/>
        <v>43277</v>
      </c>
      <c r="J74" s="389">
        <v>43287.0</v>
      </c>
      <c r="K74" s="54">
        <v>939.106</v>
      </c>
      <c r="L74" s="56"/>
      <c r="M74" s="56"/>
      <c r="N74" s="54">
        <f t="shared" si="2"/>
        <v>939.106</v>
      </c>
      <c r="O74" s="390">
        <v>0.0</v>
      </c>
      <c r="P74" s="378">
        <v>936.331</v>
      </c>
      <c r="Q74" s="378">
        <v>945.0</v>
      </c>
      <c r="R74" s="382">
        <v>43288.0</v>
      </c>
      <c r="S74" s="378" t="s">
        <v>1026</v>
      </c>
    </row>
    <row r="75" ht="15.75" customHeight="1">
      <c r="A75" s="378" t="s">
        <v>21</v>
      </c>
      <c r="B75" s="378" t="s">
        <v>829</v>
      </c>
      <c r="C75" s="378" t="s">
        <v>22</v>
      </c>
      <c r="D75" s="388" t="s">
        <v>543</v>
      </c>
      <c r="E75" s="54">
        <v>1.0627073E7</v>
      </c>
      <c r="F75" s="54" t="s">
        <v>1027</v>
      </c>
      <c r="G75" s="54" t="s">
        <v>1028</v>
      </c>
      <c r="H75" s="54" t="s">
        <v>321</v>
      </c>
      <c r="I75" s="55">
        <f t="shared" si="1"/>
        <v>43278</v>
      </c>
      <c r="J75" s="389">
        <v>43288.0</v>
      </c>
      <c r="K75" s="54">
        <v>904.104</v>
      </c>
      <c r="L75" s="56"/>
      <c r="M75" s="56"/>
      <c r="N75" s="54">
        <f t="shared" si="2"/>
        <v>904.104</v>
      </c>
      <c r="O75" s="390">
        <v>0.0</v>
      </c>
      <c r="P75" s="378">
        <v>899.492</v>
      </c>
      <c r="Q75" s="378">
        <v>907.0</v>
      </c>
      <c r="R75" s="382">
        <v>43289.0</v>
      </c>
      <c r="S75" s="378" t="s">
        <v>1029</v>
      </c>
    </row>
    <row r="76" ht="15.75" customHeight="1">
      <c r="A76" s="378" t="s">
        <v>21</v>
      </c>
      <c r="B76" s="378" t="s">
        <v>829</v>
      </c>
      <c r="C76" s="378" t="s">
        <v>22</v>
      </c>
      <c r="D76" s="388" t="s">
        <v>23</v>
      </c>
      <c r="E76" s="54">
        <v>8.8657006E7</v>
      </c>
      <c r="F76" s="54" t="s">
        <v>1030</v>
      </c>
      <c r="G76" s="54" t="s">
        <v>1031</v>
      </c>
      <c r="H76" s="54" t="s">
        <v>322</v>
      </c>
      <c r="I76" s="55">
        <f t="shared" si="1"/>
        <v>43279</v>
      </c>
      <c r="J76" s="389">
        <v>43289.0</v>
      </c>
      <c r="K76" s="54">
        <v>1818.339</v>
      </c>
      <c r="L76" s="56"/>
      <c r="M76" s="56"/>
      <c r="N76" s="54">
        <f t="shared" si="2"/>
        <v>1818.339</v>
      </c>
      <c r="O76" s="390">
        <v>0.0</v>
      </c>
      <c r="P76" s="378">
        <v>1777.856</v>
      </c>
      <c r="Q76" s="378">
        <v>1824.0</v>
      </c>
      <c r="R76" s="382">
        <v>43290.0</v>
      </c>
      <c r="S76" s="378" t="s">
        <v>1032</v>
      </c>
    </row>
    <row r="77" ht="15.75" customHeight="1">
      <c r="A77" s="378" t="s">
        <v>21</v>
      </c>
      <c r="B77" s="378" t="s">
        <v>829</v>
      </c>
      <c r="C77" s="378" t="s">
        <v>22</v>
      </c>
      <c r="D77" s="379" t="s">
        <v>543</v>
      </c>
      <c r="E77" s="51">
        <v>1.0754001E7</v>
      </c>
      <c r="F77" s="51" t="s">
        <v>1033</v>
      </c>
      <c r="G77" s="51" t="s">
        <v>1034</v>
      </c>
      <c r="H77" s="51" t="s">
        <v>323</v>
      </c>
      <c r="I77" s="52">
        <f t="shared" si="1"/>
        <v>43287</v>
      </c>
      <c r="J77" s="380">
        <v>43297.0</v>
      </c>
      <c r="K77" s="51">
        <v>1997.876</v>
      </c>
      <c r="L77" s="53"/>
      <c r="M77" s="53"/>
      <c r="N77" s="51">
        <f t="shared" si="2"/>
        <v>1997.876</v>
      </c>
      <c r="O77" s="381">
        <v>0.0</v>
      </c>
      <c r="P77" s="378">
        <v>1964.038</v>
      </c>
      <c r="Q77" s="378">
        <v>2001.0</v>
      </c>
      <c r="R77" s="382">
        <v>43298.0</v>
      </c>
      <c r="S77" s="378" t="s">
        <v>1035</v>
      </c>
    </row>
    <row r="78" ht="15.75" customHeight="1">
      <c r="A78" s="378" t="s">
        <v>21</v>
      </c>
      <c r="B78" s="378" t="s">
        <v>829</v>
      </c>
      <c r="C78" s="378" t="s">
        <v>22</v>
      </c>
      <c r="D78" s="379" t="s">
        <v>543</v>
      </c>
      <c r="E78" s="51">
        <v>1.0627074E7</v>
      </c>
      <c r="F78" s="51" t="s">
        <v>1036</v>
      </c>
      <c r="G78" s="51" t="s">
        <v>1037</v>
      </c>
      <c r="H78" s="51" t="s">
        <v>324</v>
      </c>
      <c r="I78" s="52">
        <f t="shared" si="1"/>
        <v>43287</v>
      </c>
      <c r="J78" s="380">
        <v>43297.0</v>
      </c>
      <c r="K78" s="51">
        <v>1499.454</v>
      </c>
      <c r="L78" s="53"/>
      <c r="M78" s="53"/>
      <c r="N78" s="51">
        <f t="shared" si="2"/>
        <v>1499.454</v>
      </c>
      <c r="O78" s="381">
        <v>0.0</v>
      </c>
      <c r="P78" s="378">
        <v>1494.906</v>
      </c>
      <c r="Q78" s="378">
        <v>1502.0</v>
      </c>
      <c r="R78" s="382">
        <v>43298.0</v>
      </c>
      <c r="S78" s="378" t="s">
        <v>940</v>
      </c>
    </row>
    <row r="79" ht="15.75" customHeight="1">
      <c r="A79" s="378" t="s">
        <v>21</v>
      </c>
      <c r="B79" s="378" t="s">
        <v>829</v>
      </c>
      <c r="C79" s="378" t="s">
        <v>22</v>
      </c>
      <c r="D79" s="379" t="s">
        <v>543</v>
      </c>
      <c r="E79" s="51">
        <v>1.0627076E7</v>
      </c>
      <c r="F79" s="51" t="s">
        <v>560</v>
      </c>
      <c r="G79" s="51" t="s">
        <v>561</v>
      </c>
      <c r="H79" s="51" t="s">
        <v>325</v>
      </c>
      <c r="I79" s="52">
        <f t="shared" si="1"/>
        <v>43289</v>
      </c>
      <c r="J79" s="380">
        <v>43299.0</v>
      </c>
      <c r="K79" s="51">
        <v>2188.512</v>
      </c>
      <c r="L79" s="53"/>
      <c r="M79" s="53"/>
      <c r="N79" s="51">
        <f t="shared" si="2"/>
        <v>2188.512</v>
      </c>
      <c r="O79" s="381">
        <v>0.0</v>
      </c>
      <c r="P79" s="378">
        <v>2115.166</v>
      </c>
      <c r="Q79" s="378">
        <v>2198.0</v>
      </c>
      <c r="R79" s="382">
        <v>43300.0</v>
      </c>
      <c r="S79" s="378" t="s">
        <v>1038</v>
      </c>
    </row>
    <row r="80" ht="15.75" customHeight="1">
      <c r="A80" s="378" t="s">
        <v>21</v>
      </c>
      <c r="B80" s="378" t="s">
        <v>829</v>
      </c>
      <c r="C80" s="378" t="s">
        <v>22</v>
      </c>
      <c r="D80" s="379" t="s">
        <v>543</v>
      </c>
      <c r="E80" s="51">
        <v>1.0627079E7</v>
      </c>
      <c r="F80" s="51" t="s">
        <v>1039</v>
      </c>
      <c r="G80" s="51" t="s">
        <v>1040</v>
      </c>
      <c r="H80" s="51" t="s">
        <v>326</v>
      </c>
      <c r="I80" s="52">
        <f t="shared" si="1"/>
        <v>43289</v>
      </c>
      <c r="J80" s="380">
        <v>43299.0</v>
      </c>
      <c r="K80" s="51">
        <v>1528.786</v>
      </c>
      <c r="L80" s="53"/>
      <c r="M80" s="53"/>
      <c r="N80" s="51">
        <f t="shared" si="2"/>
        <v>1528.786</v>
      </c>
      <c r="O80" s="381">
        <v>0.0</v>
      </c>
      <c r="P80" s="378">
        <v>1437.26</v>
      </c>
      <c r="Q80" s="378">
        <v>1063.0</v>
      </c>
      <c r="R80" s="382">
        <v>43300.0</v>
      </c>
      <c r="S80" s="378" t="s">
        <v>1041</v>
      </c>
    </row>
    <row r="81" ht="15.75" customHeight="1">
      <c r="A81" s="378" t="s">
        <v>21</v>
      </c>
      <c r="B81" s="378" t="s">
        <v>829</v>
      </c>
      <c r="C81" s="378" t="s">
        <v>22</v>
      </c>
      <c r="D81" s="379" t="s">
        <v>543</v>
      </c>
      <c r="E81" s="51">
        <v>1.062708E7</v>
      </c>
      <c r="F81" s="51" t="s">
        <v>1042</v>
      </c>
      <c r="G81" s="51" t="s">
        <v>1043</v>
      </c>
      <c r="H81" s="51" t="s">
        <v>327</v>
      </c>
      <c r="I81" s="52">
        <f t="shared" si="1"/>
        <v>43290</v>
      </c>
      <c r="J81" s="380">
        <v>43300.0</v>
      </c>
      <c r="K81" s="51">
        <v>974.293</v>
      </c>
      <c r="L81" s="53"/>
      <c r="M81" s="53"/>
      <c r="N81" s="51">
        <f t="shared" si="2"/>
        <v>974.293</v>
      </c>
      <c r="O81" s="381">
        <v>0.0</v>
      </c>
      <c r="P81" s="378">
        <v>966.12</v>
      </c>
      <c r="Q81" s="378">
        <v>980.0</v>
      </c>
      <c r="R81" s="382">
        <v>43301.0</v>
      </c>
      <c r="S81" s="378" t="s">
        <v>1044</v>
      </c>
    </row>
    <row r="82" ht="15.75" customHeight="1">
      <c r="A82" s="378" t="s">
        <v>21</v>
      </c>
      <c r="B82" s="378" t="s">
        <v>829</v>
      </c>
      <c r="C82" s="378" t="s">
        <v>22</v>
      </c>
      <c r="D82" s="379" t="s">
        <v>543</v>
      </c>
      <c r="E82" s="51">
        <v>1.0627081E7</v>
      </c>
      <c r="F82" s="51" t="s">
        <v>1045</v>
      </c>
      <c r="G82" s="51" t="s">
        <v>1046</v>
      </c>
      <c r="H82" s="51" t="s">
        <v>328</v>
      </c>
      <c r="I82" s="52">
        <f t="shared" si="1"/>
        <v>43291</v>
      </c>
      <c r="J82" s="380">
        <v>43301.0</v>
      </c>
      <c r="K82" s="51">
        <v>1014.453</v>
      </c>
      <c r="L82" s="53"/>
      <c r="M82" s="53"/>
      <c r="N82" s="51">
        <f t="shared" si="2"/>
        <v>1014.453</v>
      </c>
      <c r="O82" s="381">
        <v>0.0</v>
      </c>
      <c r="P82" s="378">
        <v>1012.248</v>
      </c>
      <c r="Q82" s="378">
        <v>1020.0</v>
      </c>
      <c r="R82" s="382">
        <v>43302.0</v>
      </c>
      <c r="S82" s="378" t="s">
        <v>1047</v>
      </c>
    </row>
    <row r="83" ht="15.75" customHeight="1">
      <c r="A83" s="378" t="s">
        <v>21</v>
      </c>
      <c r="B83" s="378" t="s">
        <v>829</v>
      </c>
      <c r="C83" s="378" t="s">
        <v>22</v>
      </c>
      <c r="D83" s="379" t="s">
        <v>23</v>
      </c>
      <c r="E83" s="51">
        <v>8.8657007E7</v>
      </c>
      <c r="F83" s="51" t="s">
        <v>1048</v>
      </c>
      <c r="G83" s="51" t="s">
        <v>1049</v>
      </c>
      <c r="H83" s="51" t="s">
        <v>329</v>
      </c>
      <c r="I83" s="52">
        <f t="shared" si="1"/>
        <v>43291</v>
      </c>
      <c r="J83" s="380">
        <v>43301.0</v>
      </c>
      <c r="K83" s="51">
        <v>1294.063</v>
      </c>
      <c r="L83" s="53"/>
      <c r="M83" s="53"/>
      <c r="N83" s="51">
        <f t="shared" si="2"/>
        <v>1294.063</v>
      </c>
      <c r="O83" s="381">
        <v>0.0</v>
      </c>
      <c r="P83" s="378">
        <v>1241.998</v>
      </c>
      <c r="Q83" s="378">
        <v>1296.0</v>
      </c>
      <c r="R83" s="382">
        <v>43302.0</v>
      </c>
      <c r="S83" s="378" t="s">
        <v>1050</v>
      </c>
    </row>
    <row r="84" ht="15.75" customHeight="1">
      <c r="A84" s="378" t="s">
        <v>21</v>
      </c>
      <c r="B84" s="378" t="s">
        <v>829</v>
      </c>
      <c r="C84" s="378" t="s">
        <v>22</v>
      </c>
      <c r="D84" s="379" t="s">
        <v>543</v>
      </c>
      <c r="E84" s="51">
        <v>1.0754002E7</v>
      </c>
      <c r="F84" s="51" t="s">
        <v>562</v>
      </c>
      <c r="G84" s="51" t="s">
        <v>563</v>
      </c>
      <c r="H84" s="51" t="s">
        <v>330</v>
      </c>
      <c r="I84" s="52">
        <f t="shared" si="1"/>
        <v>43292</v>
      </c>
      <c r="J84" s="380">
        <v>43302.0</v>
      </c>
      <c r="K84" s="51">
        <v>2979.191</v>
      </c>
      <c r="L84" s="53"/>
      <c r="M84" s="53"/>
      <c r="N84" s="51">
        <f t="shared" si="2"/>
        <v>2979.191</v>
      </c>
      <c r="O84" s="381">
        <v>0.0</v>
      </c>
      <c r="P84" s="378">
        <v>2866.694</v>
      </c>
      <c r="Q84" s="378">
        <v>2320.0</v>
      </c>
      <c r="R84" s="382">
        <v>43303.0</v>
      </c>
      <c r="S84" s="378" t="s">
        <v>1051</v>
      </c>
    </row>
    <row r="85" ht="15.75" customHeight="1">
      <c r="A85" s="378" t="s">
        <v>21</v>
      </c>
      <c r="B85" s="378" t="s">
        <v>829</v>
      </c>
      <c r="C85" s="378" t="s">
        <v>22</v>
      </c>
      <c r="D85" s="379" t="s">
        <v>543</v>
      </c>
      <c r="E85" s="51">
        <v>1.0627082E7</v>
      </c>
      <c r="F85" s="51" t="s">
        <v>1052</v>
      </c>
      <c r="G85" s="51" t="s">
        <v>1053</v>
      </c>
      <c r="H85" s="51" t="s">
        <v>331</v>
      </c>
      <c r="I85" s="52">
        <f t="shared" si="1"/>
        <v>43292</v>
      </c>
      <c r="J85" s="380">
        <v>43302.0</v>
      </c>
      <c r="K85" s="51">
        <v>1034.618</v>
      </c>
      <c r="L85" s="53"/>
      <c r="M85" s="53"/>
      <c r="N85" s="51">
        <f t="shared" si="2"/>
        <v>1034.618</v>
      </c>
      <c r="O85" s="381">
        <v>0.0</v>
      </c>
      <c r="P85" s="378">
        <v>1031.589</v>
      </c>
      <c r="Q85" s="378">
        <v>300.0</v>
      </c>
      <c r="R85" s="382">
        <v>43303.0</v>
      </c>
      <c r="S85" s="378" t="s">
        <v>1054</v>
      </c>
    </row>
    <row r="86" ht="15.75" customHeight="1">
      <c r="A86" s="378" t="s">
        <v>21</v>
      </c>
      <c r="B86" s="378" t="s">
        <v>829</v>
      </c>
      <c r="C86" s="378" t="s">
        <v>22</v>
      </c>
      <c r="D86" s="379" t="s">
        <v>543</v>
      </c>
      <c r="E86" s="51">
        <v>1.0627083E7</v>
      </c>
      <c r="F86" s="51" t="s">
        <v>1055</v>
      </c>
      <c r="G86" s="51" t="s">
        <v>1056</v>
      </c>
      <c r="H86" s="51" t="s">
        <v>332</v>
      </c>
      <c r="I86" s="52">
        <f t="shared" si="1"/>
        <v>43292</v>
      </c>
      <c r="J86" s="380">
        <v>43302.0</v>
      </c>
      <c r="K86" s="51">
        <v>1114.21</v>
      </c>
      <c r="L86" s="53"/>
      <c r="M86" s="53"/>
      <c r="N86" s="51">
        <f t="shared" si="2"/>
        <v>1114.21</v>
      </c>
      <c r="O86" s="381">
        <v>0.0</v>
      </c>
      <c r="P86" s="378">
        <v>1080.784</v>
      </c>
      <c r="Q86" s="378">
        <v>1120.0</v>
      </c>
      <c r="R86" s="382">
        <v>43303.0</v>
      </c>
      <c r="S86" s="378" t="s">
        <v>1057</v>
      </c>
    </row>
    <row r="87" ht="15.75" customHeight="1">
      <c r="A87" s="378" t="s">
        <v>21</v>
      </c>
      <c r="B87" s="378" t="s">
        <v>829</v>
      </c>
      <c r="C87" s="378" t="s">
        <v>22</v>
      </c>
      <c r="D87" s="379" t="s">
        <v>543</v>
      </c>
      <c r="E87" s="51">
        <v>1.0627084E7</v>
      </c>
      <c r="F87" s="51" t="s">
        <v>1058</v>
      </c>
      <c r="G87" s="51" t="s">
        <v>1059</v>
      </c>
      <c r="H87" s="51" t="s">
        <v>333</v>
      </c>
      <c r="I87" s="52">
        <f t="shared" si="1"/>
        <v>43293</v>
      </c>
      <c r="J87" s="380">
        <v>43303.0</v>
      </c>
      <c r="K87" s="51">
        <v>1609.613</v>
      </c>
      <c r="L87" s="53"/>
      <c r="M87" s="53"/>
      <c r="N87" s="51">
        <f t="shared" si="2"/>
        <v>1609.613</v>
      </c>
      <c r="O87" s="381">
        <v>0.0</v>
      </c>
      <c r="P87" s="378">
        <v>1606.272</v>
      </c>
      <c r="Q87" s="378">
        <v>1614.0</v>
      </c>
      <c r="R87" s="382">
        <v>43304.0</v>
      </c>
      <c r="S87" s="378" t="s">
        <v>1060</v>
      </c>
    </row>
    <row r="88" ht="15.75" customHeight="1">
      <c r="A88" s="378" t="s">
        <v>21</v>
      </c>
      <c r="B88" s="378" t="s">
        <v>829</v>
      </c>
      <c r="C88" s="378" t="s">
        <v>22</v>
      </c>
      <c r="D88" s="379" t="s">
        <v>543</v>
      </c>
      <c r="E88" s="51">
        <v>1.0627085E7</v>
      </c>
      <c r="F88" s="51" t="s">
        <v>1061</v>
      </c>
      <c r="G88" s="51" t="s">
        <v>1062</v>
      </c>
      <c r="H88" s="51" t="s">
        <v>334</v>
      </c>
      <c r="I88" s="52">
        <f t="shared" si="1"/>
        <v>43293</v>
      </c>
      <c r="J88" s="380">
        <v>43303.0</v>
      </c>
      <c r="K88" s="51">
        <v>1324.609</v>
      </c>
      <c r="L88" s="53"/>
      <c r="M88" s="53"/>
      <c r="N88" s="51">
        <f t="shared" si="2"/>
        <v>1324.609</v>
      </c>
      <c r="O88" s="381">
        <v>0.0</v>
      </c>
      <c r="P88" s="378">
        <v>1319.581</v>
      </c>
      <c r="Q88" s="378">
        <v>1327.0</v>
      </c>
      <c r="R88" s="382">
        <v>43304.0</v>
      </c>
      <c r="S88" s="378" t="s">
        <v>1063</v>
      </c>
    </row>
    <row r="89" ht="15.75" customHeight="1">
      <c r="A89" s="378" t="s">
        <v>21</v>
      </c>
      <c r="B89" s="378" t="s">
        <v>829</v>
      </c>
      <c r="C89" s="378" t="s">
        <v>22</v>
      </c>
      <c r="D89" s="379" t="s">
        <v>543</v>
      </c>
      <c r="E89" s="51">
        <v>1.0754003E7</v>
      </c>
      <c r="F89" s="51" t="s">
        <v>1064</v>
      </c>
      <c r="G89" s="51" t="s">
        <v>1065</v>
      </c>
      <c r="H89" s="51" t="s">
        <v>335</v>
      </c>
      <c r="I89" s="52">
        <f t="shared" si="1"/>
        <v>43294</v>
      </c>
      <c r="J89" s="380">
        <v>43304.0</v>
      </c>
      <c r="K89" s="51">
        <v>1684.617</v>
      </c>
      <c r="L89" s="53"/>
      <c r="M89" s="53"/>
      <c r="N89" s="51">
        <f t="shared" si="2"/>
        <v>1684.617</v>
      </c>
      <c r="O89" s="381">
        <v>0.0</v>
      </c>
      <c r="P89" s="378">
        <v>1680.225</v>
      </c>
      <c r="Q89" s="378">
        <v>1688.0</v>
      </c>
      <c r="R89" s="382">
        <v>43305.0</v>
      </c>
      <c r="S89" s="378" t="s">
        <v>1066</v>
      </c>
    </row>
    <row r="90" ht="15.75" customHeight="1">
      <c r="A90" s="378" t="s">
        <v>21</v>
      </c>
      <c r="B90" s="378" t="s">
        <v>829</v>
      </c>
      <c r="C90" s="378" t="s">
        <v>22</v>
      </c>
      <c r="D90" s="379" t="s">
        <v>543</v>
      </c>
      <c r="E90" s="51">
        <v>1.0754004E7</v>
      </c>
      <c r="F90" s="51" t="s">
        <v>1067</v>
      </c>
      <c r="G90" s="51" t="s">
        <v>1068</v>
      </c>
      <c r="H90" s="51" t="s">
        <v>336</v>
      </c>
      <c r="I90" s="52">
        <f t="shared" si="1"/>
        <v>43294</v>
      </c>
      <c r="J90" s="380">
        <v>43304.0</v>
      </c>
      <c r="K90" s="51">
        <v>1609.618</v>
      </c>
      <c r="L90" s="53"/>
      <c r="M90" s="53"/>
      <c r="N90" s="51">
        <f t="shared" si="2"/>
        <v>1609.618</v>
      </c>
      <c r="O90" s="381">
        <v>0.0</v>
      </c>
      <c r="P90" s="378">
        <v>1585.485</v>
      </c>
      <c r="Q90" s="378">
        <v>1614.0</v>
      </c>
      <c r="R90" s="382">
        <v>43305.0</v>
      </c>
      <c r="S90" s="378" t="s">
        <v>1069</v>
      </c>
    </row>
    <row r="91" ht="15.75" customHeight="1">
      <c r="A91" s="378" t="s">
        <v>21</v>
      </c>
      <c r="B91" s="378" t="s">
        <v>829</v>
      </c>
      <c r="C91" s="378" t="s">
        <v>22</v>
      </c>
      <c r="D91" s="379" t="s">
        <v>23</v>
      </c>
      <c r="E91" s="51">
        <v>8.8657008E7</v>
      </c>
      <c r="F91" s="51" t="s">
        <v>1070</v>
      </c>
      <c r="G91" s="51" t="s">
        <v>1071</v>
      </c>
      <c r="H91" s="51" t="s">
        <v>337</v>
      </c>
      <c r="I91" s="52">
        <f t="shared" si="1"/>
        <v>43296</v>
      </c>
      <c r="J91" s="380">
        <v>43306.0</v>
      </c>
      <c r="K91" s="51">
        <v>224.657</v>
      </c>
      <c r="L91" s="53"/>
      <c r="M91" s="53"/>
      <c r="N91" s="51">
        <f t="shared" si="2"/>
        <v>224.657</v>
      </c>
      <c r="O91" s="381">
        <v>0.0</v>
      </c>
      <c r="P91" s="378">
        <v>221.872</v>
      </c>
      <c r="Q91" s="378">
        <v>195.0</v>
      </c>
      <c r="R91" s="382">
        <v>43307.0</v>
      </c>
      <c r="S91" s="378" t="s">
        <v>1072</v>
      </c>
    </row>
    <row r="92" ht="15.75" customHeight="1">
      <c r="A92" s="378" t="s">
        <v>21</v>
      </c>
      <c r="B92" s="378" t="s">
        <v>829</v>
      </c>
      <c r="C92" s="378" t="s">
        <v>22</v>
      </c>
      <c r="D92" s="379" t="s">
        <v>543</v>
      </c>
      <c r="E92" s="51">
        <v>1.0754005E7</v>
      </c>
      <c r="F92" s="51" t="s">
        <v>1073</v>
      </c>
      <c r="G92" s="51" t="s">
        <v>1074</v>
      </c>
      <c r="H92" s="51" t="s">
        <v>338</v>
      </c>
      <c r="I92" s="52">
        <f t="shared" si="1"/>
        <v>43299</v>
      </c>
      <c r="J92" s="380">
        <v>43309.0</v>
      </c>
      <c r="K92" s="51">
        <v>1494.408</v>
      </c>
      <c r="L92" s="53"/>
      <c r="M92" s="53"/>
      <c r="N92" s="51">
        <f t="shared" si="2"/>
        <v>1494.408</v>
      </c>
      <c r="O92" s="381">
        <v>0.0</v>
      </c>
      <c r="P92" s="378">
        <v>1447.706</v>
      </c>
      <c r="Q92" s="378">
        <v>1501.0</v>
      </c>
      <c r="R92" s="382">
        <v>43310.0</v>
      </c>
      <c r="S92" s="378" t="s">
        <v>1075</v>
      </c>
    </row>
    <row r="93" ht="15.75" customHeight="1">
      <c r="A93" s="378" t="s">
        <v>21</v>
      </c>
      <c r="B93" s="378" t="s">
        <v>829</v>
      </c>
      <c r="C93" s="378" t="s">
        <v>22</v>
      </c>
      <c r="D93" s="379" t="s">
        <v>543</v>
      </c>
      <c r="E93" s="51">
        <v>1.0754006E7</v>
      </c>
      <c r="F93" s="51" t="s">
        <v>1076</v>
      </c>
      <c r="G93" s="51" t="s">
        <v>1077</v>
      </c>
      <c r="H93" s="51" t="s">
        <v>339</v>
      </c>
      <c r="I93" s="52">
        <f t="shared" si="1"/>
        <v>43300</v>
      </c>
      <c r="J93" s="380">
        <v>43310.0</v>
      </c>
      <c r="K93" s="51">
        <v>1329.062</v>
      </c>
      <c r="L93" s="53"/>
      <c r="M93" s="53"/>
      <c r="N93" s="51">
        <f t="shared" si="2"/>
        <v>1329.062</v>
      </c>
      <c r="O93" s="381">
        <v>0.0</v>
      </c>
      <c r="P93" s="378">
        <v>1281.451</v>
      </c>
      <c r="Q93" s="378">
        <v>1336.0</v>
      </c>
      <c r="R93" s="382">
        <v>43311.0</v>
      </c>
      <c r="S93" s="378" t="s">
        <v>1078</v>
      </c>
    </row>
    <row r="94" ht="15.75" customHeight="1">
      <c r="A94" s="378" t="s">
        <v>21</v>
      </c>
      <c r="B94" s="378" t="s">
        <v>829</v>
      </c>
      <c r="C94" s="378" t="s">
        <v>22</v>
      </c>
      <c r="D94" s="379" t="s">
        <v>543</v>
      </c>
      <c r="E94" s="51">
        <v>1.0627086E7</v>
      </c>
      <c r="F94" s="51" t="s">
        <v>1079</v>
      </c>
      <c r="G94" s="51" t="s">
        <v>1080</v>
      </c>
      <c r="H94" s="51" t="s">
        <v>340</v>
      </c>
      <c r="I94" s="52">
        <f t="shared" si="1"/>
        <v>43305</v>
      </c>
      <c r="J94" s="380">
        <v>43315.0</v>
      </c>
      <c r="K94" s="51">
        <v>704.605</v>
      </c>
      <c r="L94" s="53"/>
      <c r="M94" s="53"/>
      <c r="N94" s="51">
        <f t="shared" si="2"/>
        <v>704.605</v>
      </c>
      <c r="O94" s="381">
        <v>0.0</v>
      </c>
      <c r="P94" s="378">
        <v>681.491</v>
      </c>
      <c r="Q94" s="378">
        <v>710.0</v>
      </c>
      <c r="R94" s="382">
        <v>43316.0</v>
      </c>
      <c r="S94" s="378" t="s">
        <v>1081</v>
      </c>
    </row>
    <row r="95" ht="15.75" customHeight="1">
      <c r="A95" s="378" t="s">
        <v>21</v>
      </c>
      <c r="B95" s="378" t="s">
        <v>829</v>
      </c>
      <c r="C95" s="378" t="s">
        <v>22</v>
      </c>
      <c r="D95" s="379" t="s">
        <v>543</v>
      </c>
      <c r="E95" s="51">
        <v>1.0774001E7</v>
      </c>
      <c r="F95" s="51" t="s">
        <v>1082</v>
      </c>
      <c r="G95" s="51" t="s">
        <v>1083</v>
      </c>
      <c r="H95" s="51" t="s">
        <v>341</v>
      </c>
      <c r="I95" s="52">
        <f t="shared" si="1"/>
        <v>43307</v>
      </c>
      <c r="J95" s="380">
        <v>43317.0</v>
      </c>
      <c r="K95" s="51">
        <v>124.619</v>
      </c>
      <c r="L95" s="53"/>
      <c r="M95" s="53"/>
      <c r="N95" s="51">
        <f t="shared" si="2"/>
        <v>124.619</v>
      </c>
      <c r="O95" s="381">
        <v>0.0</v>
      </c>
      <c r="P95" s="378">
        <v>122.101</v>
      </c>
      <c r="Q95" s="378">
        <v>300.0</v>
      </c>
      <c r="R95" s="382">
        <v>43318.0</v>
      </c>
      <c r="S95" s="378" t="s">
        <v>1084</v>
      </c>
    </row>
    <row r="96" ht="15.75" customHeight="1">
      <c r="A96" s="378" t="s">
        <v>21</v>
      </c>
      <c r="B96" s="378" t="s">
        <v>829</v>
      </c>
      <c r="C96" s="378" t="s">
        <v>22</v>
      </c>
      <c r="D96" s="379" t="s">
        <v>543</v>
      </c>
      <c r="E96" s="51">
        <v>1.0774002E7</v>
      </c>
      <c r="F96" s="51" t="s">
        <v>1085</v>
      </c>
      <c r="G96" s="51" t="s">
        <v>1086</v>
      </c>
      <c r="H96" s="51" t="s">
        <v>342</v>
      </c>
      <c r="I96" s="52">
        <f t="shared" si="1"/>
        <v>43307</v>
      </c>
      <c r="J96" s="380">
        <v>43317.0</v>
      </c>
      <c r="K96" s="51">
        <v>999.476</v>
      </c>
      <c r="L96" s="53"/>
      <c r="M96" s="53"/>
      <c r="N96" s="51">
        <f t="shared" si="2"/>
        <v>999.476</v>
      </c>
      <c r="O96" s="381">
        <v>0.0</v>
      </c>
      <c r="P96" s="378">
        <v>989.663</v>
      </c>
      <c r="Q96" s="378">
        <v>849.0</v>
      </c>
      <c r="R96" s="382">
        <v>43318.0</v>
      </c>
      <c r="S96" s="378" t="s">
        <v>1087</v>
      </c>
    </row>
    <row r="97" ht="15.75" customHeight="1">
      <c r="A97" s="378" t="s">
        <v>21</v>
      </c>
      <c r="B97" s="378" t="s">
        <v>829</v>
      </c>
      <c r="C97" s="378" t="s">
        <v>22</v>
      </c>
      <c r="D97" s="379" t="s">
        <v>543</v>
      </c>
      <c r="E97" s="51">
        <v>1.0774003E7</v>
      </c>
      <c r="F97" s="51" t="s">
        <v>1088</v>
      </c>
      <c r="G97" s="51" t="s">
        <v>1089</v>
      </c>
      <c r="H97" s="51" t="s">
        <v>343</v>
      </c>
      <c r="I97" s="52">
        <f t="shared" si="1"/>
        <v>43307</v>
      </c>
      <c r="J97" s="380">
        <v>43317.0</v>
      </c>
      <c r="K97" s="51">
        <v>144.617</v>
      </c>
      <c r="L97" s="53"/>
      <c r="M97" s="53"/>
      <c r="N97" s="51">
        <f t="shared" si="2"/>
        <v>144.617</v>
      </c>
      <c r="O97" s="381">
        <v>0.0</v>
      </c>
      <c r="P97" s="378">
        <v>140.284</v>
      </c>
      <c r="Q97" s="378">
        <v>300.0</v>
      </c>
      <c r="R97" s="382">
        <v>43318.0</v>
      </c>
      <c r="S97" s="378" t="s">
        <v>1090</v>
      </c>
    </row>
    <row r="98" ht="15.75" customHeight="1">
      <c r="A98" s="378" t="s">
        <v>21</v>
      </c>
      <c r="B98" s="378" t="s">
        <v>829</v>
      </c>
      <c r="C98" s="378" t="s">
        <v>22</v>
      </c>
      <c r="D98" s="379" t="s">
        <v>543</v>
      </c>
      <c r="E98" s="51">
        <v>1.0774004E7</v>
      </c>
      <c r="F98" s="51" t="s">
        <v>1091</v>
      </c>
      <c r="G98" s="51" t="s">
        <v>1092</v>
      </c>
      <c r="H98" s="51" t="s">
        <v>344</v>
      </c>
      <c r="I98" s="52">
        <f t="shared" si="1"/>
        <v>43307</v>
      </c>
      <c r="J98" s="380">
        <v>43317.0</v>
      </c>
      <c r="K98" s="51">
        <v>999.641</v>
      </c>
      <c r="L98" s="53"/>
      <c r="M98" s="53"/>
      <c r="N98" s="51">
        <f t="shared" si="2"/>
        <v>999.641</v>
      </c>
      <c r="O98" s="381">
        <v>0.0</v>
      </c>
      <c r="P98" s="378">
        <v>990.27</v>
      </c>
      <c r="Q98" s="378">
        <v>868.0</v>
      </c>
      <c r="R98" s="382">
        <v>43318.0</v>
      </c>
      <c r="S98" s="378" t="s">
        <v>1093</v>
      </c>
    </row>
    <row r="99" ht="15.75" customHeight="1">
      <c r="A99" s="378" t="s">
        <v>21</v>
      </c>
      <c r="B99" s="378" t="s">
        <v>829</v>
      </c>
      <c r="C99" s="378" t="s">
        <v>22</v>
      </c>
      <c r="D99" s="379" t="s">
        <v>543</v>
      </c>
      <c r="E99" s="51">
        <v>1.0627088E7</v>
      </c>
      <c r="F99" s="51" t="s">
        <v>1094</v>
      </c>
      <c r="G99" s="51" t="s">
        <v>1095</v>
      </c>
      <c r="H99" s="51" t="s">
        <v>345</v>
      </c>
      <c r="I99" s="52">
        <f t="shared" si="1"/>
        <v>43311</v>
      </c>
      <c r="J99" s="380">
        <v>43321.0</v>
      </c>
      <c r="K99" s="51">
        <v>619.609</v>
      </c>
      <c r="L99" s="53"/>
      <c r="M99" s="53"/>
      <c r="N99" s="51">
        <f t="shared" si="2"/>
        <v>619.609</v>
      </c>
      <c r="O99" s="381">
        <v>0.0</v>
      </c>
      <c r="P99" s="378">
        <v>595.723</v>
      </c>
      <c r="Q99" s="378">
        <v>623.0</v>
      </c>
      <c r="R99" s="382">
        <v>43322.0</v>
      </c>
      <c r="S99" s="378" t="s">
        <v>1096</v>
      </c>
    </row>
    <row r="100" ht="15.75" customHeight="1">
      <c r="A100" s="378" t="s">
        <v>21</v>
      </c>
      <c r="B100" s="378" t="s">
        <v>829</v>
      </c>
      <c r="C100" s="378" t="s">
        <v>22</v>
      </c>
      <c r="D100" s="379" t="s">
        <v>543</v>
      </c>
      <c r="E100" s="51">
        <v>1.0627089E7</v>
      </c>
      <c r="F100" s="51" t="s">
        <v>1097</v>
      </c>
      <c r="G100" s="51" t="s">
        <v>1098</v>
      </c>
      <c r="H100" s="51" t="s">
        <v>346</v>
      </c>
      <c r="I100" s="52">
        <f t="shared" si="1"/>
        <v>43313</v>
      </c>
      <c r="J100" s="380">
        <v>43323.0</v>
      </c>
      <c r="K100" s="51">
        <v>149.743</v>
      </c>
      <c r="L100" s="53"/>
      <c r="M100" s="53"/>
      <c r="N100" s="51">
        <f t="shared" si="2"/>
        <v>149.743</v>
      </c>
      <c r="O100" s="381">
        <v>0.0</v>
      </c>
      <c r="P100" s="378">
        <v>145.679</v>
      </c>
      <c r="Q100" s="378">
        <v>300.0</v>
      </c>
      <c r="R100" s="382">
        <v>43324.0</v>
      </c>
      <c r="S100" s="378" t="s">
        <v>1099</v>
      </c>
    </row>
    <row r="101" ht="15.75" customHeight="1">
      <c r="A101" s="378" t="s">
        <v>21</v>
      </c>
      <c r="B101" s="378" t="s">
        <v>829</v>
      </c>
      <c r="C101" s="378" t="s">
        <v>22</v>
      </c>
      <c r="D101" s="379" t="s">
        <v>543</v>
      </c>
      <c r="E101" s="51">
        <v>1.062709E7</v>
      </c>
      <c r="F101" s="51" t="s">
        <v>1100</v>
      </c>
      <c r="G101" s="51" t="s">
        <v>1101</v>
      </c>
      <c r="H101" s="51" t="s">
        <v>347</v>
      </c>
      <c r="I101" s="52">
        <f t="shared" si="1"/>
        <v>43313</v>
      </c>
      <c r="J101" s="380">
        <v>43323.0</v>
      </c>
      <c r="K101" s="51">
        <v>1179.468</v>
      </c>
      <c r="L101" s="53"/>
      <c r="M101" s="53"/>
      <c r="N101" s="51">
        <f t="shared" si="2"/>
        <v>1179.468</v>
      </c>
      <c r="O101" s="381">
        <v>0.0</v>
      </c>
      <c r="P101" s="378">
        <v>1168.033</v>
      </c>
      <c r="Q101" s="378">
        <v>1054.0</v>
      </c>
      <c r="R101" s="382">
        <v>43324.0</v>
      </c>
      <c r="S101" s="378" t="s">
        <v>1102</v>
      </c>
    </row>
    <row r="102" ht="15.75" customHeight="1">
      <c r="A102" s="378" t="s">
        <v>21</v>
      </c>
      <c r="B102" s="378" t="s">
        <v>829</v>
      </c>
      <c r="C102" s="378" t="s">
        <v>22</v>
      </c>
      <c r="D102" s="379" t="s">
        <v>543</v>
      </c>
      <c r="E102" s="51">
        <v>1.0627091E7</v>
      </c>
      <c r="F102" s="51" t="s">
        <v>1103</v>
      </c>
      <c r="G102" s="51" t="s">
        <v>1104</v>
      </c>
      <c r="H102" s="51" t="s">
        <v>348</v>
      </c>
      <c r="I102" s="52">
        <f t="shared" si="1"/>
        <v>43315</v>
      </c>
      <c r="J102" s="380">
        <v>43325.0</v>
      </c>
      <c r="K102" s="51">
        <v>704.705</v>
      </c>
      <c r="L102" s="53"/>
      <c r="M102" s="53"/>
      <c r="N102" s="51">
        <f t="shared" si="2"/>
        <v>704.705</v>
      </c>
      <c r="O102" s="381">
        <v>0.0</v>
      </c>
      <c r="P102" s="378">
        <v>679.428</v>
      </c>
      <c r="Q102" s="378">
        <v>706.0</v>
      </c>
      <c r="R102" s="382">
        <v>43326.0</v>
      </c>
      <c r="S102" s="378" t="s">
        <v>1105</v>
      </c>
    </row>
    <row r="103" ht="15.75" customHeight="1">
      <c r="A103" s="378" t="s">
        <v>21</v>
      </c>
      <c r="B103" s="378" t="s">
        <v>829</v>
      </c>
      <c r="C103" s="378" t="s">
        <v>22</v>
      </c>
      <c r="D103" s="379" t="s">
        <v>543</v>
      </c>
      <c r="E103" s="51">
        <v>1.0627092E7</v>
      </c>
      <c r="F103" s="51" t="s">
        <v>560</v>
      </c>
      <c r="G103" s="51" t="s">
        <v>1106</v>
      </c>
      <c r="H103" s="51" t="s">
        <v>349</v>
      </c>
      <c r="I103" s="52">
        <f t="shared" si="1"/>
        <v>43317</v>
      </c>
      <c r="J103" s="380">
        <v>43327.0</v>
      </c>
      <c r="K103" s="51">
        <v>649.454</v>
      </c>
      <c r="L103" s="53"/>
      <c r="M103" s="53"/>
      <c r="N103" s="51">
        <f t="shared" si="2"/>
        <v>649.454</v>
      </c>
      <c r="O103" s="381">
        <v>0.0</v>
      </c>
      <c r="P103" s="378">
        <v>624.188</v>
      </c>
      <c r="Q103" s="378">
        <v>651.0</v>
      </c>
      <c r="R103" s="382">
        <v>43328.0</v>
      </c>
      <c r="S103" s="378" t="s">
        <v>1107</v>
      </c>
    </row>
    <row r="104" ht="15.75" customHeight="1">
      <c r="A104" s="378" t="s">
        <v>21</v>
      </c>
      <c r="B104" s="378" t="s">
        <v>829</v>
      </c>
      <c r="C104" s="378" t="s">
        <v>22</v>
      </c>
      <c r="D104" s="379" t="s">
        <v>543</v>
      </c>
      <c r="E104" s="51">
        <v>1.0627093E7</v>
      </c>
      <c r="F104" s="51" t="s">
        <v>1108</v>
      </c>
      <c r="G104" s="51" t="s">
        <v>1109</v>
      </c>
      <c r="H104" s="51" t="s">
        <v>350</v>
      </c>
      <c r="I104" s="52">
        <f t="shared" si="1"/>
        <v>43319</v>
      </c>
      <c r="J104" s="380">
        <v>43329.0</v>
      </c>
      <c r="K104" s="51">
        <v>569.605</v>
      </c>
      <c r="L104" s="53"/>
      <c r="M104" s="53"/>
      <c r="N104" s="51">
        <f t="shared" si="2"/>
        <v>569.605</v>
      </c>
      <c r="O104" s="381">
        <v>0.0</v>
      </c>
      <c r="P104" s="378">
        <v>544.928</v>
      </c>
      <c r="Q104" s="378">
        <v>573.0</v>
      </c>
      <c r="R104" s="382">
        <v>43330.0</v>
      </c>
      <c r="S104" s="378" t="s">
        <v>1110</v>
      </c>
    </row>
    <row r="105" ht="15.75" customHeight="1">
      <c r="A105" s="378" t="s">
        <v>21</v>
      </c>
      <c r="B105" s="378" t="s">
        <v>829</v>
      </c>
      <c r="C105" s="378" t="s">
        <v>22</v>
      </c>
      <c r="D105" s="379" t="s">
        <v>543</v>
      </c>
      <c r="E105" s="51">
        <v>1.0627094E7</v>
      </c>
      <c r="F105" s="51" t="s">
        <v>1111</v>
      </c>
      <c r="G105" s="51" t="s">
        <v>1112</v>
      </c>
      <c r="H105" s="51" t="s">
        <v>351</v>
      </c>
      <c r="I105" s="52">
        <f t="shared" si="1"/>
        <v>43320</v>
      </c>
      <c r="J105" s="380">
        <v>43330.0</v>
      </c>
      <c r="K105" s="51">
        <v>724.455</v>
      </c>
      <c r="L105" s="53"/>
      <c r="M105" s="53"/>
      <c r="N105" s="51">
        <f t="shared" si="2"/>
        <v>724.455</v>
      </c>
      <c r="O105" s="381">
        <v>0.0</v>
      </c>
      <c r="P105" s="378">
        <v>696.684</v>
      </c>
      <c r="Q105" s="378">
        <v>726.0</v>
      </c>
      <c r="R105" s="382">
        <v>43331.0</v>
      </c>
      <c r="S105" s="378" t="s">
        <v>1113</v>
      </c>
    </row>
    <row r="106" ht="15.75" customHeight="1">
      <c r="A106" s="378" t="s">
        <v>21</v>
      </c>
      <c r="B106" s="378" t="s">
        <v>829</v>
      </c>
      <c r="C106" s="378" t="s">
        <v>22</v>
      </c>
      <c r="D106" s="379" t="s">
        <v>23</v>
      </c>
      <c r="E106" s="51">
        <v>8.8657009E7</v>
      </c>
      <c r="F106" s="51" t="s">
        <v>564</v>
      </c>
      <c r="G106" s="51" t="s">
        <v>565</v>
      </c>
      <c r="H106" s="51" t="s">
        <v>352</v>
      </c>
      <c r="I106" s="52">
        <f t="shared" si="1"/>
        <v>43331</v>
      </c>
      <c r="J106" s="380">
        <v>43341.0</v>
      </c>
      <c r="K106" s="51">
        <v>1238.055</v>
      </c>
      <c r="L106" s="53"/>
      <c r="M106" s="53"/>
      <c r="N106" s="51">
        <f t="shared" si="2"/>
        <v>1238.055</v>
      </c>
      <c r="O106" s="381">
        <v>0.0</v>
      </c>
      <c r="P106" s="378">
        <v>1204.397</v>
      </c>
      <c r="Q106" s="378">
        <v>1245.0</v>
      </c>
      <c r="R106" s="382">
        <v>43342.0</v>
      </c>
      <c r="S106" s="378" t="s">
        <v>1114</v>
      </c>
    </row>
    <row r="107" ht="15.75" customHeight="1">
      <c r="A107" s="378" t="s">
        <v>21</v>
      </c>
      <c r="B107" s="378" t="s">
        <v>829</v>
      </c>
      <c r="C107" s="378" t="s">
        <v>22</v>
      </c>
      <c r="D107" s="379" t="s">
        <v>543</v>
      </c>
      <c r="E107" s="51">
        <v>1.0627095E7</v>
      </c>
      <c r="F107" s="51" t="s">
        <v>1115</v>
      </c>
      <c r="G107" s="51" t="s">
        <v>1116</v>
      </c>
      <c r="H107" s="51" t="s">
        <v>353</v>
      </c>
      <c r="I107" s="52">
        <f t="shared" si="1"/>
        <v>43344</v>
      </c>
      <c r="J107" s="380">
        <v>43354.0</v>
      </c>
      <c r="K107" s="51">
        <v>964.604</v>
      </c>
      <c r="L107" s="53"/>
      <c r="M107" s="53"/>
      <c r="N107" s="51">
        <f t="shared" si="2"/>
        <v>964.604</v>
      </c>
      <c r="O107" s="381">
        <v>0.0</v>
      </c>
      <c r="P107" s="378">
        <v>946.37</v>
      </c>
      <c r="Q107" s="378">
        <v>970.0</v>
      </c>
      <c r="R107" s="382">
        <v>43355.0</v>
      </c>
      <c r="S107" s="378" t="s">
        <v>1117</v>
      </c>
    </row>
    <row r="108" ht="15.75" customHeight="1">
      <c r="A108" s="378" t="s">
        <v>21</v>
      </c>
      <c r="B108" s="378" t="s">
        <v>829</v>
      </c>
      <c r="C108" s="378" t="s">
        <v>22</v>
      </c>
      <c r="D108" s="379" t="s">
        <v>543</v>
      </c>
      <c r="E108" s="51">
        <v>1.0627096E7</v>
      </c>
      <c r="F108" s="51" t="s">
        <v>1118</v>
      </c>
      <c r="G108" s="51" t="s">
        <v>1119</v>
      </c>
      <c r="H108" s="51" t="s">
        <v>354</v>
      </c>
      <c r="I108" s="52">
        <f t="shared" si="1"/>
        <v>43351</v>
      </c>
      <c r="J108" s="380">
        <v>43361.0</v>
      </c>
      <c r="K108" s="51">
        <v>1069.454</v>
      </c>
      <c r="L108" s="53"/>
      <c r="M108" s="53"/>
      <c r="N108" s="51">
        <f t="shared" si="2"/>
        <v>1069.454</v>
      </c>
      <c r="O108" s="381">
        <v>0.0</v>
      </c>
      <c r="P108" s="378">
        <v>1045.756</v>
      </c>
      <c r="Q108" s="378">
        <v>1074.0</v>
      </c>
      <c r="R108" s="382">
        <v>43362.0</v>
      </c>
      <c r="S108" s="378" t="s">
        <v>1120</v>
      </c>
    </row>
    <row r="109" ht="15.75" customHeight="1">
      <c r="A109" s="378" t="s">
        <v>21</v>
      </c>
      <c r="B109" s="378" t="s">
        <v>829</v>
      </c>
      <c r="C109" s="378" t="s">
        <v>22</v>
      </c>
      <c r="D109" s="379" t="s">
        <v>543</v>
      </c>
      <c r="E109" s="51">
        <v>1.0627097E7</v>
      </c>
      <c r="F109" s="51" t="s">
        <v>1121</v>
      </c>
      <c r="G109" s="51" t="s">
        <v>1122</v>
      </c>
      <c r="H109" s="51" t="s">
        <v>355</v>
      </c>
      <c r="I109" s="52">
        <f t="shared" si="1"/>
        <v>43360</v>
      </c>
      <c r="J109" s="380">
        <v>43370.0</v>
      </c>
      <c r="K109" s="51">
        <v>974.619</v>
      </c>
      <c r="L109" s="53"/>
      <c r="M109" s="53"/>
      <c r="N109" s="51">
        <f t="shared" si="2"/>
        <v>974.619</v>
      </c>
      <c r="O109" s="381">
        <v>0.0</v>
      </c>
      <c r="P109" s="378">
        <v>955.395</v>
      </c>
      <c r="Q109" s="378">
        <v>979.0</v>
      </c>
      <c r="R109" s="382">
        <v>43371.0</v>
      </c>
      <c r="S109" s="378" t="s">
        <v>1123</v>
      </c>
    </row>
    <row r="110" ht="15.75" customHeight="1">
      <c r="A110" s="378" t="s">
        <v>21</v>
      </c>
      <c r="B110" s="378" t="s">
        <v>829</v>
      </c>
      <c r="C110" s="378" t="s">
        <v>22</v>
      </c>
      <c r="D110" s="379" t="s">
        <v>543</v>
      </c>
      <c r="E110" s="51">
        <v>1.0627098E7</v>
      </c>
      <c r="F110" s="51" t="s">
        <v>1124</v>
      </c>
      <c r="G110" s="51" t="s">
        <v>1125</v>
      </c>
      <c r="H110" s="51" t="s">
        <v>356</v>
      </c>
      <c r="I110" s="52">
        <f t="shared" si="1"/>
        <v>43365</v>
      </c>
      <c r="J110" s="380">
        <v>43375.0</v>
      </c>
      <c r="K110" s="51">
        <v>1024.449</v>
      </c>
      <c r="L110" s="53"/>
      <c r="M110" s="53"/>
      <c r="N110" s="51">
        <f t="shared" si="2"/>
        <v>1024.449</v>
      </c>
      <c r="O110" s="381">
        <v>0.0</v>
      </c>
      <c r="P110" s="378">
        <v>1004.239</v>
      </c>
      <c r="Q110" s="378">
        <v>1030.0</v>
      </c>
      <c r="R110" s="382">
        <v>43376.0</v>
      </c>
      <c r="S110" s="378" t="s">
        <v>1126</v>
      </c>
    </row>
    <row r="111" ht="15.75" customHeight="1">
      <c r="A111" s="378" t="s">
        <v>21</v>
      </c>
      <c r="B111" s="378" t="s">
        <v>829</v>
      </c>
      <c r="C111" s="378" t="s">
        <v>22</v>
      </c>
      <c r="D111" s="379" t="s">
        <v>543</v>
      </c>
      <c r="E111" s="51">
        <v>1.06271E7</v>
      </c>
      <c r="F111" s="51" t="s">
        <v>1127</v>
      </c>
      <c r="G111" s="51" t="s">
        <v>1128</v>
      </c>
      <c r="H111" s="51" t="s">
        <v>357</v>
      </c>
      <c r="I111" s="52">
        <f t="shared" si="1"/>
        <v>43368</v>
      </c>
      <c r="J111" s="380">
        <v>43378.0</v>
      </c>
      <c r="K111" s="51">
        <v>1009.223</v>
      </c>
      <c r="L111" s="53"/>
      <c r="M111" s="53"/>
      <c r="N111" s="51">
        <f t="shared" si="2"/>
        <v>1009.223</v>
      </c>
      <c r="O111" s="381">
        <v>0.0</v>
      </c>
      <c r="P111" s="378">
        <v>968.91</v>
      </c>
      <c r="Q111" s="378">
        <v>1019.0</v>
      </c>
      <c r="R111" s="382">
        <v>43379.0</v>
      </c>
      <c r="S111" s="378" t="s">
        <v>1129</v>
      </c>
    </row>
    <row r="112" ht="15.75" customHeight="1">
      <c r="A112" s="378" t="s">
        <v>21</v>
      </c>
      <c r="B112" s="378" t="s">
        <v>829</v>
      </c>
      <c r="C112" s="378" t="s">
        <v>22</v>
      </c>
      <c r="D112" s="379" t="s">
        <v>543</v>
      </c>
      <c r="E112" s="51">
        <v>1.0627101E7</v>
      </c>
      <c r="F112" s="51" t="s">
        <v>1130</v>
      </c>
      <c r="G112" s="51" t="s">
        <v>1131</v>
      </c>
      <c r="H112" s="51" t="s">
        <v>358</v>
      </c>
      <c r="I112" s="52">
        <f t="shared" si="1"/>
        <v>43369</v>
      </c>
      <c r="J112" s="380">
        <v>43379.0</v>
      </c>
      <c r="K112" s="51">
        <v>954.453</v>
      </c>
      <c r="L112" s="53"/>
      <c r="M112" s="53"/>
      <c r="N112" s="51">
        <f t="shared" si="2"/>
        <v>954.453</v>
      </c>
      <c r="O112" s="381">
        <v>0.0</v>
      </c>
      <c r="P112" s="378">
        <v>933.827</v>
      </c>
      <c r="Q112" s="378">
        <v>960.0</v>
      </c>
      <c r="R112" s="382">
        <v>43380.0</v>
      </c>
      <c r="S112" s="378" t="s">
        <v>1132</v>
      </c>
    </row>
    <row r="113" ht="15.75" customHeight="1">
      <c r="A113" s="378" t="s">
        <v>21</v>
      </c>
      <c r="B113" s="378" t="s">
        <v>829</v>
      </c>
      <c r="C113" s="378" t="s">
        <v>22</v>
      </c>
      <c r="D113" s="383" t="s">
        <v>23</v>
      </c>
      <c r="E113" s="58">
        <v>8.865701E7</v>
      </c>
      <c r="F113" s="58" t="s">
        <v>566</v>
      </c>
      <c r="G113" s="58" t="s">
        <v>567</v>
      </c>
      <c r="H113" s="58" t="s">
        <v>359</v>
      </c>
      <c r="I113" s="384">
        <f t="shared" si="1"/>
        <v>43370</v>
      </c>
      <c r="J113" s="385">
        <v>43380.0</v>
      </c>
      <c r="K113" s="58">
        <v>2224.052</v>
      </c>
      <c r="L113" s="386"/>
      <c r="M113" s="386"/>
      <c r="N113" s="58">
        <f t="shared" si="2"/>
        <v>2224.052</v>
      </c>
      <c r="O113" s="387">
        <v>0.0</v>
      </c>
      <c r="P113" s="378">
        <v>2180.479</v>
      </c>
      <c r="Q113" s="378">
        <v>2229.0</v>
      </c>
      <c r="R113" s="382">
        <v>43381.0</v>
      </c>
      <c r="S113" s="378" t="s">
        <v>1133</v>
      </c>
    </row>
    <row r="114" ht="15.75" customHeight="1">
      <c r="A114" s="378" t="s">
        <v>21</v>
      </c>
      <c r="B114" s="378" t="s">
        <v>829</v>
      </c>
      <c r="C114" s="378" t="s">
        <v>22</v>
      </c>
      <c r="D114" s="379" t="s">
        <v>543</v>
      </c>
      <c r="E114" s="51">
        <v>1.0627102E7</v>
      </c>
      <c r="F114" s="51" t="s">
        <v>1134</v>
      </c>
      <c r="G114" s="51" t="s">
        <v>1135</v>
      </c>
      <c r="H114" s="51" t="s">
        <v>360</v>
      </c>
      <c r="I114" s="52">
        <f t="shared" si="1"/>
        <v>43372</v>
      </c>
      <c r="J114" s="380">
        <v>43382.0</v>
      </c>
      <c r="K114" s="51">
        <v>1109.609</v>
      </c>
      <c r="L114" s="53"/>
      <c r="M114" s="53"/>
      <c r="N114" s="51">
        <f t="shared" si="2"/>
        <v>1109.609</v>
      </c>
      <c r="O114" s="381">
        <v>0.0</v>
      </c>
      <c r="P114" s="378">
        <v>1089.59</v>
      </c>
      <c r="Q114" s="378">
        <v>1115.0</v>
      </c>
      <c r="R114" s="382">
        <v>43383.0</v>
      </c>
      <c r="S114" s="378" t="s">
        <v>1136</v>
      </c>
    </row>
    <row r="115" ht="15.75" customHeight="1">
      <c r="A115" s="378" t="s">
        <v>21</v>
      </c>
      <c r="B115" s="378" t="s">
        <v>829</v>
      </c>
      <c r="C115" s="378" t="s">
        <v>22</v>
      </c>
      <c r="D115" s="379" t="s">
        <v>543</v>
      </c>
      <c r="E115" s="51">
        <v>1.0627104E7</v>
      </c>
      <c r="F115" s="51" t="s">
        <v>1137</v>
      </c>
      <c r="G115" s="51" t="s">
        <v>1138</v>
      </c>
      <c r="H115" s="51" t="s">
        <v>361</v>
      </c>
      <c r="I115" s="52">
        <f t="shared" si="1"/>
        <v>43373</v>
      </c>
      <c r="J115" s="380">
        <v>43383.0</v>
      </c>
      <c r="K115" s="51">
        <v>1119.606</v>
      </c>
      <c r="L115" s="53"/>
      <c r="M115" s="53"/>
      <c r="N115" s="51">
        <f t="shared" si="2"/>
        <v>1119.606</v>
      </c>
      <c r="O115" s="381">
        <v>0.0</v>
      </c>
      <c r="P115" s="378">
        <v>1096.473</v>
      </c>
      <c r="Q115" s="378">
        <v>1125.0</v>
      </c>
      <c r="R115" s="382">
        <v>43384.0</v>
      </c>
      <c r="S115" s="378" t="s">
        <v>1139</v>
      </c>
    </row>
    <row r="116" ht="15.75" customHeight="1">
      <c r="A116" s="391" t="s">
        <v>21</v>
      </c>
      <c r="B116" s="391" t="s">
        <v>829</v>
      </c>
      <c r="C116" s="391" t="s">
        <v>22</v>
      </c>
      <c r="D116" s="388" t="s">
        <v>543</v>
      </c>
      <c r="E116" s="54">
        <v>1.0627105E7</v>
      </c>
      <c r="F116" s="54" t="s">
        <v>1140</v>
      </c>
      <c r="G116" s="54" t="s">
        <v>1141</v>
      </c>
      <c r="H116" s="54" t="s">
        <v>362</v>
      </c>
      <c r="I116" s="55">
        <f t="shared" si="1"/>
        <v>43374</v>
      </c>
      <c r="J116" s="389">
        <v>43384.0</v>
      </c>
      <c r="K116" s="54">
        <v>1109.6</v>
      </c>
      <c r="L116" s="56"/>
      <c r="M116" s="56"/>
      <c r="N116" s="54">
        <f t="shared" si="2"/>
        <v>1109.6</v>
      </c>
      <c r="O116" s="390">
        <v>0.0</v>
      </c>
      <c r="P116" s="378">
        <v>1086.721</v>
      </c>
      <c r="Q116" s="378">
        <v>1115.0</v>
      </c>
      <c r="R116" s="382">
        <v>43385.0</v>
      </c>
      <c r="S116" s="378" t="s">
        <v>1142</v>
      </c>
    </row>
    <row r="117" ht="15.75" customHeight="1">
      <c r="A117" s="391" t="s">
        <v>21</v>
      </c>
      <c r="B117" s="391" t="s">
        <v>829</v>
      </c>
      <c r="C117" s="391" t="s">
        <v>22</v>
      </c>
      <c r="D117" s="388" t="s">
        <v>543</v>
      </c>
      <c r="E117" s="54">
        <v>1.0627106E7</v>
      </c>
      <c r="F117" s="54" t="s">
        <v>1143</v>
      </c>
      <c r="G117" s="54" t="s">
        <v>1144</v>
      </c>
      <c r="H117" s="54" t="s">
        <v>363</v>
      </c>
      <c r="I117" s="55">
        <f t="shared" si="1"/>
        <v>43375</v>
      </c>
      <c r="J117" s="389">
        <v>43385.0</v>
      </c>
      <c r="K117" s="54">
        <v>989.601</v>
      </c>
      <c r="L117" s="56"/>
      <c r="M117" s="56"/>
      <c r="N117" s="54">
        <f t="shared" si="2"/>
        <v>989.601</v>
      </c>
      <c r="O117" s="390">
        <v>0.0</v>
      </c>
      <c r="P117" s="378">
        <v>965.679</v>
      </c>
      <c r="Q117" s="378">
        <v>992.0</v>
      </c>
      <c r="R117" s="382">
        <v>43386.0</v>
      </c>
      <c r="S117" s="378" t="s">
        <v>1145</v>
      </c>
    </row>
    <row r="118" ht="15.75" customHeight="1">
      <c r="A118" s="391" t="s">
        <v>21</v>
      </c>
      <c r="B118" s="391" t="s">
        <v>829</v>
      </c>
      <c r="C118" s="391" t="s">
        <v>22</v>
      </c>
      <c r="D118" s="388" t="s">
        <v>543</v>
      </c>
      <c r="E118" s="54">
        <v>1.0627107E7</v>
      </c>
      <c r="F118" s="54" t="s">
        <v>1146</v>
      </c>
      <c r="G118" s="54" t="s">
        <v>1147</v>
      </c>
      <c r="H118" s="54" t="s">
        <v>364</v>
      </c>
      <c r="I118" s="55">
        <f t="shared" si="1"/>
        <v>43376</v>
      </c>
      <c r="J118" s="389">
        <v>43386.0</v>
      </c>
      <c r="K118" s="54">
        <v>919.217</v>
      </c>
      <c r="L118" s="56"/>
      <c r="M118" s="56"/>
      <c r="N118" s="54">
        <f t="shared" si="2"/>
        <v>919.217</v>
      </c>
      <c r="O118" s="390">
        <v>0.0</v>
      </c>
      <c r="P118" s="378">
        <v>876.4</v>
      </c>
      <c r="Q118" s="378">
        <v>928.0</v>
      </c>
      <c r="R118" s="382">
        <v>43387.0</v>
      </c>
      <c r="S118" s="378" t="s">
        <v>1148</v>
      </c>
    </row>
    <row r="119" ht="15.75" customHeight="1">
      <c r="A119" s="391" t="s">
        <v>21</v>
      </c>
      <c r="B119" s="391" t="s">
        <v>829</v>
      </c>
      <c r="C119" s="391" t="s">
        <v>22</v>
      </c>
      <c r="D119" s="388" t="s">
        <v>543</v>
      </c>
      <c r="E119" s="54">
        <v>1.0627108E7</v>
      </c>
      <c r="F119" s="54" t="s">
        <v>1149</v>
      </c>
      <c r="G119" s="54" t="s">
        <v>1150</v>
      </c>
      <c r="H119" s="54" t="s">
        <v>365</v>
      </c>
      <c r="I119" s="55">
        <f t="shared" si="1"/>
        <v>43377</v>
      </c>
      <c r="J119" s="389">
        <v>43387.0</v>
      </c>
      <c r="K119" s="54">
        <v>1024.609</v>
      </c>
      <c r="L119" s="56"/>
      <c r="M119" s="56"/>
      <c r="N119" s="54">
        <f t="shared" si="2"/>
        <v>1024.609</v>
      </c>
      <c r="O119" s="390">
        <v>0.0</v>
      </c>
      <c r="P119" s="378">
        <v>1001.667</v>
      </c>
      <c r="Q119" s="378">
        <v>1028.0</v>
      </c>
      <c r="R119" s="382">
        <v>43388.0</v>
      </c>
      <c r="S119" s="378" t="s">
        <v>1151</v>
      </c>
    </row>
    <row r="120" ht="15.75" customHeight="1">
      <c r="A120" s="391" t="s">
        <v>21</v>
      </c>
      <c r="B120" s="391" t="s">
        <v>829</v>
      </c>
      <c r="C120" s="391" t="s">
        <v>22</v>
      </c>
      <c r="D120" s="388" t="s">
        <v>543</v>
      </c>
      <c r="E120" s="54">
        <v>1.0627109E7</v>
      </c>
      <c r="F120" s="54" t="s">
        <v>1152</v>
      </c>
      <c r="G120" s="54" t="s">
        <v>1153</v>
      </c>
      <c r="H120" s="54" t="s">
        <v>366</v>
      </c>
      <c r="I120" s="55">
        <f t="shared" si="1"/>
        <v>43379</v>
      </c>
      <c r="J120" s="389">
        <v>43389.0</v>
      </c>
      <c r="K120" s="54">
        <v>1039.451</v>
      </c>
      <c r="L120" s="56"/>
      <c r="M120" s="56"/>
      <c r="N120" s="54">
        <f t="shared" si="2"/>
        <v>1039.451</v>
      </c>
      <c r="O120" s="390">
        <v>0.0</v>
      </c>
      <c r="P120" s="378">
        <v>1014.896</v>
      </c>
      <c r="Q120" s="378">
        <v>1041.0</v>
      </c>
      <c r="R120" s="382">
        <v>43390.0</v>
      </c>
      <c r="S120" s="378" t="s">
        <v>1154</v>
      </c>
    </row>
    <row r="121" ht="15.75" customHeight="1">
      <c r="A121" s="391" t="s">
        <v>21</v>
      </c>
      <c r="B121" s="391" t="s">
        <v>829</v>
      </c>
      <c r="C121" s="391" t="s">
        <v>22</v>
      </c>
      <c r="D121" s="388" t="s">
        <v>543</v>
      </c>
      <c r="E121" s="54">
        <v>1.062711E7</v>
      </c>
      <c r="F121" s="54" t="s">
        <v>1155</v>
      </c>
      <c r="G121" s="54" t="s">
        <v>1156</v>
      </c>
      <c r="H121" s="54" t="s">
        <v>367</v>
      </c>
      <c r="I121" s="55">
        <f t="shared" si="1"/>
        <v>43382</v>
      </c>
      <c r="J121" s="389">
        <v>43392.0</v>
      </c>
      <c r="K121" s="54">
        <v>584.612</v>
      </c>
      <c r="L121" s="56"/>
      <c r="M121" s="56"/>
      <c r="N121" s="54">
        <f t="shared" si="2"/>
        <v>584.612</v>
      </c>
      <c r="O121" s="390">
        <v>0.0</v>
      </c>
      <c r="P121" s="378">
        <v>524.219</v>
      </c>
      <c r="Q121" s="378">
        <v>589.0</v>
      </c>
      <c r="R121" s="382">
        <v>43393.0</v>
      </c>
      <c r="S121" s="378" t="s">
        <v>1157</v>
      </c>
    </row>
    <row r="122" ht="15.75" customHeight="1">
      <c r="A122" s="391" t="s">
        <v>21</v>
      </c>
      <c r="B122" s="391" t="s">
        <v>829</v>
      </c>
      <c r="C122" s="391" t="s">
        <v>22</v>
      </c>
      <c r="D122" s="388" t="s">
        <v>543</v>
      </c>
      <c r="E122" s="54">
        <v>1.0627111E7</v>
      </c>
      <c r="F122" s="54" t="s">
        <v>1158</v>
      </c>
      <c r="G122" s="54" t="s">
        <v>1159</v>
      </c>
      <c r="H122" s="54" t="s">
        <v>368</v>
      </c>
      <c r="I122" s="55">
        <f t="shared" si="1"/>
        <v>43384</v>
      </c>
      <c r="J122" s="389">
        <v>43394.0</v>
      </c>
      <c r="K122" s="54">
        <v>589.658</v>
      </c>
      <c r="L122" s="56"/>
      <c r="M122" s="56"/>
      <c r="N122" s="54">
        <f t="shared" si="2"/>
        <v>589.658</v>
      </c>
      <c r="O122" s="390">
        <v>0.0</v>
      </c>
      <c r="P122" s="378">
        <v>568.659</v>
      </c>
      <c r="Q122" s="378">
        <v>594.0</v>
      </c>
      <c r="R122" s="382">
        <v>43395.0</v>
      </c>
      <c r="S122" s="378" t="s">
        <v>1160</v>
      </c>
    </row>
    <row r="123" ht="15.75" customHeight="1">
      <c r="A123" s="391" t="s">
        <v>21</v>
      </c>
      <c r="B123" s="391" t="s">
        <v>829</v>
      </c>
      <c r="C123" s="391" t="s">
        <v>22</v>
      </c>
      <c r="D123" s="388" t="s">
        <v>543</v>
      </c>
      <c r="E123" s="54">
        <v>1.0627112E7</v>
      </c>
      <c r="F123" s="54" t="s">
        <v>1161</v>
      </c>
      <c r="G123" s="54" t="s">
        <v>1162</v>
      </c>
      <c r="H123" s="54" t="s">
        <v>369</v>
      </c>
      <c r="I123" s="55">
        <f t="shared" si="1"/>
        <v>43386</v>
      </c>
      <c r="J123" s="389">
        <v>43396.0</v>
      </c>
      <c r="K123" s="54">
        <v>1019.717</v>
      </c>
      <c r="L123" s="56"/>
      <c r="M123" s="56"/>
      <c r="N123" s="54">
        <f t="shared" si="2"/>
        <v>1019.717</v>
      </c>
      <c r="O123" s="390">
        <v>0.0</v>
      </c>
      <c r="P123" s="378">
        <v>996.46</v>
      </c>
      <c r="Q123" s="378">
        <v>1022.0</v>
      </c>
      <c r="R123" s="382">
        <v>43397.0</v>
      </c>
      <c r="S123" s="378" t="s">
        <v>1163</v>
      </c>
    </row>
    <row r="124" ht="15.75" customHeight="1">
      <c r="A124" s="391" t="s">
        <v>21</v>
      </c>
      <c r="B124" s="391" t="s">
        <v>829</v>
      </c>
      <c r="C124" s="391" t="s">
        <v>22</v>
      </c>
      <c r="D124" s="388" t="s">
        <v>543</v>
      </c>
      <c r="E124" s="54">
        <v>1.0627113E7</v>
      </c>
      <c r="F124" s="54" t="s">
        <v>1152</v>
      </c>
      <c r="G124" s="54" t="s">
        <v>1164</v>
      </c>
      <c r="H124" s="54" t="s">
        <v>370</v>
      </c>
      <c r="I124" s="55">
        <f t="shared" si="1"/>
        <v>43388</v>
      </c>
      <c r="J124" s="389">
        <v>43398.0</v>
      </c>
      <c r="K124" s="54">
        <v>944.445</v>
      </c>
      <c r="L124" s="56"/>
      <c r="M124" s="56"/>
      <c r="N124" s="54">
        <f t="shared" si="2"/>
        <v>944.445</v>
      </c>
      <c r="O124" s="390">
        <v>0.0</v>
      </c>
      <c r="P124" s="378">
        <v>890.809</v>
      </c>
      <c r="Q124" s="378">
        <v>922.0</v>
      </c>
      <c r="R124" s="382">
        <v>43399.0</v>
      </c>
      <c r="S124" s="378" t="s">
        <v>1165</v>
      </c>
    </row>
    <row r="125" ht="15.75" customHeight="1">
      <c r="A125" s="391" t="s">
        <v>21</v>
      </c>
      <c r="B125" s="391" t="s">
        <v>829</v>
      </c>
      <c r="C125" s="391" t="s">
        <v>22</v>
      </c>
      <c r="D125" s="388" t="s">
        <v>543</v>
      </c>
      <c r="E125" s="54">
        <v>1.0627114E7</v>
      </c>
      <c r="F125" s="54" t="s">
        <v>1166</v>
      </c>
      <c r="G125" s="54" t="s">
        <v>1167</v>
      </c>
      <c r="H125" s="54" t="s">
        <v>371</v>
      </c>
      <c r="I125" s="55">
        <f t="shared" si="1"/>
        <v>43390</v>
      </c>
      <c r="J125" s="389">
        <v>43400.0</v>
      </c>
      <c r="K125" s="54">
        <v>994.617</v>
      </c>
      <c r="L125" s="56"/>
      <c r="M125" s="56"/>
      <c r="N125" s="54">
        <f t="shared" si="2"/>
        <v>994.617</v>
      </c>
      <c r="O125" s="390">
        <v>0.0</v>
      </c>
      <c r="P125" s="378">
        <v>970.798</v>
      </c>
      <c r="Q125" s="378">
        <v>996.0</v>
      </c>
      <c r="R125" s="382">
        <v>43401.0</v>
      </c>
      <c r="S125" s="378" t="s">
        <v>1168</v>
      </c>
    </row>
    <row r="126" ht="15.75" customHeight="1">
      <c r="A126" s="391" t="s">
        <v>21</v>
      </c>
      <c r="B126" s="391" t="s">
        <v>829</v>
      </c>
      <c r="C126" s="391" t="s">
        <v>22</v>
      </c>
      <c r="D126" s="388" t="s">
        <v>543</v>
      </c>
      <c r="E126" s="54">
        <v>1.0627115E7</v>
      </c>
      <c r="F126" s="54" t="s">
        <v>1169</v>
      </c>
      <c r="G126" s="54" t="s">
        <v>1170</v>
      </c>
      <c r="H126" s="54" t="s">
        <v>372</v>
      </c>
      <c r="I126" s="55">
        <f t="shared" si="1"/>
        <v>43392</v>
      </c>
      <c r="J126" s="389">
        <v>43402.0</v>
      </c>
      <c r="K126" s="54">
        <v>1349.606</v>
      </c>
      <c r="L126" s="56"/>
      <c r="M126" s="56"/>
      <c r="N126" s="54">
        <f t="shared" si="2"/>
        <v>1349.606</v>
      </c>
      <c r="O126" s="390">
        <v>0.0</v>
      </c>
      <c r="P126" s="378">
        <v>1325.826</v>
      </c>
      <c r="Q126" s="378">
        <v>1353.0</v>
      </c>
      <c r="R126" s="382">
        <v>43403.0</v>
      </c>
      <c r="S126" s="378" t="s">
        <v>1171</v>
      </c>
    </row>
    <row r="127" ht="15.75" customHeight="1">
      <c r="A127" s="391" t="s">
        <v>21</v>
      </c>
      <c r="B127" s="391" t="s">
        <v>829</v>
      </c>
      <c r="C127" s="391" t="s">
        <v>22</v>
      </c>
      <c r="D127" s="388" t="s">
        <v>543</v>
      </c>
      <c r="E127" s="54">
        <v>1.0627116E7</v>
      </c>
      <c r="F127" s="54" t="s">
        <v>1172</v>
      </c>
      <c r="G127" s="54" t="s">
        <v>1173</v>
      </c>
      <c r="H127" s="54" t="s">
        <v>373</v>
      </c>
      <c r="I127" s="55">
        <f t="shared" si="1"/>
        <v>43394</v>
      </c>
      <c r="J127" s="389">
        <v>43404.0</v>
      </c>
      <c r="K127" s="54">
        <v>1734.323</v>
      </c>
      <c r="L127" s="56"/>
      <c r="M127" s="56"/>
      <c r="N127" s="54">
        <f t="shared" si="2"/>
        <v>1734.323</v>
      </c>
      <c r="O127" s="390">
        <v>0.0</v>
      </c>
      <c r="P127" s="378">
        <v>1697.504</v>
      </c>
      <c r="Q127" s="378">
        <v>1741.0</v>
      </c>
      <c r="R127" s="382">
        <v>43405.0</v>
      </c>
      <c r="S127" s="378" t="s">
        <v>1174</v>
      </c>
    </row>
    <row r="128" ht="15.75" customHeight="1">
      <c r="A128" s="391" t="s">
        <v>21</v>
      </c>
      <c r="B128" s="391" t="s">
        <v>829</v>
      </c>
      <c r="C128" s="391" t="s">
        <v>22</v>
      </c>
      <c r="D128" s="388" t="s">
        <v>543</v>
      </c>
      <c r="E128" s="54">
        <v>1.0627119E7</v>
      </c>
      <c r="F128" s="54" t="s">
        <v>1175</v>
      </c>
      <c r="G128" s="54" t="s">
        <v>1176</v>
      </c>
      <c r="H128" s="54" t="s">
        <v>374</v>
      </c>
      <c r="I128" s="55">
        <f t="shared" si="1"/>
        <v>43399</v>
      </c>
      <c r="J128" s="389">
        <v>43409.0</v>
      </c>
      <c r="K128" s="54">
        <v>6871.305</v>
      </c>
      <c r="L128" s="56"/>
      <c r="M128" s="56"/>
      <c r="N128" s="54">
        <f t="shared" si="2"/>
        <v>6871.305</v>
      </c>
      <c r="O128" s="390">
        <v>0.0</v>
      </c>
      <c r="P128" s="378">
        <v>6693.231</v>
      </c>
      <c r="Q128" s="378">
        <v>6905.0</v>
      </c>
      <c r="R128" s="382">
        <v>43410.0</v>
      </c>
      <c r="S128" s="378" t="s">
        <v>1177</v>
      </c>
    </row>
    <row r="129" ht="15.75" customHeight="1">
      <c r="A129" s="391" t="s">
        <v>21</v>
      </c>
      <c r="B129" s="391" t="s">
        <v>829</v>
      </c>
      <c r="C129" s="391" t="s">
        <v>22</v>
      </c>
      <c r="D129" s="388" t="s">
        <v>543</v>
      </c>
      <c r="E129" s="54">
        <v>1.062712E7</v>
      </c>
      <c r="F129" s="54" t="s">
        <v>1178</v>
      </c>
      <c r="G129" s="54" t="s">
        <v>1179</v>
      </c>
      <c r="H129" s="54" t="s">
        <v>375</v>
      </c>
      <c r="I129" s="55">
        <f t="shared" si="1"/>
        <v>43401</v>
      </c>
      <c r="J129" s="389">
        <v>43411.0</v>
      </c>
      <c r="K129" s="54">
        <v>12508.084</v>
      </c>
      <c r="L129" s="56"/>
      <c r="M129" s="56"/>
      <c r="N129" s="54">
        <f t="shared" si="2"/>
        <v>12508.084</v>
      </c>
      <c r="O129" s="390">
        <v>0.0</v>
      </c>
      <c r="P129" s="378">
        <v>12263.741</v>
      </c>
      <c r="Q129" s="378">
        <v>12532.0</v>
      </c>
      <c r="R129" s="382">
        <v>43412.0</v>
      </c>
      <c r="S129" s="378" t="s">
        <v>1180</v>
      </c>
    </row>
    <row r="130" ht="15.75" customHeight="1">
      <c r="A130" s="63" t="s">
        <v>21</v>
      </c>
      <c r="B130" s="63" t="s">
        <v>829</v>
      </c>
      <c r="C130" s="63" t="s">
        <v>22</v>
      </c>
      <c r="D130" s="50" t="s">
        <v>23</v>
      </c>
      <c r="E130" s="47">
        <v>8.8657011E7</v>
      </c>
      <c r="F130" s="47" t="s">
        <v>568</v>
      </c>
      <c r="G130" s="47" t="s">
        <v>569</v>
      </c>
      <c r="H130" s="47" t="s">
        <v>376</v>
      </c>
      <c r="I130" s="392">
        <f t="shared" si="1"/>
        <v>43403</v>
      </c>
      <c r="J130" s="48">
        <v>43413.0</v>
      </c>
      <c r="K130" s="47">
        <v>1996.112</v>
      </c>
      <c r="L130" s="49"/>
      <c r="M130" s="49"/>
      <c r="N130" s="47">
        <f t="shared" si="2"/>
        <v>64.787</v>
      </c>
      <c r="O130" s="393">
        <v>1931.325</v>
      </c>
      <c r="P130" s="374">
        <v>1975.213</v>
      </c>
      <c r="Q130" s="374">
        <v>1320.0</v>
      </c>
      <c r="R130" s="377">
        <v>43414.0</v>
      </c>
      <c r="S130" s="374" t="s">
        <v>1181</v>
      </c>
    </row>
    <row r="131" ht="15.75" customHeight="1">
      <c r="A131" s="391" t="s">
        <v>21</v>
      </c>
      <c r="B131" s="391" t="s">
        <v>829</v>
      </c>
      <c r="C131" s="391" t="s">
        <v>22</v>
      </c>
      <c r="D131" s="388" t="s">
        <v>543</v>
      </c>
      <c r="E131" s="54">
        <v>1.0627121E7</v>
      </c>
      <c r="F131" s="54" t="s">
        <v>1182</v>
      </c>
      <c r="G131" s="54" t="s">
        <v>1183</v>
      </c>
      <c r="H131" s="54" t="s">
        <v>377</v>
      </c>
      <c r="I131" s="55">
        <f t="shared" si="1"/>
        <v>43404</v>
      </c>
      <c r="J131" s="389">
        <v>43414.0</v>
      </c>
      <c r="K131" s="54">
        <v>2044.078</v>
      </c>
      <c r="L131" s="56"/>
      <c r="M131" s="56"/>
      <c r="N131" s="54">
        <f t="shared" si="2"/>
        <v>2044.078</v>
      </c>
      <c r="O131" s="390">
        <v>0.0</v>
      </c>
      <c r="P131" s="378">
        <v>1997.775</v>
      </c>
      <c r="Q131" s="378">
        <v>2050.0</v>
      </c>
      <c r="R131" s="382">
        <v>43415.0</v>
      </c>
      <c r="S131" s="378" t="s">
        <v>1184</v>
      </c>
    </row>
    <row r="132" ht="15.75" customHeight="1">
      <c r="A132" s="378" t="s">
        <v>21</v>
      </c>
      <c r="B132" s="378" t="s">
        <v>829</v>
      </c>
      <c r="C132" s="378" t="s">
        <v>22</v>
      </c>
      <c r="D132" s="379" t="s">
        <v>543</v>
      </c>
      <c r="E132" s="51">
        <v>1.0627122E7</v>
      </c>
      <c r="F132" s="51" t="s">
        <v>570</v>
      </c>
      <c r="G132" s="51" t="s">
        <v>571</v>
      </c>
      <c r="H132" s="51" t="s">
        <v>378</v>
      </c>
      <c r="I132" s="52">
        <f t="shared" si="1"/>
        <v>43406</v>
      </c>
      <c r="J132" s="380">
        <v>43416.0</v>
      </c>
      <c r="K132" s="51">
        <v>2039.285</v>
      </c>
      <c r="L132" s="53"/>
      <c r="M132" s="53"/>
      <c r="N132" s="51">
        <f t="shared" si="2"/>
        <v>2039.285</v>
      </c>
      <c r="O132" s="381">
        <v>0.0</v>
      </c>
      <c r="P132" s="378">
        <v>1993.483</v>
      </c>
      <c r="Q132" s="378">
        <v>2046.0</v>
      </c>
      <c r="R132" s="382">
        <v>43417.0</v>
      </c>
      <c r="S132" s="378" t="s">
        <v>836</v>
      </c>
    </row>
    <row r="133" ht="15.75" customHeight="1">
      <c r="A133" s="378" t="s">
        <v>21</v>
      </c>
      <c r="B133" s="378" t="s">
        <v>829</v>
      </c>
      <c r="C133" s="378" t="s">
        <v>22</v>
      </c>
      <c r="D133" s="379" t="s">
        <v>543</v>
      </c>
      <c r="E133" s="51">
        <v>1.0627123E7</v>
      </c>
      <c r="F133" s="51" t="s">
        <v>1185</v>
      </c>
      <c r="G133" s="51" t="s">
        <v>1186</v>
      </c>
      <c r="H133" s="51" t="s">
        <v>379</v>
      </c>
      <c r="I133" s="52">
        <f t="shared" si="1"/>
        <v>43407</v>
      </c>
      <c r="J133" s="380">
        <v>43417.0</v>
      </c>
      <c r="K133" s="51">
        <v>1384.228</v>
      </c>
      <c r="L133" s="53"/>
      <c r="M133" s="53"/>
      <c r="N133" s="51">
        <f t="shared" si="2"/>
        <v>1384.228</v>
      </c>
      <c r="O133" s="381">
        <v>0.0</v>
      </c>
      <c r="P133" s="378">
        <v>1341.217</v>
      </c>
      <c r="Q133" s="378">
        <v>1392.0</v>
      </c>
      <c r="R133" s="382">
        <v>43418.0</v>
      </c>
      <c r="S133" s="378" t="s">
        <v>1187</v>
      </c>
    </row>
    <row r="134" ht="15.75" customHeight="1">
      <c r="A134" s="378" t="s">
        <v>21</v>
      </c>
      <c r="B134" s="378" t="s">
        <v>829</v>
      </c>
      <c r="C134" s="378" t="s">
        <v>22</v>
      </c>
      <c r="D134" s="379" t="s">
        <v>543</v>
      </c>
      <c r="E134" s="51">
        <v>1.0627124E7</v>
      </c>
      <c r="F134" s="51" t="s">
        <v>1188</v>
      </c>
      <c r="G134" s="51" t="s">
        <v>1189</v>
      </c>
      <c r="H134" s="51" t="s">
        <v>380</v>
      </c>
      <c r="I134" s="52">
        <f t="shared" si="1"/>
        <v>43408</v>
      </c>
      <c r="J134" s="380">
        <v>43418.0</v>
      </c>
      <c r="K134" s="51">
        <v>714.447</v>
      </c>
      <c r="L134" s="53"/>
      <c r="M134" s="53"/>
      <c r="N134" s="51">
        <f t="shared" si="2"/>
        <v>714.447</v>
      </c>
      <c r="O134" s="381">
        <v>0.0</v>
      </c>
      <c r="P134" s="378">
        <v>703.614</v>
      </c>
      <c r="Q134" s="378">
        <v>716.0</v>
      </c>
      <c r="R134" s="382">
        <v>43419.0</v>
      </c>
      <c r="S134" s="378" t="s">
        <v>1190</v>
      </c>
    </row>
    <row r="135" ht="15.75" customHeight="1">
      <c r="A135" s="378" t="s">
        <v>21</v>
      </c>
      <c r="B135" s="378" t="s">
        <v>829</v>
      </c>
      <c r="C135" s="378" t="s">
        <v>22</v>
      </c>
      <c r="D135" s="379" t="s">
        <v>543</v>
      </c>
      <c r="E135" s="51">
        <v>1.0627125E7</v>
      </c>
      <c r="F135" s="51" t="s">
        <v>572</v>
      </c>
      <c r="G135" s="51" t="s">
        <v>573</v>
      </c>
      <c r="H135" s="51" t="s">
        <v>381</v>
      </c>
      <c r="I135" s="52">
        <f t="shared" si="1"/>
        <v>43410</v>
      </c>
      <c r="J135" s="380">
        <v>43420.0</v>
      </c>
      <c r="K135" s="51">
        <v>2199.048</v>
      </c>
      <c r="L135" s="53"/>
      <c r="M135" s="53"/>
      <c r="N135" s="51">
        <f t="shared" si="2"/>
        <v>2199.048</v>
      </c>
      <c r="O135" s="381">
        <v>0.0</v>
      </c>
      <c r="P135" s="378">
        <v>2152.511</v>
      </c>
      <c r="Q135" s="378">
        <v>2204.0</v>
      </c>
      <c r="R135" s="382">
        <v>43421.0</v>
      </c>
      <c r="S135" s="378" t="s">
        <v>1191</v>
      </c>
    </row>
    <row r="136" ht="15.75" customHeight="1">
      <c r="A136" s="378" t="s">
        <v>21</v>
      </c>
      <c r="B136" s="378" t="s">
        <v>829</v>
      </c>
      <c r="C136" s="378" t="s">
        <v>22</v>
      </c>
      <c r="D136" s="379" t="s">
        <v>543</v>
      </c>
      <c r="E136" s="51">
        <v>1.0627126E7</v>
      </c>
      <c r="F136" s="51" t="s">
        <v>574</v>
      </c>
      <c r="G136" s="51" t="s">
        <v>575</v>
      </c>
      <c r="H136" s="51" t="s">
        <v>382</v>
      </c>
      <c r="I136" s="52">
        <f t="shared" si="1"/>
        <v>43412</v>
      </c>
      <c r="J136" s="380">
        <v>43422.0</v>
      </c>
      <c r="K136" s="51">
        <v>2206.219</v>
      </c>
      <c r="L136" s="53"/>
      <c r="M136" s="53"/>
      <c r="N136" s="51">
        <f t="shared" si="2"/>
        <v>2206.219</v>
      </c>
      <c r="O136" s="381">
        <v>0.0</v>
      </c>
      <c r="P136" s="378">
        <v>2135.985</v>
      </c>
      <c r="Q136" s="378">
        <v>2212.0</v>
      </c>
      <c r="R136" s="382">
        <v>43423.0</v>
      </c>
      <c r="S136" s="378" t="s">
        <v>1192</v>
      </c>
    </row>
    <row r="137" ht="15.75" customHeight="1">
      <c r="A137" s="378" t="s">
        <v>21</v>
      </c>
      <c r="B137" s="378" t="s">
        <v>829</v>
      </c>
      <c r="C137" s="378" t="s">
        <v>22</v>
      </c>
      <c r="D137" s="379" t="s">
        <v>543</v>
      </c>
      <c r="E137" s="51">
        <v>1.0627127E7</v>
      </c>
      <c r="F137" s="51" t="s">
        <v>1193</v>
      </c>
      <c r="G137" s="51" t="s">
        <v>1194</v>
      </c>
      <c r="H137" s="51" t="s">
        <v>383</v>
      </c>
      <c r="I137" s="52">
        <f t="shared" si="1"/>
        <v>43414</v>
      </c>
      <c r="J137" s="380">
        <v>43424.0</v>
      </c>
      <c r="K137" s="51">
        <v>399.617</v>
      </c>
      <c r="L137" s="53"/>
      <c r="M137" s="53"/>
      <c r="N137" s="51">
        <f t="shared" si="2"/>
        <v>399.617</v>
      </c>
      <c r="O137" s="381">
        <v>0.0</v>
      </c>
      <c r="P137" s="378">
        <v>378.242</v>
      </c>
      <c r="Q137" s="378">
        <v>403.0</v>
      </c>
      <c r="R137" s="382">
        <v>43425.0</v>
      </c>
      <c r="S137" s="378" t="s">
        <v>1195</v>
      </c>
    </row>
    <row r="138" ht="15.75" customHeight="1">
      <c r="A138" s="378" t="s">
        <v>21</v>
      </c>
      <c r="B138" s="378" t="s">
        <v>829</v>
      </c>
      <c r="C138" s="378" t="s">
        <v>22</v>
      </c>
      <c r="D138" s="379" t="s">
        <v>543</v>
      </c>
      <c r="E138" s="51">
        <v>1.0627128E7</v>
      </c>
      <c r="F138" s="51" t="s">
        <v>576</v>
      </c>
      <c r="G138" s="51" t="s">
        <v>577</v>
      </c>
      <c r="H138" s="51" t="s">
        <v>384</v>
      </c>
      <c r="I138" s="52">
        <f t="shared" si="1"/>
        <v>43416</v>
      </c>
      <c r="J138" s="380">
        <v>43426.0</v>
      </c>
      <c r="K138" s="51">
        <v>2013.904</v>
      </c>
      <c r="L138" s="53"/>
      <c r="M138" s="53"/>
      <c r="N138" s="51">
        <f t="shared" si="2"/>
        <v>2013.904</v>
      </c>
      <c r="O138" s="381">
        <v>0.0</v>
      </c>
      <c r="P138" s="378">
        <v>1968.638</v>
      </c>
      <c r="Q138" s="378">
        <v>2023.0</v>
      </c>
      <c r="R138" s="382">
        <v>43427.0</v>
      </c>
      <c r="S138" s="378" t="s">
        <v>1196</v>
      </c>
    </row>
    <row r="139" ht="15.75" customHeight="1">
      <c r="A139" s="378" t="s">
        <v>21</v>
      </c>
      <c r="B139" s="378" t="s">
        <v>829</v>
      </c>
      <c r="C139" s="378" t="s">
        <v>22</v>
      </c>
      <c r="D139" s="379" t="s">
        <v>543</v>
      </c>
      <c r="E139" s="51">
        <v>1.0627129E7</v>
      </c>
      <c r="F139" s="51" t="s">
        <v>1197</v>
      </c>
      <c r="G139" s="51" t="s">
        <v>1198</v>
      </c>
      <c r="H139" s="51" t="s">
        <v>385</v>
      </c>
      <c r="I139" s="52">
        <f t="shared" si="1"/>
        <v>43418</v>
      </c>
      <c r="J139" s="380">
        <v>43428.0</v>
      </c>
      <c r="K139" s="51">
        <v>1864.211</v>
      </c>
      <c r="L139" s="53"/>
      <c r="M139" s="53"/>
      <c r="N139" s="51">
        <f t="shared" si="2"/>
        <v>1864.211</v>
      </c>
      <c r="O139" s="381">
        <v>0.0</v>
      </c>
      <c r="P139" s="378">
        <v>1824.646</v>
      </c>
      <c r="Q139" s="378">
        <v>1878.0</v>
      </c>
      <c r="R139" s="382">
        <v>43429.0</v>
      </c>
      <c r="S139" s="378" t="s">
        <v>1199</v>
      </c>
    </row>
    <row r="140" ht="15.75" customHeight="1">
      <c r="A140" s="378" t="s">
        <v>21</v>
      </c>
      <c r="B140" s="378" t="s">
        <v>829</v>
      </c>
      <c r="C140" s="378" t="s">
        <v>22</v>
      </c>
      <c r="D140" s="379" t="s">
        <v>543</v>
      </c>
      <c r="E140" s="51">
        <v>1.062713E7</v>
      </c>
      <c r="F140" s="51" t="s">
        <v>1200</v>
      </c>
      <c r="G140" s="51" t="s">
        <v>1201</v>
      </c>
      <c r="H140" s="51" t="s">
        <v>386</v>
      </c>
      <c r="I140" s="52">
        <f t="shared" si="1"/>
        <v>43420</v>
      </c>
      <c r="J140" s="380">
        <v>43430.0</v>
      </c>
      <c r="K140" s="51">
        <v>1629.651</v>
      </c>
      <c r="L140" s="53"/>
      <c r="M140" s="53"/>
      <c r="N140" s="51">
        <f t="shared" si="2"/>
        <v>1629.651</v>
      </c>
      <c r="O140" s="381">
        <v>0.0</v>
      </c>
      <c r="P140" s="378">
        <v>1607.541</v>
      </c>
      <c r="Q140" s="378">
        <v>1635.0</v>
      </c>
      <c r="R140" s="382">
        <v>43431.0</v>
      </c>
      <c r="S140" s="378" t="s">
        <v>1202</v>
      </c>
    </row>
    <row r="141" ht="15.75" customHeight="1">
      <c r="A141" s="378" t="s">
        <v>21</v>
      </c>
      <c r="B141" s="378" t="s">
        <v>829</v>
      </c>
      <c r="C141" s="378" t="s">
        <v>22</v>
      </c>
      <c r="D141" s="379" t="s">
        <v>543</v>
      </c>
      <c r="E141" s="51">
        <v>1.0627131E7</v>
      </c>
      <c r="F141" s="51" t="s">
        <v>1203</v>
      </c>
      <c r="G141" s="51" t="s">
        <v>1204</v>
      </c>
      <c r="H141" s="51" t="s">
        <v>387</v>
      </c>
      <c r="I141" s="52">
        <f t="shared" si="1"/>
        <v>43422</v>
      </c>
      <c r="J141" s="380">
        <v>43432.0</v>
      </c>
      <c r="K141" s="51">
        <v>1659.621</v>
      </c>
      <c r="L141" s="53"/>
      <c r="M141" s="53"/>
      <c r="N141" s="51">
        <f t="shared" si="2"/>
        <v>1659.621</v>
      </c>
      <c r="O141" s="381">
        <v>0.0</v>
      </c>
      <c r="P141" s="378">
        <v>1635.288</v>
      </c>
      <c r="Q141" s="378">
        <v>1662.0</v>
      </c>
      <c r="R141" s="382">
        <v>43433.0</v>
      </c>
      <c r="S141" s="378" t="s">
        <v>1205</v>
      </c>
    </row>
    <row r="142" ht="15.75" customHeight="1">
      <c r="A142" s="374" t="s">
        <v>21</v>
      </c>
      <c r="B142" s="374" t="s">
        <v>829</v>
      </c>
      <c r="C142" s="374" t="s">
        <v>22</v>
      </c>
      <c r="D142" s="67" t="s">
        <v>543</v>
      </c>
      <c r="E142" s="66">
        <v>1.0627132E7</v>
      </c>
      <c r="F142" s="66" t="s">
        <v>578</v>
      </c>
      <c r="G142" s="66" t="s">
        <v>579</v>
      </c>
      <c r="H142" s="66" t="s">
        <v>388</v>
      </c>
      <c r="I142" s="375">
        <f t="shared" si="1"/>
        <v>43502</v>
      </c>
      <c r="J142" s="77">
        <v>43512.0</v>
      </c>
      <c r="K142" s="66">
        <v>2925.497</v>
      </c>
      <c r="L142" s="70" t="s">
        <v>542</v>
      </c>
      <c r="M142" s="70"/>
      <c r="N142" s="66">
        <f t="shared" si="2"/>
        <v>57.155</v>
      </c>
      <c r="O142" s="376">
        <v>2868.342</v>
      </c>
      <c r="P142" s="374">
        <v>2842.025</v>
      </c>
      <c r="Q142" s="374">
        <v>2958.0</v>
      </c>
      <c r="R142" s="377">
        <v>43513.0</v>
      </c>
      <c r="S142" s="374" t="s">
        <v>1206</v>
      </c>
    </row>
    <row r="143" ht="15.75" customHeight="1">
      <c r="A143" s="374" t="s">
        <v>21</v>
      </c>
      <c r="B143" s="374" t="s">
        <v>829</v>
      </c>
      <c r="C143" s="374" t="s">
        <v>22</v>
      </c>
      <c r="D143" s="50" t="s">
        <v>543</v>
      </c>
      <c r="E143" s="47">
        <v>1.0627133E7</v>
      </c>
      <c r="F143" s="47" t="s">
        <v>581</v>
      </c>
      <c r="G143" s="47" t="s">
        <v>582</v>
      </c>
      <c r="H143" s="47" t="s">
        <v>389</v>
      </c>
      <c r="I143" s="392">
        <f t="shared" si="1"/>
        <v>43527</v>
      </c>
      <c r="J143" s="48">
        <v>43537.0</v>
      </c>
      <c r="K143" s="47">
        <v>2301.717</v>
      </c>
      <c r="L143" s="49"/>
      <c r="M143" s="49"/>
      <c r="N143" s="47">
        <f t="shared" si="2"/>
        <v>0.026</v>
      </c>
      <c r="O143" s="393">
        <v>2301.691</v>
      </c>
      <c r="P143" s="374">
        <v>2259.718</v>
      </c>
      <c r="Q143" s="374">
        <v>2314.0</v>
      </c>
      <c r="R143" s="377">
        <v>43538.0</v>
      </c>
      <c r="S143" s="374" t="s">
        <v>1207</v>
      </c>
    </row>
    <row r="144" ht="15.75" customHeight="1">
      <c r="A144" s="374" t="s">
        <v>21</v>
      </c>
      <c r="B144" s="374" t="s">
        <v>829</v>
      </c>
      <c r="C144" s="374" t="s">
        <v>22</v>
      </c>
      <c r="D144" s="50" t="s">
        <v>543</v>
      </c>
      <c r="E144" s="47">
        <v>1.0627134E7</v>
      </c>
      <c r="F144" s="47" t="s">
        <v>583</v>
      </c>
      <c r="G144" s="47" t="s">
        <v>584</v>
      </c>
      <c r="H144" s="47" t="s">
        <v>390</v>
      </c>
      <c r="I144" s="392">
        <f t="shared" si="1"/>
        <v>43534</v>
      </c>
      <c r="J144" s="48">
        <v>43544.0</v>
      </c>
      <c r="K144" s="47">
        <v>1975.743</v>
      </c>
      <c r="L144" s="49"/>
      <c r="M144" s="49"/>
      <c r="N144" s="47">
        <f t="shared" si="2"/>
        <v>0</v>
      </c>
      <c r="O144" s="393">
        <v>1975.743</v>
      </c>
      <c r="P144" s="374">
        <v>1842.155</v>
      </c>
      <c r="Q144" s="374">
        <v>2009.0</v>
      </c>
      <c r="R144" s="377">
        <v>43545.0</v>
      </c>
      <c r="S144" s="374" t="s">
        <v>1208</v>
      </c>
    </row>
    <row r="145" ht="15.75" customHeight="1">
      <c r="A145" s="374" t="s">
        <v>21</v>
      </c>
      <c r="B145" s="374" t="s">
        <v>829</v>
      </c>
      <c r="C145" s="374" t="s">
        <v>22</v>
      </c>
      <c r="D145" s="50" t="s">
        <v>543</v>
      </c>
      <c r="E145" s="47">
        <v>1.0627135E7</v>
      </c>
      <c r="F145" s="47" t="s">
        <v>585</v>
      </c>
      <c r="G145" s="47" t="s">
        <v>586</v>
      </c>
      <c r="H145" s="47" t="s">
        <v>391</v>
      </c>
      <c r="I145" s="392">
        <f t="shared" si="1"/>
        <v>43536</v>
      </c>
      <c r="J145" s="48">
        <v>43546.0</v>
      </c>
      <c r="K145" s="47">
        <v>996.249</v>
      </c>
      <c r="L145" s="49"/>
      <c r="M145" s="49"/>
      <c r="N145" s="47">
        <f t="shared" si="2"/>
        <v>8.377</v>
      </c>
      <c r="O145" s="393">
        <v>987.872</v>
      </c>
      <c r="P145" s="374">
        <v>994.883</v>
      </c>
      <c r="Q145" s="374">
        <v>1002.0</v>
      </c>
      <c r="R145" s="377">
        <v>43547.0</v>
      </c>
      <c r="S145" s="374" t="s">
        <v>1209</v>
      </c>
    </row>
    <row r="146" ht="15.75" customHeight="1">
      <c r="A146" s="374" t="s">
        <v>21</v>
      </c>
      <c r="B146" s="374" t="s">
        <v>829</v>
      </c>
      <c r="C146" s="374" t="s">
        <v>22</v>
      </c>
      <c r="D146" s="50" t="s">
        <v>543</v>
      </c>
      <c r="E146" s="47">
        <v>1.0627136E7</v>
      </c>
      <c r="F146" s="47" t="s">
        <v>587</v>
      </c>
      <c r="G146" s="47" t="s">
        <v>588</v>
      </c>
      <c r="H146" s="47" t="s">
        <v>392</v>
      </c>
      <c r="I146" s="392">
        <f t="shared" si="1"/>
        <v>43537</v>
      </c>
      <c r="J146" s="48">
        <v>43547.0</v>
      </c>
      <c r="K146" s="47">
        <v>994.483</v>
      </c>
      <c r="L146" s="49"/>
      <c r="M146" s="49"/>
      <c r="N146" s="47">
        <f t="shared" si="2"/>
        <v>4.105</v>
      </c>
      <c r="O146" s="393">
        <v>990.378</v>
      </c>
      <c r="P146" s="374">
        <v>993.117</v>
      </c>
      <c r="Q146" s="374">
        <v>1001.0</v>
      </c>
      <c r="R146" s="377">
        <v>43548.0</v>
      </c>
      <c r="S146" s="374" t="s">
        <v>1210</v>
      </c>
    </row>
    <row r="147" ht="15.75" customHeight="1">
      <c r="A147" s="374" t="s">
        <v>21</v>
      </c>
      <c r="B147" s="374" t="s">
        <v>829</v>
      </c>
      <c r="C147" s="374" t="s">
        <v>22</v>
      </c>
      <c r="D147" s="50" t="s">
        <v>543</v>
      </c>
      <c r="E147" s="47">
        <v>1.0627139E7</v>
      </c>
      <c r="F147" s="47" t="s">
        <v>589</v>
      </c>
      <c r="G147" s="47" t="s">
        <v>590</v>
      </c>
      <c r="H147" s="47" t="s">
        <v>393</v>
      </c>
      <c r="I147" s="392">
        <f t="shared" si="1"/>
        <v>43539</v>
      </c>
      <c r="J147" s="48">
        <v>43549.0</v>
      </c>
      <c r="K147" s="47">
        <v>922.395</v>
      </c>
      <c r="L147" s="49"/>
      <c r="M147" s="49"/>
      <c r="N147" s="47">
        <f t="shared" si="2"/>
        <v>4.213</v>
      </c>
      <c r="O147" s="393">
        <v>918.182</v>
      </c>
      <c r="P147" s="374">
        <v>923.257</v>
      </c>
      <c r="Q147" s="374">
        <v>930.0</v>
      </c>
      <c r="R147" s="377">
        <v>43550.0</v>
      </c>
      <c r="S147" s="374" t="s">
        <v>1211</v>
      </c>
    </row>
    <row r="148" ht="15.75" customHeight="1">
      <c r="A148" s="374" t="s">
        <v>21</v>
      </c>
      <c r="B148" s="374" t="s">
        <v>829</v>
      </c>
      <c r="C148" s="374" t="s">
        <v>22</v>
      </c>
      <c r="D148" s="50" t="s">
        <v>543</v>
      </c>
      <c r="E148" s="47">
        <v>1.062714E7</v>
      </c>
      <c r="F148" s="47" t="s">
        <v>591</v>
      </c>
      <c r="G148" s="47" t="s">
        <v>592</v>
      </c>
      <c r="H148" s="47" t="s">
        <v>394</v>
      </c>
      <c r="I148" s="392">
        <f t="shared" si="1"/>
        <v>43540</v>
      </c>
      <c r="J148" s="48">
        <v>43550.0</v>
      </c>
      <c r="K148" s="47">
        <v>994.939</v>
      </c>
      <c r="L148" s="49"/>
      <c r="M148" s="49"/>
      <c r="N148" s="47">
        <f t="shared" si="2"/>
        <v>28.659</v>
      </c>
      <c r="O148" s="393">
        <v>966.28</v>
      </c>
      <c r="P148" s="374">
        <v>998.402</v>
      </c>
      <c r="Q148" s="374">
        <v>1006.0</v>
      </c>
      <c r="R148" s="377">
        <v>43551.0</v>
      </c>
      <c r="S148" s="374" t="s">
        <v>1212</v>
      </c>
    </row>
    <row r="149" ht="15.75" customHeight="1">
      <c r="A149" s="374" t="s">
        <v>21</v>
      </c>
      <c r="B149" s="374" t="s">
        <v>829</v>
      </c>
      <c r="C149" s="374" t="s">
        <v>22</v>
      </c>
      <c r="D149" s="50" t="s">
        <v>543</v>
      </c>
      <c r="E149" s="47">
        <v>1.0627141E7</v>
      </c>
      <c r="F149" s="47" t="s">
        <v>593</v>
      </c>
      <c r="G149" s="47" t="s">
        <v>586</v>
      </c>
      <c r="H149" s="47" t="s">
        <v>395</v>
      </c>
      <c r="I149" s="392">
        <f t="shared" si="1"/>
        <v>43541</v>
      </c>
      <c r="J149" s="48">
        <v>43551.0</v>
      </c>
      <c r="K149" s="47">
        <v>1963.121</v>
      </c>
      <c r="L149" s="49"/>
      <c r="M149" s="49"/>
      <c r="N149" s="47">
        <f t="shared" si="2"/>
        <v>0.012</v>
      </c>
      <c r="O149" s="393">
        <v>1963.109</v>
      </c>
      <c r="P149" s="374">
        <v>1908.342</v>
      </c>
      <c r="Q149" s="374">
        <v>1984.0</v>
      </c>
      <c r="R149" s="377">
        <v>43552.0</v>
      </c>
      <c r="S149" s="374" t="s">
        <v>1213</v>
      </c>
    </row>
    <row r="150" ht="15.75" customHeight="1">
      <c r="A150" s="378" t="s">
        <v>21</v>
      </c>
      <c r="B150" s="378" t="s">
        <v>829</v>
      </c>
      <c r="C150" s="378" t="s">
        <v>22</v>
      </c>
      <c r="D150" s="388" t="s">
        <v>543</v>
      </c>
      <c r="E150" s="54">
        <v>1.0627143E7</v>
      </c>
      <c r="F150" s="54" t="s">
        <v>1214</v>
      </c>
      <c r="G150" s="54" t="s">
        <v>1215</v>
      </c>
      <c r="H150" s="54" t="s">
        <v>396</v>
      </c>
      <c r="I150" s="55">
        <f t="shared" si="1"/>
        <v>43543</v>
      </c>
      <c r="J150" s="389">
        <v>43553.0</v>
      </c>
      <c r="K150" s="54">
        <v>1019.123</v>
      </c>
      <c r="L150" s="56"/>
      <c r="M150" s="56"/>
      <c r="N150" s="54">
        <f t="shared" si="2"/>
        <v>1019.123</v>
      </c>
      <c r="O150" s="390">
        <v>0.0</v>
      </c>
      <c r="P150" s="378">
        <v>1013.583</v>
      </c>
      <c r="Q150" s="378">
        <v>1021.0</v>
      </c>
      <c r="R150" s="382">
        <v>43554.0</v>
      </c>
      <c r="S150" s="378" t="s">
        <v>1216</v>
      </c>
    </row>
    <row r="151" ht="15.75" customHeight="1">
      <c r="A151" s="378" t="s">
        <v>21</v>
      </c>
      <c r="B151" s="378" t="s">
        <v>829</v>
      </c>
      <c r="C151" s="378" t="s">
        <v>22</v>
      </c>
      <c r="D151" s="388" t="s">
        <v>543</v>
      </c>
      <c r="E151" s="54">
        <v>1.0627144E7</v>
      </c>
      <c r="F151" s="54" t="s">
        <v>1217</v>
      </c>
      <c r="G151" s="54" t="s">
        <v>1218</v>
      </c>
      <c r="H151" s="54" t="s">
        <v>397</v>
      </c>
      <c r="I151" s="55">
        <f t="shared" si="1"/>
        <v>43544</v>
      </c>
      <c r="J151" s="389">
        <v>43554.0</v>
      </c>
      <c r="K151" s="54">
        <v>968.954</v>
      </c>
      <c r="L151" s="56"/>
      <c r="M151" s="56"/>
      <c r="N151" s="54">
        <f t="shared" si="2"/>
        <v>968.954</v>
      </c>
      <c r="O151" s="390">
        <v>0.0</v>
      </c>
      <c r="P151" s="378">
        <v>968.359</v>
      </c>
      <c r="Q151" s="378">
        <v>975.0</v>
      </c>
      <c r="R151" s="382">
        <v>43555.0</v>
      </c>
      <c r="S151" s="378" t="s">
        <v>1219</v>
      </c>
    </row>
    <row r="152" ht="15.75" customHeight="1">
      <c r="A152" s="378" t="s">
        <v>21</v>
      </c>
      <c r="B152" s="378" t="s">
        <v>829</v>
      </c>
      <c r="C152" s="378" t="s">
        <v>22</v>
      </c>
      <c r="D152" s="388" t="s">
        <v>543</v>
      </c>
      <c r="E152" s="54">
        <v>1.0627145E7</v>
      </c>
      <c r="F152" s="54" t="s">
        <v>1220</v>
      </c>
      <c r="G152" s="54" t="s">
        <v>1221</v>
      </c>
      <c r="H152" s="54" t="s">
        <v>398</v>
      </c>
      <c r="I152" s="55">
        <f t="shared" si="1"/>
        <v>43545</v>
      </c>
      <c r="J152" s="389">
        <v>43555.0</v>
      </c>
      <c r="K152" s="54">
        <v>1079.105</v>
      </c>
      <c r="L152" s="56"/>
      <c r="M152" s="56"/>
      <c r="N152" s="54">
        <f t="shared" si="2"/>
        <v>1079.105</v>
      </c>
      <c r="O152" s="390">
        <v>0.0</v>
      </c>
      <c r="P152" s="378">
        <v>1076.702</v>
      </c>
      <c r="Q152" s="378">
        <v>1084.0</v>
      </c>
      <c r="R152" s="382">
        <v>43556.0</v>
      </c>
      <c r="S152" s="378" t="s">
        <v>1222</v>
      </c>
    </row>
    <row r="153" ht="15.75" customHeight="1">
      <c r="A153" s="378" t="s">
        <v>21</v>
      </c>
      <c r="B153" s="378" t="s">
        <v>829</v>
      </c>
      <c r="C153" s="378" t="s">
        <v>22</v>
      </c>
      <c r="D153" s="388" t="s">
        <v>543</v>
      </c>
      <c r="E153" s="54">
        <v>1.0627146E7</v>
      </c>
      <c r="F153" s="54" t="s">
        <v>1223</v>
      </c>
      <c r="G153" s="54" t="s">
        <v>841</v>
      </c>
      <c r="H153" s="54" t="s">
        <v>399</v>
      </c>
      <c r="I153" s="55">
        <f t="shared" si="1"/>
        <v>43546</v>
      </c>
      <c r="J153" s="389">
        <v>43556.0</v>
      </c>
      <c r="K153" s="54">
        <v>994.174</v>
      </c>
      <c r="L153" s="56"/>
      <c r="M153" s="56"/>
      <c r="N153" s="54">
        <f t="shared" si="2"/>
        <v>994.174</v>
      </c>
      <c r="O153" s="390">
        <v>0.0</v>
      </c>
      <c r="P153" s="378">
        <v>991.76</v>
      </c>
      <c r="Q153" s="378">
        <v>999.0</v>
      </c>
      <c r="R153" s="382">
        <v>43557.0</v>
      </c>
      <c r="S153" s="378" t="s">
        <v>1224</v>
      </c>
    </row>
    <row r="154" ht="15.75" customHeight="1">
      <c r="A154" s="378" t="s">
        <v>21</v>
      </c>
      <c r="B154" s="378" t="s">
        <v>829</v>
      </c>
      <c r="C154" s="378" t="s">
        <v>22</v>
      </c>
      <c r="D154" s="388" t="s">
        <v>543</v>
      </c>
      <c r="E154" s="54">
        <v>1.0627147E7</v>
      </c>
      <c r="F154" s="54" t="s">
        <v>1225</v>
      </c>
      <c r="G154" s="54" t="s">
        <v>1226</v>
      </c>
      <c r="H154" s="54" t="s">
        <v>400</v>
      </c>
      <c r="I154" s="55">
        <f t="shared" si="1"/>
        <v>43547</v>
      </c>
      <c r="J154" s="389">
        <v>43557.0</v>
      </c>
      <c r="K154" s="54">
        <v>1018.952</v>
      </c>
      <c r="L154" s="56"/>
      <c r="M154" s="56"/>
      <c r="N154" s="54">
        <f t="shared" si="2"/>
        <v>1018.952</v>
      </c>
      <c r="O154" s="390">
        <v>0.0</v>
      </c>
      <c r="P154" s="378">
        <v>1013.804</v>
      </c>
      <c r="Q154" s="378">
        <v>1021.0</v>
      </c>
      <c r="R154" s="382">
        <v>43558.0</v>
      </c>
      <c r="S154" s="378" t="s">
        <v>1227</v>
      </c>
    </row>
    <row r="155" ht="15.75" customHeight="1">
      <c r="A155" s="374" t="s">
        <v>21</v>
      </c>
      <c r="B155" s="374" t="s">
        <v>829</v>
      </c>
      <c r="C155" s="374" t="s">
        <v>22</v>
      </c>
      <c r="D155" s="50" t="s">
        <v>543</v>
      </c>
      <c r="E155" s="47">
        <v>1.0627148E7</v>
      </c>
      <c r="F155" s="47" t="s">
        <v>594</v>
      </c>
      <c r="G155" s="47" t="s">
        <v>595</v>
      </c>
      <c r="H155" s="47" t="s">
        <v>401</v>
      </c>
      <c r="I155" s="392">
        <f t="shared" si="1"/>
        <v>43548</v>
      </c>
      <c r="J155" s="48">
        <v>43558.0</v>
      </c>
      <c r="K155" s="47">
        <v>2053.67</v>
      </c>
      <c r="L155" s="49"/>
      <c r="M155" s="49"/>
      <c r="N155" s="47">
        <f t="shared" si="2"/>
        <v>1988.49</v>
      </c>
      <c r="O155" s="393">
        <v>65.18</v>
      </c>
      <c r="P155" s="374">
        <v>1989.843</v>
      </c>
      <c r="Q155" s="374">
        <v>2068.0</v>
      </c>
      <c r="R155" s="377">
        <v>43559.0</v>
      </c>
      <c r="S155" s="374" t="s">
        <v>1228</v>
      </c>
    </row>
    <row r="156" ht="15.75" customHeight="1">
      <c r="A156" s="378" t="s">
        <v>21</v>
      </c>
      <c r="B156" s="378" t="s">
        <v>829</v>
      </c>
      <c r="C156" s="378" t="s">
        <v>22</v>
      </c>
      <c r="D156" s="388" t="s">
        <v>543</v>
      </c>
      <c r="E156" s="54">
        <v>1.0627149E7</v>
      </c>
      <c r="F156" s="54" t="s">
        <v>1229</v>
      </c>
      <c r="G156" s="54" t="s">
        <v>1104</v>
      </c>
      <c r="H156" s="54" t="s">
        <v>402</v>
      </c>
      <c r="I156" s="55">
        <f t="shared" si="1"/>
        <v>43549</v>
      </c>
      <c r="J156" s="389">
        <v>43559.0</v>
      </c>
      <c r="K156" s="54">
        <v>2077.21</v>
      </c>
      <c r="L156" s="56"/>
      <c r="M156" s="56"/>
      <c r="N156" s="54">
        <f t="shared" si="2"/>
        <v>2077.21</v>
      </c>
      <c r="O156" s="390">
        <v>0.0</v>
      </c>
      <c r="P156" s="378">
        <v>2030.686</v>
      </c>
      <c r="Q156" s="378">
        <v>2097.0</v>
      </c>
      <c r="R156" s="382">
        <v>43560.0</v>
      </c>
      <c r="S156" s="378" t="s">
        <v>1230</v>
      </c>
    </row>
    <row r="157" ht="15.75" customHeight="1">
      <c r="A157" s="378" t="s">
        <v>21</v>
      </c>
      <c r="B157" s="378" t="s">
        <v>829</v>
      </c>
      <c r="C157" s="378" t="s">
        <v>22</v>
      </c>
      <c r="D157" s="388" t="s">
        <v>543</v>
      </c>
      <c r="E157" s="54">
        <v>1.062715E7</v>
      </c>
      <c r="F157" s="54" t="s">
        <v>1231</v>
      </c>
      <c r="G157" s="54" t="s">
        <v>1232</v>
      </c>
      <c r="H157" s="54" t="s">
        <v>403</v>
      </c>
      <c r="I157" s="55">
        <f t="shared" si="1"/>
        <v>43553</v>
      </c>
      <c r="J157" s="389">
        <v>43563.0</v>
      </c>
      <c r="K157" s="54">
        <v>614.207</v>
      </c>
      <c r="L157" s="56"/>
      <c r="M157" s="56"/>
      <c r="N157" s="54">
        <f t="shared" si="2"/>
        <v>614.207</v>
      </c>
      <c r="O157" s="390">
        <v>0.0</v>
      </c>
      <c r="P157" s="378">
        <v>609.469</v>
      </c>
      <c r="Q157" s="378">
        <v>617.0</v>
      </c>
      <c r="R157" s="382">
        <v>43564.0</v>
      </c>
      <c r="S157" s="378" t="s">
        <v>1233</v>
      </c>
    </row>
    <row r="158" ht="15.75" customHeight="1">
      <c r="A158" s="378" t="s">
        <v>21</v>
      </c>
      <c r="B158" s="378" t="s">
        <v>829</v>
      </c>
      <c r="C158" s="378" t="s">
        <v>22</v>
      </c>
      <c r="D158" s="388" t="s">
        <v>543</v>
      </c>
      <c r="E158" s="54">
        <v>1.0627151E7</v>
      </c>
      <c r="F158" s="54" t="s">
        <v>1234</v>
      </c>
      <c r="G158" s="54" t="s">
        <v>1235</v>
      </c>
      <c r="H158" s="54" t="s">
        <v>404</v>
      </c>
      <c r="I158" s="55">
        <f t="shared" si="1"/>
        <v>43554</v>
      </c>
      <c r="J158" s="389">
        <v>43565.0</v>
      </c>
      <c r="K158" s="54">
        <v>994.114</v>
      </c>
      <c r="L158" s="56"/>
      <c r="M158" s="56"/>
      <c r="N158" s="54">
        <f t="shared" si="2"/>
        <v>994.114</v>
      </c>
      <c r="O158" s="390">
        <v>0.0</v>
      </c>
      <c r="P158" s="378">
        <v>989.476</v>
      </c>
      <c r="Q158" s="378">
        <v>997.0</v>
      </c>
      <c r="R158" s="382">
        <v>43565.0</v>
      </c>
      <c r="S158" s="378" t="s">
        <v>1236</v>
      </c>
    </row>
    <row r="159" ht="15.75" customHeight="1">
      <c r="A159" s="374" t="s">
        <v>21</v>
      </c>
      <c r="B159" s="374" t="s">
        <v>829</v>
      </c>
      <c r="C159" s="374" t="s">
        <v>22</v>
      </c>
      <c r="D159" s="50" t="s">
        <v>543</v>
      </c>
      <c r="E159" s="47">
        <v>1.0627152E7</v>
      </c>
      <c r="F159" s="47" t="s">
        <v>596</v>
      </c>
      <c r="G159" s="47" t="s">
        <v>597</v>
      </c>
      <c r="H159" s="47" t="s">
        <v>405</v>
      </c>
      <c r="I159" s="392">
        <f t="shared" si="1"/>
        <v>43555</v>
      </c>
      <c r="J159" s="48">
        <v>43565.0</v>
      </c>
      <c r="K159" s="47">
        <v>1008.062</v>
      </c>
      <c r="L159" s="49"/>
      <c r="M159" s="49"/>
      <c r="N159" s="47">
        <f t="shared" si="2"/>
        <v>721.285</v>
      </c>
      <c r="O159" s="393">
        <v>286.777</v>
      </c>
      <c r="P159" s="374">
        <v>1012.844</v>
      </c>
      <c r="Q159" s="374">
        <v>1020.0</v>
      </c>
      <c r="R159" s="377">
        <v>43566.0</v>
      </c>
      <c r="S159" s="374" t="s">
        <v>1237</v>
      </c>
    </row>
    <row r="160" ht="15.75" customHeight="1">
      <c r="A160" s="378" t="s">
        <v>21</v>
      </c>
      <c r="B160" s="378" t="s">
        <v>829</v>
      </c>
      <c r="C160" s="378" t="s">
        <v>22</v>
      </c>
      <c r="D160" s="379" t="s">
        <v>543</v>
      </c>
      <c r="E160" s="51">
        <v>1.0627153E7</v>
      </c>
      <c r="F160" s="51" t="s">
        <v>1238</v>
      </c>
      <c r="G160" s="51" t="s">
        <v>1239</v>
      </c>
      <c r="H160" s="51" t="s">
        <v>406</v>
      </c>
      <c r="I160" s="52">
        <f t="shared" si="1"/>
        <v>43556</v>
      </c>
      <c r="J160" s="380">
        <v>43566.0</v>
      </c>
      <c r="K160" s="51">
        <v>1023.96</v>
      </c>
      <c r="L160" s="53"/>
      <c r="M160" s="53"/>
      <c r="N160" s="51">
        <f t="shared" si="2"/>
        <v>1023.96</v>
      </c>
      <c r="O160" s="381">
        <v>0.0</v>
      </c>
      <c r="P160" s="378">
        <v>1017.522</v>
      </c>
      <c r="Q160" s="378">
        <v>1026.0</v>
      </c>
      <c r="R160" s="382">
        <v>43567.0</v>
      </c>
      <c r="S160" s="378" t="s">
        <v>1240</v>
      </c>
    </row>
    <row r="161" ht="15.75" customHeight="1">
      <c r="A161" s="378" t="s">
        <v>21</v>
      </c>
      <c r="B161" s="378" t="s">
        <v>829</v>
      </c>
      <c r="C161" s="378" t="s">
        <v>22</v>
      </c>
      <c r="D161" s="379" t="s">
        <v>543</v>
      </c>
      <c r="E161" s="51">
        <v>1.0627154E7</v>
      </c>
      <c r="F161" s="51" t="s">
        <v>1231</v>
      </c>
      <c r="G161" s="51" t="s">
        <v>1241</v>
      </c>
      <c r="H161" s="51" t="s">
        <v>407</v>
      </c>
      <c r="I161" s="52">
        <f t="shared" si="1"/>
        <v>43557</v>
      </c>
      <c r="J161" s="380">
        <v>43567.0</v>
      </c>
      <c r="K161" s="51">
        <v>1013.953</v>
      </c>
      <c r="L161" s="53"/>
      <c r="M161" s="53"/>
      <c r="N161" s="51">
        <f t="shared" si="2"/>
        <v>1013.953</v>
      </c>
      <c r="O161" s="381">
        <v>0.0</v>
      </c>
      <c r="P161" s="378">
        <v>1009.998</v>
      </c>
      <c r="Q161" s="378">
        <v>1018.0</v>
      </c>
      <c r="R161" s="382">
        <v>43568.0</v>
      </c>
      <c r="S161" s="378" t="s">
        <v>1242</v>
      </c>
    </row>
    <row r="162" ht="15.75" customHeight="1">
      <c r="A162" s="374" t="s">
        <v>21</v>
      </c>
      <c r="B162" s="374" t="s">
        <v>829</v>
      </c>
      <c r="C162" s="374" t="s">
        <v>22</v>
      </c>
      <c r="D162" s="67" t="s">
        <v>543</v>
      </c>
      <c r="E162" s="66">
        <v>1.0627155E7</v>
      </c>
      <c r="F162" s="66" t="s">
        <v>598</v>
      </c>
      <c r="G162" s="66" t="s">
        <v>599</v>
      </c>
      <c r="H162" s="66" t="s">
        <v>408</v>
      </c>
      <c r="I162" s="375">
        <f t="shared" si="1"/>
        <v>43558</v>
      </c>
      <c r="J162" s="77">
        <v>43568.0</v>
      </c>
      <c r="K162" s="66">
        <v>974.19</v>
      </c>
      <c r="L162" s="70"/>
      <c r="M162" s="70"/>
      <c r="N162" s="66">
        <f t="shared" si="2"/>
        <v>149.294</v>
      </c>
      <c r="O162" s="376">
        <v>824.896</v>
      </c>
      <c r="P162" s="374">
        <v>972.42</v>
      </c>
      <c r="Q162" s="374">
        <v>985.0</v>
      </c>
      <c r="R162" s="377">
        <v>43569.0</v>
      </c>
      <c r="S162" s="374" t="s">
        <v>1243</v>
      </c>
    </row>
    <row r="163" ht="15.75" customHeight="1">
      <c r="A163" s="374" t="s">
        <v>21</v>
      </c>
      <c r="B163" s="374" t="s">
        <v>829</v>
      </c>
      <c r="C163" s="374" t="s">
        <v>22</v>
      </c>
      <c r="D163" s="67" t="s">
        <v>543</v>
      </c>
      <c r="E163" s="66">
        <v>1.0627156E7</v>
      </c>
      <c r="F163" s="66" t="s">
        <v>601</v>
      </c>
      <c r="G163" s="66" t="s">
        <v>602</v>
      </c>
      <c r="H163" s="66" t="s">
        <v>409</v>
      </c>
      <c r="I163" s="375">
        <f t="shared" si="1"/>
        <v>43559</v>
      </c>
      <c r="J163" s="77">
        <v>43569.0</v>
      </c>
      <c r="K163" s="66">
        <v>991.554</v>
      </c>
      <c r="L163" s="70"/>
      <c r="M163" s="70"/>
      <c r="N163" s="66">
        <f t="shared" si="2"/>
        <v>552.784</v>
      </c>
      <c r="O163" s="376">
        <v>438.77</v>
      </c>
      <c r="P163" s="374">
        <v>991.176</v>
      </c>
      <c r="Q163" s="374">
        <v>998.0</v>
      </c>
      <c r="R163" s="377">
        <v>43570.0</v>
      </c>
      <c r="S163" s="374" t="s">
        <v>1244</v>
      </c>
    </row>
    <row r="164" ht="15.75" customHeight="1">
      <c r="A164" s="374" t="s">
        <v>21</v>
      </c>
      <c r="B164" s="374" t="s">
        <v>829</v>
      </c>
      <c r="C164" s="374" t="s">
        <v>22</v>
      </c>
      <c r="D164" s="67" t="s">
        <v>543</v>
      </c>
      <c r="E164" s="66">
        <v>1.0627157E7</v>
      </c>
      <c r="F164" s="66" t="s">
        <v>603</v>
      </c>
      <c r="G164" s="66" t="s">
        <v>604</v>
      </c>
      <c r="H164" s="66" t="s">
        <v>410</v>
      </c>
      <c r="I164" s="375">
        <f t="shared" si="1"/>
        <v>43562</v>
      </c>
      <c r="J164" s="77">
        <v>43572.0</v>
      </c>
      <c r="K164" s="66">
        <v>987.237</v>
      </c>
      <c r="L164" s="70"/>
      <c r="M164" s="70"/>
      <c r="N164" s="66">
        <f t="shared" si="2"/>
        <v>16.917</v>
      </c>
      <c r="O164" s="376">
        <v>970.32</v>
      </c>
      <c r="P164" s="374">
        <v>987.292</v>
      </c>
      <c r="Q164" s="374">
        <v>995.0</v>
      </c>
      <c r="R164" s="377">
        <v>43573.0</v>
      </c>
      <c r="S164" s="374" t="s">
        <v>1245</v>
      </c>
    </row>
    <row r="165" ht="15.75" customHeight="1">
      <c r="A165" s="378" t="s">
        <v>21</v>
      </c>
      <c r="B165" s="378" t="s">
        <v>829</v>
      </c>
      <c r="C165" s="378" t="s">
        <v>22</v>
      </c>
      <c r="D165" s="379" t="s">
        <v>543</v>
      </c>
      <c r="E165" s="51">
        <v>1.0627158E7</v>
      </c>
      <c r="F165" s="51" t="s">
        <v>1246</v>
      </c>
      <c r="G165" s="51" t="s">
        <v>1247</v>
      </c>
      <c r="H165" s="51" t="s">
        <v>411</v>
      </c>
      <c r="I165" s="52">
        <f t="shared" si="1"/>
        <v>43565</v>
      </c>
      <c r="J165" s="380">
        <v>43575.0</v>
      </c>
      <c r="K165" s="51">
        <v>719.464</v>
      </c>
      <c r="L165" s="53"/>
      <c r="M165" s="53"/>
      <c r="N165" s="51">
        <f t="shared" si="2"/>
        <v>719.464</v>
      </c>
      <c r="O165" s="381">
        <v>0.0</v>
      </c>
      <c r="P165" s="378">
        <v>715.441</v>
      </c>
      <c r="Q165" s="378">
        <v>725.0</v>
      </c>
      <c r="R165" s="382">
        <v>43576.0</v>
      </c>
      <c r="S165" s="378" t="s">
        <v>1248</v>
      </c>
    </row>
    <row r="166" ht="15.75" customHeight="1">
      <c r="A166" s="378" t="s">
        <v>21</v>
      </c>
      <c r="B166" s="378" t="s">
        <v>829</v>
      </c>
      <c r="C166" s="378" t="s">
        <v>22</v>
      </c>
      <c r="D166" s="379" t="s">
        <v>543</v>
      </c>
      <c r="E166" s="51">
        <v>1.0627159E7</v>
      </c>
      <c r="F166" s="51" t="s">
        <v>1249</v>
      </c>
      <c r="G166" s="51" t="s">
        <v>1250</v>
      </c>
      <c r="H166" s="51" t="s">
        <v>412</v>
      </c>
      <c r="I166" s="52">
        <f t="shared" si="1"/>
        <v>43566</v>
      </c>
      <c r="J166" s="380">
        <v>43576.0</v>
      </c>
      <c r="K166" s="51">
        <v>809.458</v>
      </c>
      <c r="L166" s="53"/>
      <c r="M166" s="53"/>
      <c r="N166" s="51">
        <f t="shared" si="2"/>
        <v>809.458</v>
      </c>
      <c r="O166" s="381">
        <v>0.0</v>
      </c>
      <c r="P166" s="378">
        <v>803.086</v>
      </c>
      <c r="Q166" s="378">
        <v>811.0</v>
      </c>
      <c r="R166" s="382">
        <v>43577.0</v>
      </c>
      <c r="S166" s="378" t="s">
        <v>1251</v>
      </c>
    </row>
    <row r="167" ht="15.75" customHeight="1">
      <c r="A167" s="374" t="s">
        <v>21</v>
      </c>
      <c r="B167" s="374" t="s">
        <v>829</v>
      </c>
      <c r="C167" s="374" t="s">
        <v>22</v>
      </c>
      <c r="D167" s="67" t="s">
        <v>543</v>
      </c>
      <c r="E167" s="66">
        <v>1.062716E7</v>
      </c>
      <c r="F167" s="66" t="s">
        <v>605</v>
      </c>
      <c r="G167" s="66" t="s">
        <v>606</v>
      </c>
      <c r="H167" s="66" t="s">
        <v>413</v>
      </c>
      <c r="I167" s="375">
        <f t="shared" si="1"/>
        <v>43567</v>
      </c>
      <c r="J167" s="77">
        <v>43577.0</v>
      </c>
      <c r="K167" s="66">
        <v>27.457</v>
      </c>
      <c r="L167" s="70"/>
      <c r="M167" s="70"/>
      <c r="N167" s="66">
        <f t="shared" si="2"/>
        <v>15.849</v>
      </c>
      <c r="O167" s="376">
        <v>11.608</v>
      </c>
      <c r="P167" s="374">
        <v>26.843</v>
      </c>
      <c r="Q167" s="374">
        <v>35.0</v>
      </c>
      <c r="R167" s="377">
        <v>43578.0</v>
      </c>
      <c r="S167" s="374" t="s">
        <v>1252</v>
      </c>
    </row>
    <row r="168" ht="15.75" customHeight="1">
      <c r="A168" s="378" t="s">
        <v>21</v>
      </c>
      <c r="B168" s="378" t="s">
        <v>829</v>
      </c>
      <c r="C168" s="378" t="s">
        <v>22</v>
      </c>
      <c r="D168" s="379" t="s">
        <v>543</v>
      </c>
      <c r="E168" s="51">
        <v>1.0627161E7</v>
      </c>
      <c r="F168" s="51" t="s">
        <v>1253</v>
      </c>
      <c r="G168" s="51" t="s">
        <v>1254</v>
      </c>
      <c r="H168" s="51" t="s">
        <v>414</v>
      </c>
      <c r="I168" s="52">
        <f t="shared" si="1"/>
        <v>43568</v>
      </c>
      <c r="J168" s="380">
        <v>43578.0</v>
      </c>
      <c r="K168" s="51">
        <v>879.604</v>
      </c>
      <c r="L168" s="53"/>
      <c r="M168" s="53"/>
      <c r="N168" s="51">
        <f t="shared" si="2"/>
        <v>879.604</v>
      </c>
      <c r="O168" s="381">
        <v>0.0</v>
      </c>
      <c r="P168" s="378">
        <v>874.116</v>
      </c>
      <c r="Q168" s="378">
        <v>883.0</v>
      </c>
      <c r="R168" s="382">
        <v>43579.0</v>
      </c>
      <c r="S168" s="378" t="s">
        <v>1255</v>
      </c>
    </row>
    <row r="169" ht="15.75" customHeight="1">
      <c r="A169" s="378" t="s">
        <v>21</v>
      </c>
      <c r="B169" s="378" t="s">
        <v>829</v>
      </c>
      <c r="C169" s="378" t="s">
        <v>22</v>
      </c>
      <c r="D169" s="379" t="s">
        <v>543</v>
      </c>
      <c r="E169" s="51">
        <v>1.0627162E7</v>
      </c>
      <c r="F169" s="51" t="s">
        <v>1256</v>
      </c>
      <c r="G169" s="51" t="s">
        <v>1257</v>
      </c>
      <c r="H169" s="51" t="s">
        <v>415</v>
      </c>
      <c r="I169" s="52">
        <f t="shared" si="1"/>
        <v>43570</v>
      </c>
      <c r="J169" s="380">
        <v>43580.0</v>
      </c>
      <c r="K169" s="51">
        <v>839.448</v>
      </c>
      <c r="L169" s="53"/>
      <c r="M169" s="53"/>
      <c r="N169" s="51">
        <f t="shared" si="2"/>
        <v>839.448</v>
      </c>
      <c r="O169" s="381">
        <v>0.0</v>
      </c>
      <c r="P169" s="378">
        <v>836.328</v>
      </c>
      <c r="Q169" s="378">
        <v>844.0</v>
      </c>
      <c r="R169" s="382">
        <v>43581.0</v>
      </c>
      <c r="S169" s="378" t="s">
        <v>1258</v>
      </c>
    </row>
    <row r="170" ht="15.75" customHeight="1">
      <c r="A170" s="378" t="s">
        <v>21</v>
      </c>
      <c r="B170" s="378" t="s">
        <v>829</v>
      </c>
      <c r="C170" s="378" t="s">
        <v>22</v>
      </c>
      <c r="D170" s="379" t="s">
        <v>543</v>
      </c>
      <c r="E170" s="51">
        <v>1.0627163E7</v>
      </c>
      <c r="F170" s="51" t="s">
        <v>1259</v>
      </c>
      <c r="G170" s="51" t="s">
        <v>1260</v>
      </c>
      <c r="H170" s="51" t="s">
        <v>416</v>
      </c>
      <c r="I170" s="52">
        <f t="shared" si="1"/>
        <v>43572</v>
      </c>
      <c r="J170" s="380">
        <v>43582.0</v>
      </c>
      <c r="K170" s="51">
        <v>999.609</v>
      </c>
      <c r="L170" s="53"/>
      <c r="M170" s="53"/>
      <c r="N170" s="51">
        <f t="shared" si="2"/>
        <v>999.609</v>
      </c>
      <c r="O170" s="381">
        <v>0.0</v>
      </c>
      <c r="P170" s="378">
        <v>994.893</v>
      </c>
      <c r="Q170" s="378">
        <v>1002.0</v>
      </c>
      <c r="R170" s="382">
        <v>43583.0</v>
      </c>
      <c r="S170" s="378" t="s">
        <v>1261</v>
      </c>
    </row>
    <row r="171" ht="15.75" customHeight="1">
      <c r="A171" s="378" t="s">
        <v>21</v>
      </c>
      <c r="B171" s="378" t="s">
        <v>1262</v>
      </c>
      <c r="C171" s="378" t="s">
        <v>22</v>
      </c>
      <c r="D171" s="379" t="s">
        <v>543</v>
      </c>
      <c r="E171" s="51">
        <v>1.0627164E7</v>
      </c>
      <c r="F171" s="51" t="s">
        <v>1263</v>
      </c>
      <c r="G171" s="51" t="s">
        <v>1264</v>
      </c>
      <c r="H171" s="51" t="s">
        <v>417</v>
      </c>
      <c r="I171" s="52">
        <f t="shared" si="1"/>
        <v>43580</v>
      </c>
      <c r="J171" s="380">
        <v>43590.0</v>
      </c>
      <c r="K171" s="51">
        <v>17.12</v>
      </c>
      <c r="L171" s="53"/>
      <c r="M171" s="53"/>
      <c r="N171" s="51">
        <f t="shared" si="2"/>
        <v>17.12</v>
      </c>
      <c r="O171" s="381">
        <v>0.0</v>
      </c>
      <c r="P171" s="378">
        <v>0.0</v>
      </c>
      <c r="Q171" s="378">
        <v>0.0</v>
      </c>
      <c r="R171" s="382">
        <v>43591.0</v>
      </c>
      <c r="S171" s="378" t="s">
        <v>1265</v>
      </c>
    </row>
    <row r="172" ht="15.75" customHeight="1">
      <c r="A172" s="378" t="s">
        <v>21</v>
      </c>
      <c r="B172" s="378" t="s">
        <v>829</v>
      </c>
      <c r="C172" s="378" t="s">
        <v>22</v>
      </c>
      <c r="D172" s="379" t="s">
        <v>543</v>
      </c>
      <c r="E172" s="51">
        <v>1.0627166E7</v>
      </c>
      <c r="F172" s="51" t="s">
        <v>1266</v>
      </c>
      <c r="G172" s="51" t="s">
        <v>592</v>
      </c>
      <c r="H172" s="51" t="s">
        <v>418</v>
      </c>
      <c r="I172" s="52">
        <f t="shared" si="1"/>
        <v>43583</v>
      </c>
      <c r="J172" s="380">
        <v>43593.0</v>
      </c>
      <c r="K172" s="51">
        <v>129.457</v>
      </c>
      <c r="L172" s="53"/>
      <c r="M172" s="53"/>
      <c r="N172" s="51">
        <f t="shared" si="2"/>
        <v>129.457</v>
      </c>
      <c r="O172" s="381">
        <v>0.0</v>
      </c>
      <c r="P172" s="378">
        <v>126.195</v>
      </c>
      <c r="Q172" s="378">
        <v>134.0</v>
      </c>
      <c r="R172" s="382">
        <v>43594.0</v>
      </c>
      <c r="S172" s="378" t="s">
        <v>1267</v>
      </c>
    </row>
    <row r="173" ht="15.75" customHeight="1">
      <c r="A173" s="374" t="s">
        <v>21</v>
      </c>
      <c r="B173" s="374" t="s">
        <v>829</v>
      </c>
      <c r="C173" s="374" t="s">
        <v>22</v>
      </c>
      <c r="D173" s="67" t="s">
        <v>543</v>
      </c>
      <c r="E173" s="66">
        <v>1.0627167E7</v>
      </c>
      <c r="F173" s="66" t="s">
        <v>607</v>
      </c>
      <c r="G173" s="66" t="s">
        <v>608</v>
      </c>
      <c r="H173" s="66" t="s">
        <v>419</v>
      </c>
      <c r="I173" s="375">
        <f t="shared" si="1"/>
        <v>43589</v>
      </c>
      <c r="J173" s="77">
        <v>43599.0</v>
      </c>
      <c r="K173" s="66">
        <v>864.614</v>
      </c>
      <c r="L173" s="70"/>
      <c r="M173" s="70"/>
      <c r="N173" s="66">
        <f t="shared" si="2"/>
        <v>7.142</v>
      </c>
      <c r="O173" s="376">
        <v>857.472</v>
      </c>
      <c r="P173" s="374">
        <v>986.354</v>
      </c>
      <c r="Q173" s="374">
        <v>1030.0</v>
      </c>
      <c r="R173" s="377">
        <v>43600.0</v>
      </c>
      <c r="S173" s="374" t="s">
        <v>1268</v>
      </c>
    </row>
    <row r="174" ht="15.75" customHeight="1">
      <c r="A174" s="374" t="s">
        <v>21</v>
      </c>
      <c r="B174" s="374" t="s">
        <v>829</v>
      </c>
      <c r="C174" s="374" t="s">
        <v>22</v>
      </c>
      <c r="D174" s="67" t="s">
        <v>543</v>
      </c>
      <c r="E174" s="66">
        <v>1.0627168E7</v>
      </c>
      <c r="F174" s="66" t="s">
        <v>610</v>
      </c>
      <c r="G174" s="66" t="s">
        <v>611</v>
      </c>
      <c r="H174" s="66" t="s">
        <v>420</v>
      </c>
      <c r="I174" s="375">
        <f t="shared" si="1"/>
        <v>43593</v>
      </c>
      <c r="J174" s="77">
        <v>43603.0</v>
      </c>
      <c r="K174" s="66">
        <v>504.81</v>
      </c>
      <c r="L174" s="70"/>
      <c r="M174" s="70"/>
      <c r="N174" s="66">
        <f t="shared" si="2"/>
        <v>8.372</v>
      </c>
      <c r="O174" s="376">
        <v>496.438</v>
      </c>
      <c r="P174" s="374">
        <v>504.293</v>
      </c>
      <c r="Q174" s="374">
        <v>512.0</v>
      </c>
      <c r="R174" s="377">
        <v>43604.0</v>
      </c>
      <c r="S174" s="374" t="s">
        <v>1269</v>
      </c>
    </row>
    <row r="175" ht="15.75" customHeight="1">
      <c r="A175" s="374" t="s">
        <v>21</v>
      </c>
      <c r="B175" s="374" t="s">
        <v>829</v>
      </c>
      <c r="C175" s="374" t="s">
        <v>22</v>
      </c>
      <c r="D175" s="67" t="s">
        <v>543</v>
      </c>
      <c r="E175" s="66">
        <v>1.0627169E7</v>
      </c>
      <c r="F175" s="66" t="s">
        <v>612</v>
      </c>
      <c r="G175" s="66" t="s">
        <v>613</v>
      </c>
      <c r="H175" s="66" t="s">
        <v>421</v>
      </c>
      <c r="I175" s="375">
        <f t="shared" si="1"/>
        <v>43595</v>
      </c>
      <c r="J175" s="77">
        <v>43605.0</v>
      </c>
      <c r="K175" s="66">
        <v>719.026</v>
      </c>
      <c r="L175" s="70"/>
      <c r="M175" s="70"/>
      <c r="N175" s="66">
        <f t="shared" si="2"/>
        <v>1.944</v>
      </c>
      <c r="O175" s="376">
        <v>717.082</v>
      </c>
      <c r="P175" s="374">
        <v>717.846</v>
      </c>
      <c r="Q175" s="374">
        <v>726.0</v>
      </c>
      <c r="R175" s="377">
        <v>43606.0</v>
      </c>
      <c r="S175" s="374" t="s">
        <v>1270</v>
      </c>
    </row>
    <row r="176" ht="15.75" customHeight="1">
      <c r="A176" s="374" t="s">
        <v>21</v>
      </c>
      <c r="B176" s="374" t="s">
        <v>829</v>
      </c>
      <c r="C176" s="374" t="s">
        <v>22</v>
      </c>
      <c r="D176" s="67" t="s">
        <v>543</v>
      </c>
      <c r="E176" s="66">
        <v>1.0627171E7</v>
      </c>
      <c r="F176" s="66" t="s">
        <v>614</v>
      </c>
      <c r="G176" s="66" t="s">
        <v>615</v>
      </c>
      <c r="H176" s="66" t="s">
        <v>422</v>
      </c>
      <c r="I176" s="375">
        <f t="shared" si="1"/>
        <v>43596</v>
      </c>
      <c r="J176" s="77">
        <v>43606.0</v>
      </c>
      <c r="K176" s="66">
        <v>464.532</v>
      </c>
      <c r="L176" s="70"/>
      <c r="M176" s="70"/>
      <c r="N176" s="66">
        <f t="shared" si="2"/>
        <v>3.196</v>
      </c>
      <c r="O176" s="376">
        <v>461.336</v>
      </c>
      <c r="P176" s="374">
        <v>449.349</v>
      </c>
      <c r="Q176" s="374">
        <v>472.0</v>
      </c>
      <c r="R176" s="377">
        <v>43607.0</v>
      </c>
      <c r="S176" s="374" t="s">
        <v>1271</v>
      </c>
    </row>
    <row r="177" ht="15.75" customHeight="1">
      <c r="A177" s="374" t="s">
        <v>21</v>
      </c>
      <c r="B177" s="374" t="s">
        <v>829</v>
      </c>
      <c r="C177" s="374" t="s">
        <v>22</v>
      </c>
      <c r="D177" s="67" t="s">
        <v>543</v>
      </c>
      <c r="E177" s="66">
        <v>1.0627172E7</v>
      </c>
      <c r="F177" s="66" t="s">
        <v>616</v>
      </c>
      <c r="G177" s="66" t="s">
        <v>617</v>
      </c>
      <c r="H177" s="66" t="s">
        <v>423</v>
      </c>
      <c r="I177" s="375">
        <f t="shared" si="1"/>
        <v>43597</v>
      </c>
      <c r="J177" s="77">
        <v>43607.0</v>
      </c>
      <c r="K177" s="66">
        <v>1960.542</v>
      </c>
      <c r="L177" s="70"/>
      <c r="M177" s="70"/>
      <c r="N177" s="66">
        <f t="shared" si="2"/>
        <v>10.346</v>
      </c>
      <c r="O177" s="376">
        <v>1950.196</v>
      </c>
      <c r="P177" s="374">
        <v>1927.992</v>
      </c>
      <c r="Q177" s="374">
        <v>1975.0</v>
      </c>
      <c r="R177" s="377">
        <v>43608.0</v>
      </c>
      <c r="S177" s="374" t="s">
        <v>1272</v>
      </c>
    </row>
    <row r="178" ht="15.75" customHeight="1">
      <c r="A178" s="374" t="s">
        <v>21</v>
      </c>
      <c r="B178" s="374" t="s">
        <v>829</v>
      </c>
      <c r="C178" s="374" t="s">
        <v>22</v>
      </c>
      <c r="D178" s="67" t="s">
        <v>543</v>
      </c>
      <c r="E178" s="66">
        <v>1.0627173E7</v>
      </c>
      <c r="F178" s="66" t="s">
        <v>618</v>
      </c>
      <c r="G178" s="66" t="s">
        <v>619</v>
      </c>
      <c r="H178" s="66" t="s">
        <v>424</v>
      </c>
      <c r="I178" s="375">
        <f t="shared" si="1"/>
        <v>43598</v>
      </c>
      <c r="J178" s="77">
        <v>43608.0</v>
      </c>
      <c r="K178" s="66">
        <v>1024.945</v>
      </c>
      <c r="L178" s="70"/>
      <c r="M178" s="70"/>
      <c r="N178" s="66">
        <f t="shared" si="2"/>
        <v>1.972</v>
      </c>
      <c r="O178" s="376">
        <v>1022.973</v>
      </c>
      <c r="P178" s="374">
        <v>1025.013</v>
      </c>
      <c r="Q178" s="374">
        <v>1032.0</v>
      </c>
      <c r="R178" s="377">
        <v>43609.0</v>
      </c>
      <c r="S178" s="374" t="s">
        <v>1273</v>
      </c>
    </row>
    <row r="179" ht="15.75" customHeight="1">
      <c r="A179" s="374" t="s">
        <v>21</v>
      </c>
      <c r="B179" s="374" t="s">
        <v>829</v>
      </c>
      <c r="C179" s="374" t="s">
        <v>22</v>
      </c>
      <c r="D179" s="67" t="s">
        <v>543</v>
      </c>
      <c r="E179" s="66">
        <v>1.0627174E7</v>
      </c>
      <c r="F179" s="66" t="s">
        <v>620</v>
      </c>
      <c r="G179" s="66" t="s">
        <v>621</v>
      </c>
      <c r="H179" s="66" t="s">
        <v>425</v>
      </c>
      <c r="I179" s="375">
        <f t="shared" si="1"/>
        <v>43601</v>
      </c>
      <c r="J179" s="77">
        <v>43611.0</v>
      </c>
      <c r="K179" s="66">
        <v>688.965</v>
      </c>
      <c r="L179" s="70"/>
      <c r="M179" s="70"/>
      <c r="N179" s="66">
        <f t="shared" si="2"/>
        <v>1.972</v>
      </c>
      <c r="O179" s="376">
        <v>686.993</v>
      </c>
      <c r="P179" s="374">
        <v>688.443</v>
      </c>
      <c r="Q179" s="374">
        <v>697.0</v>
      </c>
      <c r="R179" s="377">
        <v>43612.0</v>
      </c>
      <c r="S179" s="374" t="s">
        <v>1274</v>
      </c>
    </row>
    <row r="180" ht="15.75" customHeight="1">
      <c r="A180" s="374" t="s">
        <v>21</v>
      </c>
      <c r="B180" s="374" t="s">
        <v>829</v>
      </c>
      <c r="C180" s="374" t="s">
        <v>22</v>
      </c>
      <c r="D180" s="67" t="s">
        <v>543</v>
      </c>
      <c r="E180" s="66">
        <v>1.0627175E7</v>
      </c>
      <c r="F180" s="66" t="s">
        <v>622</v>
      </c>
      <c r="G180" s="66" t="s">
        <v>623</v>
      </c>
      <c r="H180" s="66" t="s">
        <v>426</v>
      </c>
      <c r="I180" s="375">
        <f t="shared" si="1"/>
        <v>43604</v>
      </c>
      <c r="J180" s="77">
        <v>43614.0</v>
      </c>
      <c r="K180" s="66">
        <v>1015.984</v>
      </c>
      <c r="L180" s="70"/>
      <c r="M180" s="70"/>
      <c r="N180" s="66">
        <f t="shared" si="2"/>
        <v>3.04</v>
      </c>
      <c r="O180" s="376">
        <v>1012.944</v>
      </c>
      <c r="P180" s="374">
        <v>1015.161</v>
      </c>
      <c r="Q180" s="374">
        <v>1023.0</v>
      </c>
      <c r="R180" s="377">
        <v>43615.0</v>
      </c>
      <c r="S180" s="374" t="s">
        <v>1275</v>
      </c>
    </row>
    <row r="181" ht="15.75" customHeight="1">
      <c r="A181" s="374" t="s">
        <v>21</v>
      </c>
      <c r="B181" s="374" t="s">
        <v>829</v>
      </c>
      <c r="C181" s="374" t="s">
        <v>22</v>
      </c>
      <c r="D181" s="67" t="s">
        <v>543</v>
      </c>
      <c r="E181" s="66">
        <v>1.0627176E7</v>
      </c>
      <c r="F181" s="66" t="s">
        <v>624</v>
      </c>
      <c r="G181" s="66" t="s">
        <v>625</v>
      </c>
      <c r="H181" s="66" t="s">
        <v>427</v>
      </c>
      <c r="I181" s="375">
        <f t="shared" si="1"/>
        <v>43607</v>
      </c>
      <c r="J181" s="77">
        <v>43617.0</v>
      </c>
      <c r="K181" s="66">
        <v>982.272</v>
      </c>
      <c r="L181" s="70"/>
      <c r="M181" s="70"/>
      <c r="N181" s="66">
        <f t="shared" si="2"/>
        <v>9.446</v>
      </c>
      <c r="O181" s="376">
        <v>972.826</v>
      </c>
      <c r="P181" s="374">
        <v>981.036</v>
      </c>
      <c r="Q181" s="374">
        <v>989.0</v>
      </c>
      <c r="R181" s="377">
        <v>43618.0</v>
      </c>
      <c r="S181" s="374" t="s">
        <v>1276</v>
      </c>
    </row>
    <row r="182" ht="15.75" customHeight="1">
      <c r="A182" s="374" t="s">
        <v>21</v>
      </c>
      <c r="B182" s="374" t="s">
        <v>829</v>
      </c>
      <c r="C182" s="374" t="s">
        <v>22</v>
      </c>
      <c r="D182" s="50" t="s">
        <v>543</v>
      </c>
      <c r="E182" s="47">
        <v>1.0627177E7</v>
      </c>
      <c r="F182" s="47" t="s">
        <v>626</v>
      </c>
      <c r="G182" s="47" t="s">
        <v>627</v>
      </c>
      <c r="H182" s="47" t="s">
        <v>428</v>
      </c>
      <c r="I182" s="392">
        <f t="shared" si="1"/>
        <v>43688</v>
      </c>
      <c r="J182" s="48">
        <v>43698.0</v>
      </c>
      <c r="K182" s="47">
        <v>994.49</v>
      </c>
      <c r="L182" s="49"/>
      <c r="M182" s="49"/>
      <c r="N182" s="47">
        <f t="shared" si="2"/>
        <v>4.109</v>
      </c>
      <c r="O182" s="393">
        <v>990.381</v>
      </c>
      <c r="P182" s="374">
        <v>994.728</v>
      </c>
      <c r="Q182" s="374">
        <v>1002.0</v>
      </c>
      <c r="R182" s="377">
        <v>43699.0</v>
      </c>
      <c r="S182" s="374" t="s">
        <v>1277</v>
      </c>
    </row>
    <row r="183" ht="15.75" customHeight="1">
      <c r="A183" s="374" t="s">
        <v>21</v>
      </c>
      <c r="B183" s="374" t="s">
        <v>829</v>
      </c>
      <c r="C183" s="374" t="s">
        <v>22</v>
      </c>
      <c r="D183" s="50" t="s">
        <v>543</v>
      </c>
      <c r="E183" s="47">
        <v>1.0627178E7</v>
      </c>
      <c r="F183" s="47" t="s">
        <v>628</v>
      </c>
      <c r="G183" s="47" t="s">
        <v>629</v>
      </c>
      <c r="H183" s="47" t="s">
        <v>429</v>
      </c>
      <c r="I183" s="392">
        <f t="shared" si="1"/>
        <v>43690</v>
      </c>
      <c r="J183" s="48">
        <v>43701.0</v>
      </c>
      <c r="K183" s="47">
        <v>995.931</v>
      </c>
      <c r="L183" s="49"/>
      <c r="M183" s="49"/>
      <c r="N183" s="47">
        <f t="shared" si="2"/>
        <v>3.043</v>
      </c>
      <c r="O183" s="393">
        <v>992.888</v>
      </c>
      <c r="P183" s="374">
        <v>994.794</v>
      </c>
      <c r="Q183" s="374">
        <v>1002.0</v>
      </c>
      <c r="R183" s="377">
        <v>43701.0</v>
      </c>
      <c r="S183" s="374" t="s">
        <v>1278</v>
      </c>
    </row>
    <row r="184" ht="15.75" customHeight="1">
      <c r="A184" s="374" t="s">
        <v>21</v>
      </c>
      <c r="B184" s="374" t="s">
        <v>829</v>
      </c>
      <c r="C184" s="374" t="s">
        <v>22</v>
      </c>
      <c r="D184" s="50" t="s">
        <v>543</v>
      </c>
      <c r="E184" s="47">
        <v>1.0627179E7</v>
      </c>
      <c r="F184" s="47" t="s">
        <v>630</v>
      </c>
      <c r="G184" s="47" t="s">
        <v>631</v>
      </c>
      <c r="H184" s="47" t="s">
        <v>430</v>
      </c>
      <c r="I184" s="392">
        <f t="shared" si="1"/>
        <v>43694</v>
      </c>
      <c r="J184" s="48">
        <v>43704.0</v>
      </c>
      <c r="K184" s="47">
        <v>880.667</v>
      </c>
      <c r="L184" s="49"/>
      <c r="M184" s="49"/>
      <c r="N184" s="47">
        <f t="shared" si="2"/>
        <v>45.74</v>
      </c>
      <c r="O184" s="393">
        <v>834.927</v>
      </c>
      <c r="P184" s="374">
        <v>880.085</v>
      </c>
      <c r="Q184" s="374">
        <v>887.0</v>
      </c>
      <c r="R184" s="377">
        <v>43705.0</v>
      </c>
      <c r="S184" s="374" t="s">
        <v>1279</v>
      </c>
    </row>
    <row r="185" ht="15.75" customHeight="1">
      <c r="A185" s="378" t="s">
        <v>21</v>
      </c>
      <c r="B185" s="378" t="s">
        <v>829</v>
      </c>
      <c r="C185" s="378" t="s">
        <v>22</v>
      </c>
      <c r="D185" s="388" t="s">
        <v>543</v>
      </c>
      <c r="E185" s="54">
        <v>1.062718E7</v>
      </c>
      <c r="F185" s="54" t="s">
        <v>1280</v>
      </c>
      <c r="G185" s="54" t="s">
        <v>1281</v>
      </c>
      <c r="H185" s="54" t="s">
        <v>431</v>
      </c>
      <c r="I185" s="55">
        <f t="shared" si="1"/>
        <v>43700</v>
      </c>
      <c r="J185" s="389">
        <v>43710.0</v>
      </c>
      <c r="K185" s="54">
        <v>913.603</v>
      </c>
      <c r="L185" s="56"/>
      <c r="M185" s="56"/>
      <c r="N185" s="54">
        <f t="shared" si="2"/>
        <v>913.603</v>
      </c>
      <c r="O185" s="390">
        <v>0.0</v>
      </c>
      <c r="P185" s="378">
        <v>908.131</v>
      </c>
      <c r="Q185" s="378">
        <v>916.0</v>
      </c>
      <c r="R185" s="382">
        <v>43711.0</v>
      </c>
      <c r="S185" s="378" t="s">
        <v>1282</v>
      </c>
    </row>
    <row r="186" ht="15.75" customHeight="1">
      <c r="A186" s="378" t="s">
        <v>21</v>
      </c>
      <c r="B186" s="378" t="s">
        <v>829</v>
      </c>
      <c r="C186" s="378" t="s">
        <v>22</v>
      </c>
      <c r="D186" s="388" t="s">
        <v>543</v>
      </c>
      <c r="E186" s="54">
        <v>1.0627181E7</v>
      </c>
      <c r="F186" s="54" t="s">
        <v>1283</v>
      </c>
      <c r="G186" s="54" t="s">
        <v>1284</v>
      </c>
      <c r="H186" s="54" t="s">
        <v>432</v>
      </c>
      <c r="I186" s="55">
        <f t="shared" si="1"/>
        <v>43701</v>
      </c>
      <c r="J186" s="389">
        <v>43711.0</v>
      </c>
      <c r="K186" s="54">
        <v>729.621</v>
      </c>
      <c r="L186" s="56"/>
      <c r="M186" s="56"/>
      <c r="N186" s="54">
        <f t="shared" si="2"/>
        <v>729.621</v>
      </c>
      <c r="O186" s="390">
        <v>0.0</v>
      </c>
      <c r="P186" s="378">
        <v>723.726</v>
      </c>
      <c r="Q186" s="378">
        <v>690.0</v>
      </c>
      <c r="R186" s="382">
        <v>43712.0</v>
      </c>
      <c r="S186" s="378" t="s">
        <v>1285</v>
      </c>
    </row>
    <row r="187" ht="15.75" customHeight="1">
      <c r="A187" s="374" t="s">
        <v>21</v>
      </c>
      <c r="B187" s="374" t="s">
        <v>829</v>
      </c>
      <c r="C187" s="374" t="s">
        <v>22</v>
      </c>
      <c r="D187" s="50" t="s">
        <v>543</v>
      </c>
      <c r="E187" s="47">
        <v>1.0627182E7</v>
      </c>
      <c r="F187" s="47" t="s">
        <v>632</v>
      </c>
      <c r="G187" s="47" t="s">
        <v>633</v>
      </c>
      <c r="H187" s="47" t="s">
        <v>433</v>
      </c>
      <c r="I187" s="392">
        <f t="shared" si="1"/>
        <v>43703</v>
      </c>
      <c r="J187" s="48">
        <v>43713.0</v>
      </c>
      <c r="K187" s="47">
        <v>969.892</v>
      </c>
      <c r="L187" s="49"/>
      <c r="M187" s="49"/>
      <c r="N187" s="47">
        <f t="shared" si="2"/>
        <v>939.814</v>
      </c>
      <c r="O187" s="393">
        <v>30.078</v>
      </c>
      <c r="P187" s="374">
        <v>953.2</v>
      </c>
      <c r="Q187" s="374">
        <v>979.0</v>
      </c>
      <c r="R187" s="377">
        <v>43714.0</v>
      </c>
      <c r="S187" s="374" t="s">
        <v>1286</v>
      </c>
    </row>
    <row r="188" ht="15.75" customHeight="1">
      <c r="A188" s="378" t="s">
        <v>21</v>
      </c>
      <c r="B188" s="378" t="s">
        <v>829</v>
      </c>
      <c r="C188" s="378" t="s">
        <v>22</v>
      </c>
      <c r="D188" s="388" t="s">
        <v>543</v>
      </c>
      <c r="E188" s="54">
        <v>1.0627183E7</v>
      </c>
      <c r="F188" s="54" t="s">
        <v>1287</v>
      </c>
      <c r="G188" s="54" t="s">
        <v>1288</v>
      </c>
      <c r="H188" s="54" t="s">
        <v>434</v>
      </c>
      <c r="I188" s="55">
        <f t="shared" si="1"/>
        <v>43706</v>
      </c>
      <c r="J188" s="389">
        <v>43716.0</v>
      </c>
      <c r="K188" s="54">
        <v>904.083</v>
      </c>
      <c r="L188" s="56"/>
      <c r="M188" s="56"/>
      <c r="N188" s="54">
        <f t="shared" si="2"/>
        <v>904.083</v>
      </c>
      <c r="O188" s="390">
        <v>0.0</v>
      </c>
      <c r="P188" s="378">
        <v>899.922</v>
      </c>
      <c r="Q188" s="378">
        <v>908.0</v>
      </c>
      <c r="R188" s="382">
        <v>43717.0</v>
      </c>
      <c r="S188" s="378" t="s">
        <v>1289</v>
      </c>
    </row>
    <row r="189" ht="15.75" customHeight="1">
      <c r="A189" s="378" t="s">
        <v>21</v>
      </c>
      <c r="B189" s="378" t="s">
        <v>829</v>
      </c>
      <c r="C189" s="378" t="s">
        <v>22</v>
      </c>
      <c r="D189" s="388" t="s">
        <v>543</v>
      </c>
      <c r="E189" s="54">
        <v>1.0627184E7</v>
      </c>
      <c r="F189" s="54" t="s">
        <v>1290</v>
      </c>
      <c r="G189" s="54" t="s">
        <v>1291</v>
      </c>
      <c r="H189" s="54" t="s">
        <v>435</v>
      </c>
      <c r="I189" s="55">
        <f t="shared" si="1"/>
        <v>43708</v>
      </c>
      <c r="J189" s="389">
        <v>43718.0</v>
      </c>
      <c r="K189" s="54">
        <v>749.457</v>
      </c>
      <c r="L189" s="56"/>
      <c r="M189" s="56"/>
      <c r="N189" s="54">
        <f t="shared" si="2"/>
        <v>749.457</v>
      </c>
      <c r="O189" s="390">
        <v>0.0</v>
      </c>
      <c r="P189" s="378">
        <v>744.369</v>
      </c>
      <c r="Q189" s="378">
        <v>752.0</v>
      </c>
      <c r="R189" s="382">
        <v>43719.0</v>
      </c>
      <c r="S189" s="378" t="s">
        <v>1292</v>
      </c>
    </row>
    <row r="190" ht="15.75" customHeight="1">
      <c r="A190" s="378" t="s">
        <v>21</v>
      </c>
      <c r="B190" s="378" t="s">
        <v>829</v>
      </c>
      <c r="C190" s="378" t="s">
        <v>22</v>
      </c>
      <c r="D190" s="379" t="s">
        <v>543</v>
      </c>
      <c r="E190" s="51">
        <v>1.0627185E7</v>
      </c>
      <c r="F190" s="51" t="s">
        <v>1293</v>
      </c>
      <c r="G190" s="51" t="s">
        <v>1294</v>
      </c>
      <c r="H190" s="51" t="s">
        <v>436</v>
      </c>
      <c r="I190" s="52">
        <f t="shared" si="1"/>
        <v>43715</v>
      </c>
      <c r="J190" s="380">
        <v>43725.0</v>
      </c>
      <c r="K190" s="51">
        <v>714.617</v>
      </c>
      <c r="L190" s="53"/>
      <c r="M190" s="53"/>
      <c r="N190" s="51">
        <f t="shared" si="2"/>
        <v>714.617</v>
      </c>
      <c r="O190" s="381">
        <v>0.0</v>
      </c>
      <c r="P190" s="378">
        <v>709.748</v>
      </c>
      <c r="Q190" s="378">
        <v>717.0</v>
      </c>
      <c r="R190" s="382">
        <v>43726.0</v>
      </c>
      <c r="S190" s="378" t="s">
        <v>1295</v>
      </c>
    </row>
    <row r="191" ht="15.75" customHeight="1">
      <c r="A191" s="378" t="s">
        <v>21</v>
      </c>
      <c r="B191" s="378" t="s">
        <v>829</v>
      </c>
      <c r="C191" s="378" t="s">
        <v>22</v>
      </c>
      <c r="D191" s="379" t="s">
        <v>543</v>
      </c>
      <c r="E191" s="51">
        <v>1.0627187E7</v>
      </c>
      <c r="F191" s="51" t="s">
        <v>1296</v>
      </c>
      <c r="G191" s="51" t="s">
        <v>1297</v>
      </c>
      <c r="H191" s="51" t="s">
        <v>437</v>
      </c>
      <c r="I191" s="52">
        <f t="shared" si="1"/>
        <v>43722</v>
      </c>
      <c r="J191" s="380">
        <v>43733.0</v>
      </c>
      <c r="K191" s="51">
        <v>779.6</v>
      </c>
      <c r="L191" s="53"/>
      <c r="M191" s="53"/>
      <c r="N191" s="51">
        <f t="shared" si="2"/>
        <v>779.6</v>
      </c>
      <c r="O191" s="381">
        <v>0.0</v>
      </c>
      <c r="P191" s="378">
        <v>776.993</v>
      </c>
      <c r="Q191" s="378">
        <v>784.0</v>
      </c>
      <c r="R191" s="382">
        <v>43733.0</v>
      </c>
      <c r="S191" s="378" t="s">
        <v>1298</v>
      </c>
    </row>
    <row r="192" ht="15.75" customHeight="1">
      <c r="A192" s="374" t="s">
        <v>21</v>
      </c>
      <c r="B192" s="374" t="s">
        <v>829</v>
      </c>
      <c r="C192" s="374" t="s">
        <v>22</v>
      </c>
      <c r="D192" s="67" t="s">
        <v>543</v>
      </c>
      <c r="E192" s="66">
        <v>1.0627188E7</v>
      </c>
      <c r="F192" s="66" t="s">
        <v>634</v>
      </c>
      <c r="G192" s="66" t="s">
        <v>635</v>
      </c>
      <c r="H192" s="66" t="s">
        <v>438</v>
      </c>
      <c r="I192" s="375">
        <f t="shared" si="1"/>
        <v>43723</v>
      </c>
      <c r="J192" s="77">
        <v>43733.0</v>
      </c>
      <c r="K192" s="66">
        <v>894.891</v>
      </c>
      <c r="L192" s="70"/>
      <c r="M192" s="70"/>
      <c r="N192" s="66">
        <f t="shared" si="2"/>
        <v>7.311</v>
      </c>
      <c r="O192" s="376">
        <v>887.58</v>
      </c>
      <c r="P192" s="374">
        <v>892.861</v>
      </c>
      <c r="Q192" s="374">
        <v>902.0</v>
      </c>
      <c r="R192" s="377">
        <v>43734.0</v>
      </c>
      <c r="S192" s="374" t="s">
        <v>1299</v>
      </c>
    </row>
    <row r="193" ht="15.75" customHeight="1">
      <c r="A193" s="374" t="s">
        <v>21</v>
      </c>
      <c r="B193" s="374" t="s">
        <v>829</v>
      </c>
      <c r="C193" s="374" t="s">
        <v>22</v>
      </c>
      <c r="D193" s="67" t="s">
        <v>543</v>
      </c>
      <c r="E193" s="66">
        <v>1.0627189E7</v>
      </c>
      <c r="F193" s="66" t="s">
        <v>637</v>
      </c>
      <c r="G193" s="66" t="s">
        <v>638</v>
      </c>
      <c r="H193" s="66" t="s">
        <v>439</v>
      </c>
      <c r="I193" s="375">
        <f t="shared" si="1"/>
        <v>43727</v>
      </c>
      <c r="J193" s="77">
        <v>43737.0</v>
      </c>
      <c r="K193" s="66">
        <v>472.048</v>
      </c>
      <c r="L193" s="70"/>
      <c r="M193" s="70"/>
      <c r="N193" s="66">
        <f t="shared" si="2"/>
        <v>8.214</v>
      </c>
      <c r="O193" s="376">
        <v>463.834</v>
      </c>
      <c r="P193" s="374">
        <v>467.443</v>
      </c>
      <c r="Q193" s="374">
        <v>483.0</v>
      </c>
      <c r="R193" s="377">
        <v>43738.0</v>
      </c>
      <c r="S193" s="374" t="s">
        <v>1300</v>
      </c>
    </row>
    <row r="194" ht="15.75" customHeight="1">
      <c r="A194" s="378" t="s">
        <v>21</v>
      </c>
      <c r="B194" s="378" t="s">
        <v>829</v>
      </c>
      <c r="C194" s="378" t="s">
        <v>22</v>
      </c>
      <c r="D194" s="379" t="s">
        <v>543</v>
      </c>
      <c r="E194" s="51">
        <v>1.062719E7</v>
      </c>
      <c r="F194" s="51" t="s">
        <v>1301</v>
      </c>
      <c r="G194" s="51" t="s">
        <v>1302</v>
      </c>
      <c r="H194" s="51" t="s">
        <v>440</v>
      </c>
      <c r="I194" s="52">
        <f t="shared" si="1"/>
        <v>43729</v>
      </c>
      <c r="J194" s="380">
        <v>43739.0</v>
      </c>
      <c r="K194" s="51">
        <v>864.818</v>
      </c>
      <c r="L194" s="53"/>
      <c r="M194" s="53"/>
      <c r="N194" s="51">
        <f t="shared" si="2"/>
        <v>864.818</v>
      </c>
      <c r="O194" s="381">
        <v>0.0</v>
      </c>
      <c r="P194" s="378">
        <v>861.417</v>
      </c>
      <c r="Q194" s="378">
        <v>870.0</v>
      </c>
      <c r="R194" s="382">
        <v>43740.0</v>
      </c>
      <c r="S194" s="378" t="s">
        <v>1303</v>
      </c>
    </row>
    <row r="195" ht="15.75" customHeight="1">
      <c r="A195" s="374" t="s">
        <v>21</v>
      </c>
      <c r="B195" s="374" t="s">
        <v>829</v>
      </c>
      <c r="C195" s="374" t="s">
        <v>22</v>
      </c>
      <c r="D195" s="67" t="s">
        <v>543</v>
      </c>
      <c r="E195" s="66">
        <v>1.0627191E7</v>
      </c>
      <c r="F195" s="66" t="s">
        <v>639</v>
      </c>
      <c r="G195" s="66" t="s">
        <v>640</v>
      </c>
      <c r="H195" s="66" t="s">
        <v>441</v>
      </c>
      <c r="I195" s="375">
        <f t="shared" si="1"/>
        <v>43734</v>
      </c>
      <c r="J195" s="77">
        <v>43744.0</v>
      </c>
      <c r="K195" s="66">
        <v>965.098</v>
      </c>
      <c r="L195" s="70"/>
      <c r="M195" s="70"/>
      <c r="N195" s="66">
        <f t="shared" si="2"/>
        <v>7.309</v>
      </c>
      <c r="O195" s="376">
        <v>957.789</v>
      </c>
      <c r="P195" s="374">
        <v>963.902</v>
      </c>
      <c r="Q195" s="374">
        <v>971.0</v>
      </c>
      <c r="R195" s="377">
        <v>43745.0</v>
      </c>
      <c r="S195" s="374" t="s">
        <v>1304</v>
      </c>
    </row>
    <row r="196" ht="15.75" customHeight="1">
      <c r="A196" s="378" t="s">
        <v>21</v>
      </c>
      <c r="B196" s="378" t="s">
        <v>829</v>
      </c>
      <c r="C196" s="378" t="s">
        <v>22</v>
      </c>
      <c r="D196" s="379" t="s">
        <v>543</v>
      </c>
      <c r="E196" s="51">
        <v>1.0627192E7</v>
      </c>
      <c r="F196" s="51" t="s">
        <v>1305</v>
      </c>
      <c r="G196" s="51" t="s">
        <v>1306</v>
      </c>
      <c r="H196" s="51" t="s">
        <v>442</v>
      </c>
      <c r="I196" s="52">
        <f t="shared" si="1"/>
        <v>43736</v>
      </c>
      <c r="J196" s="380">
        <v>43746.0</v>
      </c>
      <c r="K196" s="51">
        <v>679.457</v>
      </c>
      <c r="L196" s="53"/>
      <c r="M196" s="53"/>
      <c r="N196" s="51">
        <f t="shared" si="2"/>
        <v>679.457</v>
      </c>
      <c r="O196" s="381">
        <v>0.0</v>
      </c>
      <c r="P196" s="378">
        <v>677.543</v>
      </c>
      <c r="Q196" s="378">
        <v>685.0</v>
      </c>
      <c r="R196" s="382">
        <v>43747.0</v>
      </c>
      <c r="S196" s="378" t="s">
        <v>1307</v>
      </c>
    </row>
    <row r="197" ht="15.75" customHeight="1">
      <c r="A197" s="378" t="s">
        <v>21</v>
      </c>
      <c r="B197" s="378" t="s">
        <v>829</v>
      </c>
      <c r="C197" s="378" t="s">
        <v>22</v>
      </c>
      <c r="D197" s="379" t="s">
        <v>543</v>
      </c>
      <c r="E197" s="51">
        <v>1.0627194E7</v>
      </c>
      <c r="F197" s="51" t="s">
        <v>1308</v>
      </c>
      <c r="G197" s="51" t="s">
        <v>917</v>
      </c>
      <c r="H197" s="51" t="s">
        <v>443</v>
      </c>
      <c r="I197" s="52">
        <f t="shared" si="1"/>
        <v>43743</v>
      </c>
      <c r="J197" s="380">
        <v>43753.0</v>
      </c>
      <c r="K197" s="51">
        <v>884.601</v>
      </c>
      <c r="L197" s="53"/>
      <c r="M197" s="53"/>
      <c r="N197" s="51">
        <f t="shared" si="2"/>
        <v>884.601</v>
      </c>
      <c r="O197" s="381">
        <v>0.0</v>
      </c>
      <c r="P197" s="378">
        <v>880.537</v>
      </c>
      <c r="Q197" s="378">
        <v>888.0</v>
      </c>
      <c r="R197" s="382">
        <v>43754.0</v>
      </c>
      <c r="S197" s="378" t="s">
        <v>1309</v>
      </c>
    </row>
    <row r="198" ht="15.75" customHeight="1">
      <c r="A198" s="378" t="s">
        <v>21</v>
      </c>
      <c r="B198" s="378" t="s">
        <v>829</v>
      </c>
      <c r="C198" s="378" t="s">
        <v>22</v>
      </c>
      <c r="D198" s="379" t="s">
        <v>543</v>
      </c>
      <c r="E198" s="51">
        <v>1.0627195E7</v>
      </c>
      <c r="F198" s="51" t="s">
        <v>1310</v>
      </c>
      <c r="G198" s="51" t="s">
        <v>1311</v>
      </c>
      <c r="H198" s="51" t="s">
        <v>444</v>
      </c>
      <c r="I198" s="52">
        <f t="shared" si="1"/>
        <v>43750</v>
      </c>
      <c r="J198" s="380">
        <v>43760.0</v>
      </c>
      <c r="K198" s="51">
        <v>969.477</v>
      </c>
      <c r="L198" s="53"/>
      <c r="M198" s="53"/>
      <c r="N198" s="51">
        <f t="shared" si="2"/>
        <v>969.477</v>
      </c>
      <c r="O198" s="381">
        <v>0.0</v>
      </c>
      <c r="P198" s="378">
        <v>968.05</v>
      </c>
      <c r="Q198" s="378">
        <v>975.0</v>
      </c>
      <c r="R198" s="382">
        <v>43761.0</v>
      </c>
      <c r="S198" s="378" t="s">
        <v>1312</v>
      </c>
    </row>
    <row r="199" ht="15.75" customHeight="1">
      <c r="A199" s="374" t="s">
        <v>21</v>
      </c>
      <c r="B199" s="374" t="s">
        <v>829</v>
      </c>
      <c r="C199" s="374" t="s">
        <v>22</v>
      </c>
      <c r="D199" s="67" t="s">
        <v>543</v>
      </c>
      <c r="E199" s="66">
        <v>1.0627196E7</v>
      </c>
      <c r="F199" s="66" t="s">
        <v>1313</v>
      </c>
      <c r="G199" s="66" t="s">
        <v>1314</v>
      </c>
      <c r="H199" s="66" t="s">
        <v>445</v>
      </c>
      <c r="I199" s="375">
        <f t="shared" si="1"/>
        <v>43754</v>
      </c>
      <c r="J199" s="77">
        <v>43764.0</v>
      </c>
      <c r="K199" s="66">
        <v>262.451</v>
      </c>
      <c r="L199" s="70"/>
      <c r="M199" s="70"/>
      <c r="N199" s="66">
        <f t="shared" si="2"/>
        <v>3.04</v>
      </c>
      <c r="O199" s="376">
        <v>259.411</v>
      </c>
      <c r="P199" s="374">
        <v>261.458</v>
      </c>
      <c r="Q199" s="374">
        <v>269.0</v>
      </c>
      <c r="R199" s="377">
        <v>43765.0</v>
      </c>
      <c r="S199" s="374" t="s">
        <v>1315</v>
      </c>
    </row>
    <row r="200" ht="15.75" customHeight="1">
      <c r="A200" s="374" t="s">
        <v>21</v>
      </c>
      <c r="B200" s="374" t="s">
        <v>829</v>
      </c>
      <c r="C200" s="374" t="s">
        <v>22</v>
      </c>
      <c r="D200" s="67" t="s">
        <v>543</v>
      </c>
      <c r="E200" s="66">
        <v>1.0627197E7</v>
      </c>
      <c r="F200" s="66" t="s">
        <v>1316</v>
      </c>
      <c r="G200" s="66" t="s">
        <v>1317</v>
      </c>
      <c r="H200" s="66" t="s">
        <v>446</v>
      </c>
      <c r="I200" s="375">
        <f t="shared" si="1"/>
        <v>43759</v>
      </c>
      <c r="J200" s="77">
        <v>43769.0</v>
      </c>
      <c r="K200" s="66">
        <v>902.088</v>
      </c>
      <c r="L200" s="70"/>
      <c r="M200" s="70"/>
      <c r="N200" s="66">
        <f t="shared" si="2"/>
        <v>1.972</v>
      </c>
      <c r="O200" s="376">
        <v>900.116</v>
      </c>
      <c r="P200" s="374">
        <v>901.18</v>
      </c>
      <c r="Q200" s="374">
        <v>909.0</v>
      </c>
      <c r="R200" s="377">
        <v>43770.0</v>
      </c>
      <c r="S200" s="374" t="s">
        <v>1318</v>
      </c>
    </row>
    <row r="201" ht="15.75" customHeight="1">
      <c r="A201" s="374" t="s">
        <v>21</v>
      </c>
      <c r="B201" s="374" t="s">
        <v>829</v>
      </c>
      <c r="C201" s="374" t="s">
        <v>22</v>
      </c>
      <c r="D201" s="67" t="s">
        <v>543</v>
      </c>
      <c r="E201" s="66">
        <v>1.0627198E7</v>
      </c>
      <c r="F201" s="66" t="s">
        <v>1319</v>
      </c>
      <c r="G201" s="66" t="s">
        <v>1320</v>
      </c>
      <c r="H201" s="66" t="s">
        <v>447</v>
      </c>
      <c r="I201" s="375">
        <f t="shared" si="1"/>
        <v>43764</v>
      </c>
      <c r="J201" s="77">
        <v>43774.0</v>
      </c>
      <c r="K201" s="66">
        <v>610.126</v>
      </c>
      <c r="L201" s="70"/>
      <c r="M201" s="70"/>
      <c r="N201" s="66">
        <f t="shared" si="2"/>
        <v>8.379</v>
      </c>
      <c r="O201" s="376">
        <v>601.747</v>
      </c>
      <c r="P201" s="374">
        <v>608.697</v>
      </c>
      <c r="Q201" s="374">
        <v>616.0</v>
      </c>
      <c r="R201" s="377">
        <v>43775.0</v>
      </c>
      <c r="S201" s="374" t="s">
        <v>1321</v>
      </c>
    </row>
    <row r="202" ht="15.75" customHeight="1">
      <c r="A202" s="374" t="s">
        <v>21</v>
      </c>
      <c r="B202" s="374" t="s">
        <v>829</v>
      </c>
      <c r="C202" s="374" t="s">
        <v>22</v>
      </c>
      <c r="D202" s="67" t="s">
        <v>543</v>
      </c>
      <c r="E202" s="66">
        <v>1.0627199E7</v>
      </c>
      <c r="F202" s="66" t="s">
        <v>1322</v>
      </c>
      <c r="G202" s="66" t="s">
        <v>1323</v>
      </c>
      <c r="H202" s="66" t="s">
        <v>448</v>
      </c>
      <c r="I202" s="375">
        <f t="shared" si="1"/>
        <v>43771</v>
      </c>
      <c r="J202" s="77">
        <v>43781.0</v>
      </c>
      <c r="K202" s="66">
        <v>99.377</v>
      </c>
      <c r="L202" s="70"/>
      <c r="M202" s="70"/>
      <c r="N202" s="66">
        <f t="shared" si="2"/>
        <v>4.109</v>
      </c>
      <c r="O202" s="376">
        <v>95.268</v>
      </c>
      <c r="P202" s="374">
        <v>100.146</v>
      </c>
      <c r="Q202" s="374">
        <v>107.0</v>
      </c>
      <c r="R202" s="377">
        <v>43782.0</v>
      </c>
      <c r="S202" s="374" t="s">
        <v>1324</v>
      </c>
    </row>
    <row r="203" ht="15.75" customHeight="1">
      <c r="A203" s="374" t="s">
        <v>21</v>
      </c>
      <c r="B203" s="374" t="s">
        <v>829</v>
      </c>
      <c r="C203" s="374" t="s">
        <v>22</v>
      </c>
      <c r="D203" s="67" t="s">
        <v>543</v>
      </c>
      <c r="E203" s="66">
        <v>1.06272E7</v>
      </c>
      <c r="F203" s="66" t="s">
        <v>1325</v>
      </c>
      <c r="G203" s="66" t="s">
        <v>1326</v>
      </c>
      <c r="H203" s="66" t="s">
        <v>449</v>
      </c>
      <c r="I203" s="375">
        <f t="shared" si="1"/>
        <v>43778</v>
      </c>
      <c r="J203" s="77">
        <v>43788.0</v>
      </c>
      <c r="K203" s="66">
        <v>922.152</v>
      </c>
      <c r="L203" s="70"/>
      <c r="M203" s="70"/>
      <c r="N203" s="66">
        <f t="shared" si="2"/>
        <v>1.972</v>
      </c>
      <c r="O203" s="376">
        <v>920.18</v>
      </c>
      <c r="P203" s="374">
        <v>920.256</v>
      </c>
      <c r="Q203" s="374">
        <v>938.0</v>
      </c>
      <c r="R203" s="377">
        <v>43789.0</v>
      </c>
      <c r="S203" s="374" t="s">
        <v>1327</v>
      </c>
    </row>
    <row r="204" ht="15.75" customHeight="1">
      <c r="A204" s="374" t="s">
        <v>21</v>
      </c>
      <c r="B204" s="374" t="s">
        <v>829</v>
      </c>
      <c r="C204" s="374" t="s">
        <v>22</v>
      </c>
      <c r="D204" s="67" t="s">
        <v>543</v>
      </c>
      <c r="E204" s="66">
        <v>1.0627201E7</v>
      </c>
      <c r="F204" s="66" t="s">
        <v>1328</v>
      </c>
      <c r="G204" s="66" t="s">
        <v>1329</v>
      </c>
      <c r="H204" s="66" t="s">
        <v>450</v>
      </c>
      <c r="I204" s="375">
        <f t="shared" si="1"/>
        <v>43785</v>
      </c>
      <c r="J204" s="77">
        <v>43795.0</v>
      </c>
      <c r="K204" s="66">
        <v>876.696</v>
      </c>
      <c r="L204" s="70"/>
      <c r="M204" s="70"/>
      <c r="N204" s="66">
        <f t="shared" si="2"/>
        <v>4.157</v>
      </c>
      <c r="O204" s="376">
        <v>872.539</v>
      </c>
      <c r="P204" s="374">
        <v>876.742</v>
      </c>
      <c r="Q204" s="374">
        <v>0.0</v>
      </c>
      <c r="R204" s="377">
        <v>43796.0</v>
      </c>
      <c r="S204" s="374" t="s">
        <v>1330</v>
      </c>
    </row>
    <row r="205" ht="15.75" customHeight="1">
      <c r="A205" s="378" t="s">
        <v>21</v>
      </c>
      <c r="B205" s="378" t="s">
        <v>829</v>
      </c>
      <c r="C205" s="378" t="s">
        <v>22</v>
      </c>
      <c r="D205" s="379" t="s">
        <v>543</v>
      </c>
      <c r="E205" s="51">
        <v>1.0627202E7</v>
      </c>
      <c r="F205" s="51" t="s">
        <v>1331</v>
      </c>
      <c r="G205" s="51" t="s">
        <v>1332</v>
      </c>
      <c r="H205" s="51" t="s">
        <v>451</v>
      </c>
      <c r="I205" s="52">
        <f t="shared" si="1"/>
        <v>43884</v>
      </c>
      <c r="J205" s="380">
        <v>43894.0</v>
      </c>
      <c r="K205" s="51">
        <v>1014.618</v>
      </c>
      <c r="L205" s="53"/>
      <c r="M205" s="53"/>
      <c r="N205" s="51">
        <f t="shared" si="2"/>
        <v>1014.618</v>
      </c>
      <c r="O205" s="381">
        <v>0.0</v>
      </c>
      <c r="P205" s="378">
        <v>993.756</v>
      </c>
      <c r="Q205" s="378">
        <v>1021.0</v>
      </c>
      <c r="R205" s="382">
        <v>43895.0</v>
      </c>
      <c r="S205" s="378" t="s">
        <v>1333</v>
      </c>
    </row>
    <row r="206" ht="15.75" customHeight="1">
      <c r="A206" s="378" t="s">
        <v>21</v>
      </c>
      <c r="B206" s="378" t="s">
        <v>829</v>
      </c>
      <c r="C206" s="378" t="s">
        <v>22</v>
      </c>
      <c r="D206" s="379" t="s">
        <v>543</v>
      </c>
      <c r="E206" s="51">
        <v>1.0627204E7</v>
      </c>
      <c r="F206" s="51" t="s">
        <v>1334</v>
      </c>
      <c r="G206" s="51" t="s">
        <v>1332</v>
      </c>
      <c r="H206" s="51" t="s">
        <v>452</v>
      </c>
      <c r="I206" s="52">
        <f t="shared" si="1"/>
        <v>43891</v>
      </c>
      <c r="J206" s="380">
        <v>43901.0</v>
      </c>
      <c r="K206" s="51">
        <v>1314.498</v>
      </c>
      <c r="L206" s="53"/>
      <c r="M206" s="53"/>
      <c r="N206" s="51">
        <f t="shared" si="2"/>
        <v>1314.498</v>
      </c>
      <c r="O206" s="381">
        <v>0.0</v>
      </c>
      <c r="P206" s="378">
        <v>1273.84</v>
      </c>
      <c r="Q206" s="378">
        <v>1321.0</v>
      </c>
      <c r="R206" s="382">
        <v>43902.0</v>
      </c>
      <c r="S206" s="378" t="s">
        <v>1335</v>
      </c>
    </row>
    <row r="207" ht="15.75" customHeight="1">
      <c r="A207" s="378" t="s">
        <v>21</v>
      </c>
      <c r="B207" s="378" t="s">
        <v>829</v>
      </c>
      <c r="C207" s="378" t="s">
        <v>22</v>
      </c>
      <c r="D207" s="379" t="s">
        <v>543</v>
      </c>
      <c r="E207" s="51">
        <v>1.0627205E7</v>
      </c>
      <c r="F207" s="51" t="s">
        <v>1336</v>
      </c>
      <c r="G207" s="51" t="s">
        <v>1337</v>
      </c>
      <c r="H207" s="51" t="s">
        <v>453</v>
      </c>
      <c r="I207" s="52">
        <f t="shared" si="1"/>
        <v>43894</v>
      </c>
      <c r="J207" s="380">
        <v>43904.0</v>
      </c>
      <c r="K207" s="51">
        <v>914.463</v>
      </c>
      <c r="L207" s="53"/>
      <c r="M207" s="53"/>
      <c r="N207" s="51">
        <f t="shared" si="2"/>
        <v>914.463</v>
      </c>
      <c r="O207" s="381">
        <v>0.0</v>
      </c>
      <c r="P207" s="378">
        <v>892.21</v>
      </c>
      <c r="Q207" s="378">
        <v>917.0</v>
      </c>
      <c r="R207" s="382">
        <v>43905.0</v>
      </c>
      <c r="S207" s="378" t="s">
        <v>1136</v>
      </c>
    </row>
    <row r="208" ht="15.75" customHeight="1">
      <c r="A208" s="378" t="s">
        <v>21</v>
      </c>
      <c r="B208" s="378" t="s">
        <v>829</v>
      </c>
      <c r="C208" s="378" t="s">
        <v>22</v>
      </c>
      <c r="D208" s="379" t="s">
        <v>543</v>
      </c>
      <c r="E208" s="51">
        <v>1.0627206E7</v>
      </c>
      <c r="F208" s="51" t="s">
        <v>1305</v>
      </c>
      <c r="G208" s="51" t="s">
        <v>1338</v>
      </c>
      <c r="H208" s="51" t="s">
        <v>454</v>
      </c>
      <c r="I208" s="52">
        <f t="shared" si="1"/>
        <v>43895</v>
      </c>
      <c r="J208" s="380">
        <v>43905.0</v>
      </c>
      <c r="K208" s="51">
        <v>1209.069</v>
      </c>
      <c r="L208" s="53"/>
      <c r="M208" s="53"/>
      <c r="N208" s="51">
        <f t="shared" si="2"/>
        <v>1209.069</v>
      </c>
      <c r="O208" s="381">
        <v>0.0</v>
      </c>
      <c r="P208" s="378">
        <v>1169.711</v>
      </c>
      <c r="Q208" s="378">
        <v>1217.0</v>
      </c>
      <c r="R208" s="382">
        <v>43906.0</v>
      </c>
      <c r="S208" s="378" t="s">
        <v>1339</v>
      </c>
    </row>
    <row r="209" ht="15.75" customHeight="1">
      <c r="A209" s="378" t="s">
        <v>21</v>
      </c>
      <c r="B209" s="378" t="s">
        <v>829</v>
      </c>
      <c r="C209" s="378" t="s">
        <v>22</v>
      </c>
      <c r="D209" s="379" t="s">
        <v>543</v>
      </c>
      <c r="E209" s="51">
        <v>1.0627207E7</v>
      </c>
      <c r="F209" s="51" t="s">
        <v>1340</v>
      </c>
      <c r="G209" s="51" t="s">
        <v>1341</v>
      </c>
      <c r="H209" s="51" t="s">
        <v>455</v>
      </c>
      <c r="I209" s="52">
        <f t="shared" si="1"/>
        <v>43898</v>
      </c>
      <c r="J209" s="380">
        <v>43908.0</v>
      </c>
      <c r="K209" s="51">
        <v>869.448</v>
      </c>
      <c r="L209" s="53"/>
      <c r="M209" s="53"/>
      <c r="N209" s="51">
        <f t="shared" si="2"/>
        <v>869.448</v>
      </c>
      <c r="O209" s="381">
        <v>0.0</v>
      </c>
      <c r="P209" s="378">
        <v>848.288</v>
      </c>
      <c r="Q209" s="378">
        <v>872.0</v>
      </c>
      <c r="R209" s="382">
        <v>43909.0</v>
      </c>
      <c r="S209" s="378" t="s">
        <v>1342</v>
      </c>
    </row>
    <row r="210" ht="15.75" customHeight="1">
      <c r="A210" s="378" t="s">
        <v>21</v>
      </c>
      <c r="B210" s="378" t="s">
        <v>829</v>
      </c>
      <c r="C210" s="378" t="s">
        <v>22</v>
      </c>
      <c r="D210" s="379" t="s">
        <v>543</v>
      </c>
      <c r="E210" s="51">
        <v>1.0627208E7</v>
      </c>
      <c r="F210" s="51" t="s">
        <v>1343</v>
      </c>
      <c r="G210" s="51" t="s">
        <v>1344</v>
      </c>
      <c r="H210" s="51" t="s">
        <v>456</v>
      </c>
      <c r="I210" s="52">
        <f t="shared" si="1"/>
        <v>43905</v>
      </c>
      <c r="J210" s="380">
        <v>43915.0</v>
      </c>
      <c r="K210" s="51">
        <v>989.661</v>
      </c>
      <c r="L210" s="53"/>
      <c r="M210" s="53"/>
      <c r="N210" s="51">
        <f t="shared" si="2"/>
        <v>989.661</v>
      </c>
      <c r="O210" s="381">
        <v>0.0</v>
      </c>
      <c r="P210" s="378">
        <v>970.632</v>
      </c>
      <c r="Q210" s="378">
        <v>995.0</v>
      </c>
      <c r="R210" s="382">
        <v>43916.0</v>
      </c>
      <c r="S210" s="378" t="s">
        <v>1345</v>
      </c>
    </row>
    <row r="211" ht="15.75" customHeight="1">
      <c r="A211" s="378" t="s">
        <v>21</v>
      </c>
      <c r="B211" s="378" t="s">
        <v>829</v>
      </c>
      <c r="C211" s="378" t="s">
        <v>22</v>
      </c>
      <c r="D211" s="379" t="s">
        <v>543</v>
      </c>
      <c r="E211" s="51">
        <v>1.0627209E7</v>
      </c>
      <c r="F211" s="51" t="s">
        <v>1346</v>
      </c>
      <c r="G211" s="51" t="s">
        <v>1347</v>
      </c>
      <c r="H211" s="51" t="s">
        <v>457</v>
      </c>
      <c r="I211" s="52">
        <f t="shared" si="1"/>
        <v>43908</v>
      </c>
      <c r="J211" s="380">
        <v>43918.0</v>
      </c>
      <c r="K211" s="51">
        <v>954.618</v>
      </c>
      <c r="L211" s="53"/>
      <c r="M211" s="53"/>
      <c r="N211" s="51">
        <f t="shared" si="2"/>
        <v>954.618</v>
      </c>
      <c r="O211" s="381">
        <v>0.0</v>
      </c>
      <c r="P211" s="378">
        <v>934.642</v>
      </c>
      <c r="Q211" s="378">
        <v>960.0</v>
      </c>
      <c r="R211" s="382">
        <v>43919.0</v>
      </c>
      <c r="S211" s="378" t="s">
        <v>1348</v>
      </c>
    </row>
    <row r="212" ht="15.75" customHeight="1">
      <c r="A212" s="378" t="s">
        <v>21</v>
      </c>
      <c r="B212" s="378" t="s">
        <v>829</v>
      </c>
      <c r="C212" s="378" t="s">
        <v>22</v>
      </c>
      <c r="D212" s="379" t="s">
        <v>543</v>
      </c>
      <c r="E212" s="51">
        <v>1.062721E7</v>
      </c>
      <c r="F212" s="51" t="s">
        <v>1349</v>
      </c>
      <c r="G212" s="51" t="s">
        <v>1350</v>
      </c>
      <c r="H212" s="51" t="s">
        <v>458</v>
      </c>
      <c r="I212" s="52">
        <f t="shared" si="1"/>
        <v>43909</v>
      </c>
      <c r="J212" s="380">
        <v>43919.0</v>
      </c>
      <c r="K212" s="51">
        <v>849.617</v>
      </c>
      <c r="L212" s="53"/>
      <c r="M212" s="53"/>
      <c r="N212" s="51">
        <f t="shared" si="2"/>
        <v>849.617</v>
      </c>
      <c r="O212" s="381">
        <v>0.0</v>
      </c>
      <c r="P212" s="378">
        <v>827.535</v>
      </c>
      <c r="Q212" s="378">
        <v>853.0</v>
      </c>
      <c r="R212" s="382">
        <v>43920.0</v>
      </c>
      <c r="S212" s="378" t="s">
        <v>1351</v>
      </c>
    </row>
    <row r="213" ht="15.75" customHeight="1">
      <c r="A213" s="378" t="s">
        <v>21</v>
      </c>
      <c r="B213" s="378" t="s">
        <v>829</v>
      </c>
      <c r="C213" s="378" t="s">
        <v>22</v>
      </c>
      <c r="D213" s="379" t="s">
        <v>543</v>
      </c>
      <c r="E213" s="51">
        <v>1.0627211E7</v>
      </c>
      <c r="F213" s="51" t="s">
        <v>1352</v>
      </c>
      <c r="G213" s="51" t="s">
        <v>1353</v>
      </c>
      <c r="H213" s="51" t="s">
        <v>459</v>
      </c>
      <c r="I213" s="52">
        <f t="shared" si="1"/>
        <v>43912</v>
      </c>
      <c r="J213" s="380">
        <v>43922.0</v>
      </c>
      <c r="K213" s="51">
        <v>889.621</v>
      </c>
      <c r="L213" s="53"/>
      <c r="M213" s="53"/>
      <c r="N213" s="51">
        <f t="shared" si="2"/>
        <v>889.621</v>
      </c>
      <c r="O213" s="381">
        <v>0.0</v>
      </c>
      <c r="P213" s="378">
        <v>868.335</v>
      </c>
      <c r="Q213" s="378">
        <v>893.0</v>
      </c>
      <c r="R213" s="382">
        <v>43923.0</v>
      </c>
      <c r="S213" s="378" t="s">
        <v>1354</v>
      </c>
    </row>
    <row r="214" ht="15.75" customHeight="1">
      <c r="A214" s="378" t="s">
        <v>21</v>
      </c>
      <c r="B214" s="378" t="s">
        <v>829</v>
      </c>
      <c r="C214" s="378" t="s">
        <v>22</v>
      </c>
      <c r="D214" s="379" t="s">
        <v>543</v>
      </c>
      <c r="E214" s="51">
        <v>1.0627212E7</v>
      </c>
      <c r="F214" s="51" t="s">
        <v>1355</v>
      </c>
      <c r="G214" s="51" t="s">
        <v>1356</v>
      </c>
      <c r="H214" s="51" t="s">
        <v>460</v>
      </c>
      <c r="I214" s="52">
        <f t="shared" si="1"/>
        <v>43919</v>
      </c>
      <c r="J214" s="380">
        <v>43929.0</v>
      </c>
      <c r="K214" s="51">
        <v>759.441</v>
      </c>
      <c r="L214" s="53"/>
      <c r="M214" s="53"/>
      <c r="N214" s="51">
        <f t="shared" si="2"/>
        <v>759.441</v>
      </c>
      <c r="O214" s="381">
        <v>0.0</v>
      </c>
      <c r="P214" s="378">
        <v>738.434</v>
      </c>
      <c r="Q214" s="378">
        <v>761.0</v>
      </c>
      <c r="R214" s="382">
        <v>43930.0</v>
      </c>
      <c r="S214" s="378" t="s">
        <v>1357</v>
      </c>
    </row>
    <row r="215" ht="15.75" customHeight="1">
      <c r="A215" s="378" t="s">
        <v>21</v>
      </c>
      <c r="B215" s="378" t="s">
        <v>829</v>
      </c>
      <c r="C215" s="378" t="s">
        <v>22</v>
      </c>
      <c r="D215" s="379" t="s">
        <v>543</v>
      </c>
      <c r="E215" s="51">
        <v>1.0627213E7</v>
      </c>
      <c r="F215" s="51" t="s">
        <v>1358</v>
      </c>
      <c r="G215" s="51" t="s">
        <v>1359</v>
      </c>
      <c r="H215" s="51" t="s">
        <v>461</v>
      </c>
      <c r="I215" s="52">
        <f t="shared" si="1"/>
        <v>43926</v>
      </c>
      <c r="J215" s="380">
        <v>43937.0</v>
      </c>
      <c r="K215" s="51">
        <v>589.082</v>
      </c>
      <c r="L215" s="53"/>
      <c r="M215" s="53"/>
      <c r="N215" s="51">
        <f t="shared" si="2"/>
        <v>589.082</v>
      </c>
      <c r="O215" s="381">
        <v>0.0</v>
      </c>
      <c r="P215" s="378">
        <v>567.499</v>
      </c>
      <c r="Q215" s="378">
        <v>591.0</v>
      </c>
      <c r="R215" s="382">
        <v>43937.0</v>
      </c>
      <c r="S215" s="378" t="s">
        <v>1360</v>
      </c>
    </row>
    <row r="216" ht="15.75" customHeight="1">
      <c r="A216" s="378" t="s">
        <v>21</v>
      </c>
      <c r="B216" s="378" t="s">
        <v>829</v>
      </c>
      <c r="C216" s="378" t="s">
        <v>22</v>
      </c>
      <c r="D216" s="379" t="s">
        <v>543</v>
      </c>
      <c r="E216" s="51">
        <v>1.0627214E7</v>
      </c>
      <c r="F216" s="51" t="s">
        <v>1361</v>
      </c>
      <c r="G216" s="51" t="s">
        <v>1362</v>
      </c>
      <c r="H216" s="51" t="s">
        <v>462</v>
      </c>
      <c r="I216" s="52">
        <f t="shared" si="1"/>
        <v>43933</v>
      </c>
      <c r="J216" s="380">
        <v>43943.0</v>
      </c>
      <c r="K216" s="51">
        <v>999.448</v>
      </c>
      <c r="L216" s="53"/>
      <c r="M216" s="53"/>
      <c r="N216" s="51">
        <f t="shared" si="2"/>
        <v>999.448</v>
      </c>
      <c r="O216" s="381">
        <v>0.0</v>
      </c>
      <c r="P216" s="378">
        <v>980.97</v>
      </c>
      <c r="Q216" s="378">
        <v>1005.0</v>
      </c>
      <c r="R216" s="382">
        <v>43944.0</v>
      </c>
      <c r="S216" s="378" t="s">
        <v>1363</v>
      </c>
    </row>
    <row r="217" ht="15.75" customHeight="1">
      <c r="A217" s="378" t="s">
        <v>21</v>
      </c>
      <c r="B217" s="378" t="s">
        <v>829</v>
      </c>
      <c r="C217" s="378" t="s">
        <v>22</v>
      </c>
      <c r="D217" s="379" t="s">
        <v>543</v>
      </c>
      <c r="E217" s="51">
        <v>1.0627215E7</v>
      </c>
      <c r="F217" s="51" t="s">
        <v>1364</v>
      </c>
      <c r="G217" s="51" t="s">
        <v>1365</v>
      </c>
      <c r="H217" s="51" t="s">
        <v>463</v>
      </c>
      <c r="I217" s="52">
        <f t="shared" si="1"/>
        <v>43940</v>
      </c>
      <c r="J217" s="380">
        <v>43950.0</v>
      </c>
      <c r="K217" s="51">
        <v>929.46</v>
      </c>
      <c r="L217" s="53"/>
      <c r="M217" s="53"/>
      <c r="N217" s="51">
        <f t="shared" si="2"/>
        <v>929.46</v>
      </c>
      <c r="O217" s="381">
        <v>0.0</v>
      </c>
      <c r="P217" s="378">
        <v>907.998</v>
      </c>
      <c r="Q217" s="378">
        <v>932.0</v>
      </c>
      <c r="R217" s="382">
        <v>43951.0</v>
      </c>
      <c r="S217" s="378" t="s">
        <v>1366</v>
      </c>
    </row>
    <row r="218" ht="15.75" customHeight="1">
      <c r="A218" s="378" t="s">
        <v>21</v>
      </c>
      <c r="B218" s="378" t="s">
        <v>829</v>
      </c>
      <c r="C218" s="378" t="s">
        <v>22</v>
      </c>
      <c r="D218" s="379" t="s">
        <v>543</v>
      </c>
      <c r="E218" s="51">
        <v>1.0627216E7</v>
      </c>
      <c r="F218" s="51" t="s">
        <v>1367</v>
      </c>
      <c r="G218" s="51" t="s">
        <v>1368</v>
      </c>
      <c r="H218" s="51" t="s">
        <v>464</v>
      </c>
      <c r="I218" s="52">
        <f t="shared" si="1"/>
        <v>43947</v>
      </c>
      <c r="J218" s="380">
        <v>43957.0</v>
      </c>
      <c r="K218" s="51">
        <v>1034.443</v>
      </c>
      <c r="L218" s="53"/>
      <c r="M218" s="53"/>
      <c r="N218" s="51">
        <f t="shared" si="2"/>
        <v>1034.443</v>
      </c>
      <c r="O218" s="381">
        <v>0.0</v>
      </c>
      <c r="P218" s="378">
        <v>1013.594</v>
      </c>
      <c r="Q218" s="378">
        <v>1037.0</v>
      </c>
      <c r="R218" s="382">
        <v>43958.0</v>
      </c>
      <c r="S218" s="378" t="s">
        <v>1369</v>
      </c>
    </row>
    <row r="219" ht="15.75" customHeight="1">
      <c r="A219" s="378" t="s">
        <v>21</v>
      </c>
      <c r="B219" s="378" t="s">
        <v>829</v>
      </c>
      <c r="C219" s="378" t="s">
        <v>22</v>
      </c>
      <c r="D219" s="379" t="s">
        <v>543</v>
      </c>
      <c r="E219" s="51">
        <v>1.0627217E7</v>
      </c>
      <c r="F219" s="51" t="s">
        <v>1370</v>
      </c>
      <c r="G219" s="51" t="s">
        <v>1371</v>
      </c>
      <c r="H219" s="51" t="s">
        <v>465</v>
      </c>
      <c r="I219" s="52">
        <f t="shared" si="1"/>
        <v>43954</v>
      </c>
      <c r="J219" s="380">
        <v>43964.0</v>
      </c>
      <c r="K219" s="51">
        <v>889.46</v>
      </c>
      <c r="L219" s="53"/>
      <c r="M219" s="53"/>
      <c r="N219" s="51">
        <f t="shared" si="2"/>
        <v>889.46</v>
      </c>
      <c r="O219" s="381">
        <v>0.0</v>
      </c>
      <c r="P219" s="378">
        <v>870.508</v>
      </c>
      <c r="Q219" s="378">
        <v>895.0</v>
      </c>
      <c r="R219" s="382">
        <v>43965.0</v>
      </c>
      <c r="S219" s="378" t="s">
        <v>1372</v>
      </c>
    </row>
    <row r="220" ht="15.75" customHeight="1">
      <c r="A220" s="378" t="s">
        <v>21</v>
      </c>
      <c r="B220" s="378" t="s">
        <v>829</v>
      </c>
      <c r="C220" s="378" t="s">
        <v>22</v>
      </c>
      <c r="D220" s="379" t="s">
        <v>543</v>
      </c>
      <c r="E220" s="51">
        <v>1.0627218E7</v>
      </c>
      <c r="F220" s="51" t="s">
        <v>1352</v>
      </c>
      <c r="G220" s="51" t="s">
        <v>1373</v>
      </c>
      <c r="H220" s="51" t="s">
        <v>466</v>
      </c>
      <c r="I220" s="52">
        <f t="shared" si="1"/>
        <v>43962</v>
      </c>
      <c r="J220" s="380">
        <v>43972.0</v>
      </c>
      <c r="K220" s="51">
        <v>1039.293</v>
      </c>
      <c r="L220" s="53"/>
      <c r="M220" s="53"/>
      <c r="N220" s="51">
        <f t="shared" si="2"/>
        <v>1039.293</v>
      </c>
      <c r="O220" s="381">
        <v>0.0</v>
      </c>
      <c r="P220" s="378">
        <v>997.287</v>
      </c>
      <c r="Q220" s="378">
        <v>1046.0</v>
      </c>
      <c r="R220" s="382">
        <v>43973.0</v>
      </c>
      <c r="S220" s="378" t="s">
        <v>1272</v>
      </c>
    </row>
    <row r="221" ht="15.75" customHeight="1">
      <c r="A221" s="374" t="s">
        <v>21</v>
      </c>
      <c r="B221" s="374" t="s">
        <v>829</v>
      </c>
      <c r="C221" s="374" t="s">
        <v>22</v>
      </c>
      <c r="D221" s="67" t="s">
        <v>543</v>
      </c>
      <c r="E221" s="66">
        <v>1.0627219E7</v>
      </c>
      <c r="F221" s="66" t="s">
        <v>1374</v>
      </c>
      <c r="G221" s="66" t="s">
        <v>1375</v>
      </c>
      <c r="H221" s="66" t="s">
        <v>467</v>
      </c>
      <c r="I221" s="375">
        <f t="shared" si="1"/>
        <v>44032</v>
      </c>
      <c r="J221" s="77">
        <v>44042.0</v>
      </c>
      <c r="K221" s="66">
        <v>621.27</v>
      </c>
      <c r="L221" s="70"/>
      <c r="M221" s="70"/>
      <c r="N221" s="66">
        <f t="shared" si="2"/>
        <v>1.972</v>
      </c>
      <c r="O221" s="376">
        <v>619.298</v>
      </c>
      <c r="P221" s="374">
        <v>603.367</v>
      </c>
      <c r="Q221" s="374">
        <v>629.0</v>
      </c>
      <c r="R221" s="377">
        <v>44043.0</v>
      </c>
      <c r="S221" s="374" t="s">
        <v>1376</v>
      </c>
    </row>
    <row r="222" ht="15.75" customHeight="1">
      <c r="A222" s="374" t="s">
        <v>21</v>
      </c>
      <c r="B222" s="374" t="s">
        <v>829</v>
      </c>
      <c r="C222" s="374" t="s">
        <v>22</v>
      </c>
      <c r="D222" s="67" t="s">
        <v>543</v>
      </c>
      <c r="E222" s="66">
        <v>1.062722E7</v>
      </c>
      <c r="F222" s="66" t="s">
        <v>1377</v>
      </c>
      <c r="G222" s="66" t="s">
        <v>1378</v>
      </c>
      <c r="H222" s="66" t="s">
        <v>468</v>
      </c>
      <c r="I222" s="375">
        <f t="shared" si="1"/>
        <v>44033</v>
      </c>
      <c r="J222" s="77">
        <v>44043.0</v>
      </c>
      <c r="K222" s="66">
        <v>870.564</v>
      </c>
      <c r="L222" s="70"/>
      <c r="M222" s="70"/>
      <c r="N222" s="66">
        <f t="shared" si="2"/>
        <v>3.04</v>
      </c>
      <c r="O222" s="376">
        <v>867.524</v>
      </c>
      <c r="P222" s="374">
        <v>854.488</v>
      </c>
      <c r="Q222" s="374">
        <v>878.0</v>
      </c>
      <c r="R222" s="377">
        <v>44044.0</v>
      </c>
      <c r="S222" s="374" t="s">
        <v>1379</v>
      </c>
    </row>
    <row r="223" ht="15.75" customHeight="1">
      <c r="A223" s="374" t="s">
        <v>21</v>
      </c>
      <c r="B223" s="374" t="s">
        <v>829</v>
      </c>
      <c r="C223" s="374" t="s">
        <v>22</v>
      </c>
      <c r="D223" s="67" t="s">
        <v>543</v>
      </c>
      <c r="E223" s="66">
        <v>1.0627221E7</v>
      </c>
      <c r="F223" s="66" t="s">
        <v>1380</v>
      </c>
      <c r="G223" s="66" t="s">
        <v>1381</v>
      </c>
      <c r="H223" s="66" t="s">
        <v>469</v>
      </c>
      <c r="I223" s="375">
        <f t="shared" si="1"/>
        <v>44034</v>
      </c>
      <c r="J223" s="77">
        <v>44044.0</v>
      </c>
      <c r="K223" s="66">
        <v>902.234</v>
      </c>
      <c r="L223" s="70"/>
      <c r="M223" s="70"/>
      <c r="N223" s="66">
        <f t="shared" si="2"/>
        <v>2.115</v>
      </c>
      <c r="O223" s="376">
        <v>900.119</v>
      </c>
      <c r="P223" s="374">
        <v>882.567</v>
      </c>
      <c r="Q223" s="374">
        <v>908.0</v>
      </c>
      <c r="R223" s="377">
        <v>44045.0</v>
      </c>
      <c r="S223" s="374" t="s">
        <v>1382</v>
      </c>
    </row>
    <row r="224" ht="15.75" customHeight="1">
      <c r="A224" s="374" t="s">
        <v>21</v>
      </c>
      <c r="B224" s="374" t="s">
        <v>829</v>
      </c>
      <c r="C224" s="374" t="s">
        <v>22</v>
      </c>
      <c r="D224" s="67" t="s">
        <v>543</v>
      </c>
      <c r="E224" s="66">
        <v>1.0627222E7</v>
      </c>
      <c r="F224" s="66" t="s">
        <v>975</v>
      </c>
      <c r="G224" s="66" t="s">
        <v>1383</v>
      </c>
      <c r="H224" s="66" t="s">
        <v>470</v>
      </c>
      <c r="I224" s="375">
        <f t="shared" si="1"/>
        <v>44035</v>
      </c>
      <c r="J224" s="77">
        <v>44045.0</v>
      </c>
      <c r="K224" s="66">
        <v>997.383</v>
      </c>
      <c r="L224" s="70"/>
      <c r="M224" s="70"/>
      <c r="N224" s="66">
        <f t="shared" si="2"/>
        <v>6.244</v>
      </c>
      <c r="O224" s="376">
        <v>991.139</v>
      </c>
      <c r="P224" s="374">
        <v>981.698</v>
      </c>
      <c r="Q224" s="374">
        <v>1005.0</v>
      </c>
      <c r="R224" s="377">
        <v>44046.0</v>
      </c>
      <c r="S224" s="374" t="s">
        <v>1384</v>
      </c>
    </row>
    <row r="225" ht="15.75" customHeight="1">
      <c r="A225" s="374" t="s">
        <v>21</v>
      </c>
      <c r="B225" s="374" t="s">
        <v>829</v>
      </c>
      <c r="C225" s="374" t="s">
        <v>22</v>
      </c>
      <c r="D225" s="67" t="s">
        <v>543</v>
      </c>
      <c r="E225" s="66">
        <v>1.0627224E7</v>
      </c>
      <c r="F225" s="66" t="s">
        <v>1385</v>
      </c>
      <c r="G225" s="66" t="s">
        <v>1386</v>
      </c>
      <c r="H225" s="66" t="s">
        <v>471</v>
      </c>
      <c r="I225" s="375">
        <f t="shared" si="1"/>
        <v>44052</v>
      </c>
      <c r="J225" s="77">
        <v>44062.0</v>
      </c>
      <c r="K225" s="66">
        <v>1727.524</v>
      </c>
      <c r="L225" s="70"/>
      <c r="M225" s="70"/>
      <c r="N225" s="66">
        <f t="shared" si="2"/>
        <v>0</v>
      </c>
      <c r="O225" s="376">
        <v>1727.524</v>
      </c>
      <c r="P225" s="374">
        <v>1724.192</v>
      </c>
      <c r="Q225" s="374">
        <v>1739.0</v>
      </c>
      <c r="R225" s="377">
        <v>44063.0</v>
      </c>
      <c r="S225" s="374" t="s">
        <v>1387</v>
      </c>
    </row>
    <row r="226" ht="15.75" customHeight="1">
      <c r="A226" s="374" t="s">
        <v>21</v>
      </c>
      <c r="B226" s="374" t="s">
        <v>829</v>
      </c>
      <c r="C226" s="374" t="s">
        <v>22</v>
      </c>
      <c r="D226" s="67" t="s">
        <v>543</v>
      </c>
      <c r="E226" s="66">
        <v>1.0627225E7</v>
      </c>
      <c r="F226" s="66" t="s">
        <v>1388</v>
      </c>
      <c r="G226" s="66" t="s">
        <v>1389</v>
      </c>
      <c r="H226" s="66" t="s">
        <v>472</v>
      </c>
      <c r="I226" s="375">
        <f t="shared" si="1"/>
        <v>44066</v>
      </c>
      <c r="J226" s="77">
        <v>44076.0</v>
      </c>
      <c r="K226" s="66">
        <v>1652.317</v>
      </c>
      <c r="L226" s="70"/>
      <c r="M226" s="70"/>
      <c r="N226" s="66">
        <f t="shared" si="2"/>
        <v>0</v>
      </c>
      <c r="O226" s="376">
        <v>1652.317</v>
      </c>
      <c r="P226" s="374">
        <v>1651.242</v>
      </c>
      <c r="Q226" s="374">
        <v>0.0</v>
      </c>
      <c r="R226" s="377">
        <v>44077.0</v>
      </c>
      <c r="S226" s="374" t="s">
        <v>1390</v>
      </c>
    </row>
    <row r="227" ht="15.75" customHeight="1">
      <c r="A227" s="374" t="s">
        <v>21</v>
      </c>
      <c r="B227" s="374" t="s">
        <v>829</v>
      </c>
      <c r="C227" s="374" t="s">
        <v>22</v>
      </c>
      <c r="D227" s="67" t="s">
        <v>543</v>
      </c>
      <c r="E227" s="66">
        <v>1.0627226E7</v>
      </c>
      <c r="F227" s="66" t="s">
        <v>1391</v>
      </c>
      <c r="G227" s="66" t="s">
        <v>1392</v>
      </c>
      <c r="H227" s="66" t="s">
        <v>473</v>
      </c>
      <c r="I227" s="375">
        <f t="shared" si="1"/>
        <v>44080</v>
      </c>
      <c r="J227" s="77">
        <v>44090.0</v>
      </c>
      <c r="K227" s="66">
        <v>2215.056</v>
      </c>
      <c r="L227" s="70"/>
      <c r="M227" s="70"/>
      <c r="N227" s="66">
        <f t="shared" si="2"/>
        <v>0</v>
      </c>
      <c r="O227" s="376">
        <v>2215.056</v>
      </c>
      <c r="P227" s="374">
        <v>2213.148</v>
      </c>
      <c r="Q227" s="374">
        <v>2228.0</v>
      </c>
      <c r="R227" s="377">
        <v>44091.0</v>
      </c>
      <c r="S227" s="374" t="s">
        <v>1393</v>
      </c>
    </row>
    <row r="228" ht="15.75" customHeight="1">
      <c r="A228" s="374" t="s">
        <v>21</v>
      </c>
      <c r="B228" s="374" t="s">
        <v>829</v>
      </c>
      <c r="C228" s="374" t="s">
        <v>22</v>
      </c>
      <c r="D228" s="67" t="s">
        <v>543</v>
      </c>
      <c r="E228" s="66">
        <v>1.0627227E7</v>
      </c>
      <c r="F228" s="66" t="s">
        <v>1394</v>
      </c>
      <c r="G228" s="66" t="s">
        <v>1395</v>
      </c>
      <c r="H228" s="66" t="s">
        <v>474</v>
      </c>
      <c r="I228" s="375">
        <f t="shared" si="1"/>
        <v>44234</v>
      </c>
      <c r="J228" s="77">
        <v>44244.0</v>
      </c>
      <c r="K228" s="66">
        <v>1674.866</v>
      </c>
      <c r="L228" s="70"/>
      <c r="M228" s="70"/>
      <c r="N228" s="66">
        <f t="shared" si="2"/>
        <v>0</v>
      </c>
      <c r="O228" s="376">
        <v>1674.866</v>
      </c>
      <c r="P228" s="374">
        <v>1635.597</v>
      </c>
      <c r="Q228" s="374">
        <v>1688.0</v>
      </c>
      <c r="R228" s="377">
        <v>44245.0</v>
      </c>
      <c r="S228" s="374" t="s">
        <v>1396</v>
      </c>
    </row>
    <row r="229" ht="15.75" customHeight="1">
      <c r="A229" s="374" t="s">
        <v>21</v>
      </c>
      <c r="B229" s="374" t="s">
        <v>829</v>
      </c>
      <c r="C229" s="374" t="s">
        <v>22</v>
      </c>
      <c r="D229" s="67" t="s">
        <v>543</v>
      </c>
      <c r="E229" s="66">
        <v>1.0627228E7</v>
      </c>
      <c r="F229" s="66" t="s">
        <v>1397</v>
      </c>
      <c r="G229" s="66" t="s">
        <v>1398</v>
      </c>
      <c r="H229" s="66" t="s">
        <v>475</v>
      </c>
      <c r="I229" s="375">
        <f t="shared" si="1"/>
        <v>44242</v>
      </c>
      <c r="J229" s="77">
        <v>44252.0</v>
      </c>
      <c r="K229" s="66">
        <v>1468.01</v>
      </c>
      <c r="L229" s="70"/>
      <c r="M229" s="70"/>
      <c r="N229" s="66">
        <f t="shared" si="2"/>
        <v>0</v>
      </c>
      <c r="O229" s="376">
        <v>1468.01</v>
      </c>
      <c r="P229" s="374">
        <v>1456.357</v>
      </c>
      <c r="Q229" s="374">
        <v>1493.0</v>
      </c>
      <c r="R229" s="377">
        <v>44253.0</v>
      </c>
      <c r="S229" s="374" t="s">
        <v>1399</v>
      </c>
    </row>
    <row r="230" ht="15.75" customHeight="1">
      <c r="A230" s="374" t="s">
        <v>21</v>
      </c>
      <c r="B230" s="374" t="s">
        <v>829</v>
      </c>
      <c r="C230" s="374" t="s">
        <v>22</v>
      </c>
      <c r="D230" s="67" t="s">
        <v>543</v>
      </c>
      <c r="E230" s="66">
        <v>1.0627229E7</v>
      </c>
      <c r="F230" s="66" t="s">
        <v>1400</v>
      </c>
      <c r="G230" s="66" t="s">
        <v>1401</v>
      </c>
      <c r="H230" s="66" t="s">
        <v>476</v>
      </c>
      <c r="I230" s="375">
        <f t="shared" si="1"/>
        <v>44248</v>
      </c>
      <c r="J230" s="77">
        <v>44258.0</v>
      </c>
      <c r="K230" s="66">
        <v>1385.742</v>
      </c>
      <c r="L230" s="70"/>
      <c r="M230" s="70"/>
      <c r="N230" s="66">
        <f t="shared" si="2"/>
        <v>0.036</v>
      </c>
      <c r="O230" s="376">
        <v>1385.706</v>
      </c>
      <c r="P230" s="374">
        <v>1311.317</v>
      </c>
      <c r="Q230" s="374">
        <v>1410.0</v>
      </c>
      <c r="R230" s="377">
        <v>44259.0</v>
      </c>
      <c r="S230" s="374" t="s">
        <v>1402</v>
      </c>
    </row>
    <row r="231" ht="15.75" customHeight="1">
      <c r="A231" s="374" t="s">
        <v>21</v>
      </c>
      <c r="B231" s="374" t="s">
        <v>829</v>
      </c>
      <c r="C231" s="374" t="s">
        <v>158</v>
      </c>
      <c r="D231" s="67" t="s">
        <v>543</v>
      </c>
      <c r="E231" s="66">
        <v>1.4223001E7</v>
      </c>
      <c r="F231" s="66" t="s">
        <v>1403</v>
      </c>
      <c r="G231" s="66" t="s">
        <v>1404</v>
      </c>
      <c r="H231" s="66" t="s">
        <v>477</v>
      </c>
      <c r="I231" s="375">
        <f t="shared" si="1"/>
        <v>44284</v>
      </c>
      <c r="J231" s="77">
        <v>44294.0</v>
      </c>
      <c r="K231" s="66">
        <v>2690.483</v>
      </c>
      <c r="L231" s="70"/>
      <c r="M231" s="70"/>
      <c r="N231" s="66">
        <f t="shared" si="2"/>
        <v>0.155</v>
      </c>
      <c r="O231" s="376">
        <v>2690.328</v>
      </c>
      <c r="P231" s="374">
        <v>2683.349</v>
      </c>
      <c r="Q231" s="374">
        <v>2704.0</v>
      </c>
      <c r="R231" s="377">
        <v>44295.0</v>
      </c>
      <c r="S231" s="374" t="s">
        <v>1405</v>
      </c>
    </row>
    <row r="232" ht="15.75" customHeight="1">
      <c r="A232" s="374" t="s">
        <v>21</v>
      </c>
      <c r="B232" s="374" t="s">
        <v>829</v>
      </c>
      <c r="C232" s="374" t="s">
        <v>158</v>
      </c>
      <c r="D232" s="67" t="s">
        <v>543</v>
      </c>
      <c r="E232" s="66">
        <v>1.4223003E7</v>
      </c>
      <c r="F232" s="66" t="s">
        <v>1406</v>
      </c>
      <c r="G232" s="66" t="s">
        <v>1407</v>
      </c>
      <c r="H232" s="66" t="s">
        <v>478</v>
      </c>
      <c r="I232" s="375">
        <f t="shared" si="1"/>
        <v>44286</v>
      </c>
      <c r="J232" s="77">
        <v>44296.0</v>
      </c>
      <c r="K232" s="66">
        <v>1751.515</v>
      </c>
      <c r="L232" s="70"/>
      <c r="M232" s="70"/>
      <c r="N232" s="66">
        <f t="shared" si="2"/>
        <v>3.941</v>
      </c>
      <c r="O232" s="376">
        <v>1747.574</v>
      </c>
      <c r="P232" s="374">
        <v>1737.387</v>
      </c>
      <c r="Q232" s="374">
        <v>1692.0</v>
      </c>
      <c r="R232" s="377">
        <v>44297.0</v>
      </c>
      <c r="S232" s="374" t="s">
        <v>1408</v>
      </c>
    </row>
    <row r="233" ht="15.75" customHeight="1">
      <c r="A233" s="374" t="s">
        <v>21</v>
      </c>
      <c r="B233" s="374" t="s">
        <v>829</v>
      </c>
      <c r="C233" s="374" t="s">
        <v>158</v>
      </c>
      <c r="D233" s="67" t="s">
        <v>543</v>
      </c>
      <c r="E233" s="66">
        <v>1.4223004E7</v>
      </c>
      <c r="F233" s="66" t="s">
        <v>1409</v>
      </c>
      <c r="G233" s="66" t="s">
        <v>1410</v>
      </c>
      <c r="H233" s="66" t="s">
        <v>479</v>
      </c>
      <c r="I233" s="375">
        <f t="shared" si="1"/>
        <v>44287</v>
      </c>
      <c r="J233" s="77">
        <v>44297.0</v>
      </c>
      <c r="K233" s="66">
        <v>390.068</v>
      </c>
      <c r="L233" s="70"/>
      <c r="M233" s="70"/>
      <c r="N233" s="66">
        <f t="shared" si="2"/>
        <v>3.962</v>
      </c>
      <c r="O233" s="376">
        <v>386.106</v>
      </c>
      <c r="P233" s="374">
        <v>381.353</v>
      </c>
      <c r="Q233" s="374">
        <v>600.0</v>
      </c>
      <c r="R233" s="377">
        <v>44298.0</v>
      </c>
      <c r="S233" s="374" t="s">
        <v>1411</v>
      </c>
    </row>
    <row r="234" ht="15.75" customHeight="1">
      <c r="A234" s="374" t="s">
        <v>21</v>
      </c>
      <c r="B234" s="374" t="s">
        <v>829</v>
      </c>
      <c r="C234" s="374" t="s">
        <v>158</v>
      </c>
      <c r="D234" s="67" t="s">
        <v>543</v>
      </c>
      <c r="E234" s="66">
        <v>1.4223005E7</v>
      </c>
      <c r="F234" s="66" t="s">
        <v>1231</v>
      </c>
      <c r="G234" s="66" t="s">
        <v>1412</v>
      </c>
      <c r="H234" s="66" t="s">
        <v>480</v>
      </c>
      <c r="I234" s="375">
        <f t="shared" si="1"/>
        <v>44287</v>
      </c>
      <c r="J234" s="77">
        <v>44297.0</v>
      </c>
      <c r="K234" s="66">
        <v>1633.611</v>
      </c>
      <c r="L234" s="70"/>
      <c r="M234" s="70"/>
      <c r="N234" s="66">
        <f t="shared" si="2"/>
        <v>5.087</v>
      </c>
      <c r="O234" s="376">
        <v>1628.524</v>
      </c>
      <c r="P234" s="374">
        <v>1633.622</v>
      </c>
      <c r="Q234" s="374">
        <v>1484.0</v>
      </c>
      <c r="R234" s="377">
        <v>44298.0</v>
      </c>
      <c r="S234" s="374" t="s">
        <v>1413</v>
      </c>
    </row>
    <row r="235" ht="15.75" customHeight="1">
      <c r="A235" s="374" t="s">
        <v>21</v>
      </c>
      <c r="B235" s="374" t="s">
        <v>829</v>
      </c>
      <c r="C235" s="374" t="s">
        <v>158</v>
      </c>
      <c r="D235" s="67" t="s">
        <v>543</v>
      </c>
      <c r="E235" s="66">
        <v>1.4223006E7</v>
      </c>
      <c r="F235" s="66" t="s">
        <v>1414</v>
      </c>
      <c r="G235" s="66" t="s">
        <v>1415</v>
      </c>
      <c r="H235" s="66" t="s">
        <v>481</v>
      </c>
      <c r="I235" s="375">
        <f t="shared" si="1"/>
        <v>44288</v>
      </c>
      <c r="J235" s="77">
        <v>44299.0</v>
      </c>
      <c r="K235" s="66">
        <v>337.361</v>
      </c>
      <c r="L235" s="70"/>
      <c r="M235" s="70"/>
      <c r="N235" s="66">
        <f t="shared" si="2"/>
        <v>4.107</v>
      </c>
      <c r="O235" s="376">
        <v>333.254</v>
      </c>
      <c r="P235" s="374">
        <v>330.579</v>
      </c>
      <c r="Q235" s="374">
        <v>600.0</v>
      </c>
      <c r="R235" s="377">
        <v>44299.0</v>
      </c>
      <c r="S235" s="374" t="s">
        <v>1416</v>
      </c>
    </row>
    <row r="236" ht="15.75" customHeight="1">
      <c r="A236" s="374" t="s">
        <v>21</v>
      </c>
      <c r="B236" s="374" t="s">
        <v>829</v>
      </c>
      <c r="C236" s="374" t="s">
        <v>158</v>
      </c>
      <c r="D236" s="67" t="s">
        <v>543</v>
      </c>
      <c r="E236" s="66">
        <v>1.4223007E7</v>
      </c>
      <c r="F236" s="66" t="s">
        <v>1417</v>
      </c>
      <c r="G236" s="66" t="s">
        <v>1418</v>
      </c>
      <c r="H236" s="66" t="s">
        <v>482</v>
      </c>
      <c r="I236" s="375">
        <f t="shared" si="1"/>
        <v>44288</v>
      </c>
      <c r="J236" s="77">
        <v>44299.0</v>
      </c>
      <c r="K236" s="66">
        <v>1177.268</v>
      </c>
      <c r="L236" s="70"/>
      <c r="M236" s="70"/>
      <c r="N236" s="66">
        <f t="shared" si="2"/>
        <v>5.176</v>
      </c>
      <c r="O236" s="376">
        <v>1172.092</v>
      </c>
      <c r="P236" s="374">
        <v>1176.683</v>
      </c>
      <c r="Q236" s="374">
        <v>943.0</v>
      </c>
      <c r="R236" s="377">
        <v>44299.0</v>
      </c>
      <c r="S236" s="374" t="s">
        <v>1419</v>
      </c>
    </row>
    <row r="237" ht="15.75" customHeight="1">
      <c r="A237" s="374" t="s">
        <v>21</v>
      </c>
      <c r="B237" s="374" t="s">
        <v>829</v>
      </c>
      <c r="C237" s="374" t="s">
        <v>158</v>
      </c>
      <c r="D237" s="67" t="s">
        <v>543</v>
      </c>
      <c r="E237" s="66">
        <v>1.4223008E7</v>
      </c>
      <c r="F237" s="66" t="s">
        <v>1420</v>
      </c>
      <c r="G237" s="66" t="s">
        <v>1421</v>
      </c>
      <c r="H237" s="66" t="s">
        <v>483</v>
      </c>
      <c r="I237" s="375">
        <f t="shared" si="1"/>
        <v>44289</v>
      </c>
      <c r="J237" s="77">
        <v>44299.0</v>
      </c>
      <c r="K237" s="66">
        <v>237.54</v>
      </c>
      <c r="L237" s="70"/>
      <c r="M237" s="70"/>
      <c r="N237" s="66">
        <f t="shared" si="2"/>
        <v>4.188</v>
      </c>
      <c r="O237" s="376">
        <v>233.352</v>
      </c>
      <c r="P237" s="374">
        <v>232.607</v>
      </c>
      <c r="Q237" s="374">
        <v>300.0</v>
      </c>
      <c r="R237" s="377">
        <v>44300.0</v>
      </c>
      <c r="S237" s="374" t="s">
        <v>1422</v>
      </c>
    </row>
    <row r="238" ht="15.75" customHeight="1">
      <c r="A238" s="374" t="s">
        <v>21</v>
      </c>
      <c r="B238" s="374" t="s">
        <v>829</v>
      </c>
      <c r="C238" s="374" t="s">
        <v>158</v>
      </c>
      <c r="D238" s="67" t="s">
        <v>543</v>
      </c>
      <c r="E238" s="66">
        <v>1.4223009E7</v>
      </c>
      <c r="F238" s="66" t="s">
        <v>1423</v>
      </c>
      <c r="G238" s="66" t="s">
        <v>180</v>
      </c>
      <c r="H238" s="66" t="s">
        <v>484</v>
      </c>
      <c r="I238" s="375">
        <f t="shared" si="1"/>
        <v>44289</v>
      </c>
      <c r="J238" s="77">
        <v>44299.0</v>
      </c>
      <c r="K238" s="66">
        <v>1177.403</v>
      </c>
      <c r="L238" s="70"/>
      <c r="M238" s="70"/>
      <c r="N238" s="66">
        <f t="shared" si="2"/>
        <v>3.041</v>
      </c>
      <c r="O238" s="376">
        <v>1174.362</v>
      </c>
      <c r="P238" s="374">
        <v>1176.892</v>
      </c>
      <c r="Q238" s="374">
        <v>1146.0</v>
      </c>
      <c r="R238" s="377">
        <v>44300.0</v>
      </c>
      <c r="S238" s="374" t="s">
        <v>1424</v>
      </c>
    </row>
    <row r="239" ht="15.75" customHeight="1">
      <c r="A239" s="374" t="s">
        <v>21</v>
      </c>
      <c r="B239" s="374" t="s">
        <v>829</v>
      </c>
      <c r="C239" s="374" t="s">
        <v>158</v>
      </c>
      <c r="D239" s="67" t="s">
        <v>543</v>
      </c>
      <c r="E239" s="66">
        <v>1.422301E7</v>
      </c>
      <c r="F239" s="66" t="s">
        <v>938</v>
      </c>
      <c r="G239" s="66" t="s">
        <v>1337</v>
      </c>
      <c r="H239" s="66" t="s">
        <v>485</v>
      </c>
      <c r="I239" s="375">
        <f t="shared" si="1"/>
        <v>44290</v>
      </c>
      <c r="J239" s="77">
        <v>44300.0</v>
      </c>
      <c r="K239" s="66">
        <v>454.879</v>
      </c>
      <c r="L239" s="70"/>
      <c r="M239" s="70"/>
      <c r="N239" s="66">
        <f t="shared" si="2"/>
        <v>3.957</v>
      </c>
      <c r="O239" s="376">
        <v>450.922</v>
      </c>
      <c r="P239" s="374">
        <v>442.221</v>
      </c>
      <c r="Q239" s="374">
        <v>600.0</v>
      </c>
      <c r="R239" s="377">
        <v>44301.0</v>
      </c>
      <c r="S239" s="374" t="s">
        <v>1425</v>
      </c>
    </row>
    <row r="240" ht="15.75" customHeight="1">
      <c r="A240" s="374" t="s">
        <v>21</v>
      </c>
      <c r="B240" s="374" t="s">
        <v>829</v>
      </c>
      <c r="C240" s="374" t="s">
        <v>158</v>
      </c>
      <c r="D240" s="67" t="s">
        <v>543</v>
      </c>
      <c r="E240" s="66">
        <v>1.4223011E7</v>
      </c>
      <c r="F240" s="66" t="s">
        <v>1426</v>
      </c>
      <c r="G240" s="66" t="s">
        <v>1427</v>
      </c>
      <c r="H240" s="66" t="s">
        <v>486</v>
      </c>
      <c r="I240" s="375">
        <f t="shared" si="1"/>
        <v>44290</v>
      </c>
      <c r="J240" s="77">
        <v>44300.0</v>
      </c>
      <c r="K240" s="66">
        <v>1694.529</v>
      </c>
      <c r="L240" s="70"/>
      <c r="M240" s="70"/>
      <c r="N240" s="66">
        <f t="shared" si="2"/>
        <v>7.147</v>
      </c>
      <c r="O240" s="376">
        <v>1687.382</v>
      </c>
      <c r="P240" s="374">
        <v>1693.696</v>
      </c>
      <c r="Q240" s="374">
        <v>1609.0</v>
      </c>
      <c r="R240" s="377">
        <v>44301.0</v>
      </c>
      <c r="S240" s="374" t="s">
        <v>1428</v>
      </c>
    </row>
    <row r="241" ht="15.75" customHeight="1">
      <c r="A241" s="374" t="s">
        <v>21</v>
      </c>
      <c r="B241" s="374" t="s">
        <v>829</v>
      </c>
      <c r="C241" s="374" t="s">
        <v>158</v>
      </c>
      <c r="D241" s="67" t="s">
        <v>543</v>
      </c>
      <c r="E241" s="66">
        <v>1.4223012E7</v>
      </c>
      <c r="F241" s="66" t="s">
        <v>1429</v>
      </c>
      <c r="G241" s="66" t="s">
        <v>1430</v>
      </c>
      <c r="H241" s="66" t="s">
        <v>487</v>
      </c>
      <c r="I241" s="375">
        <f t="shared" si="1"/>
        <v>44291</v>
      </c>
      <c r="J241" s="77">
        <v>44301.0</v>
      </c>
      <c r="K241" s="66">
        <v>247.464</v>
      </c>
      <c r="L241" s="70"/>
      <c r="M241" s="70"/>
      <c r="N241" s="66">
        <f t="shared" si="2"/>
        <v>1.976</v>
      </c>
      <c r="O241" s="376">
        <v>245.488</v>
      </c>
      <c r="P241" s="374">
        <v>242.062</v>
      </c>
      <c r="Q241" s="374">
        <v>300.0</v>
      </c>
      <c r="R241" s="377">
        <v>44302.0</v>
      </c>
      <c r="S241" s="374" t="s">
        <v>1431</v>
      </c>
    </row>
    <row r="242" ht="15.75" customHeight="1">
      <c r="A242" s="374" t="s">
        <v>21</v>
      </c>
      <c r="B242" s="374" t="s">
        <v>829</v>
      </c>
      <c r="C242" s="374" t="s">
        <v>158</v>
      </c>
      <c r="D242" s="67" t="s">
        <v>543</v>
      </c>
      <c r="E242" s="66">
        <v>1.4223013E7</v>
      </c>
      <c r="F242" s="66" t="s">
        <v>204</v>
      </c>
      <c r="G242" s="66" t="s">
        <v>1106</v>
      </c>
      <c r="H242" s="66" t="s">
        <v>488</v>
      </c>
      <c r="I242" s="375">
        <f t="shared" si="1"/>
        <v>44291</v>
      </c>
      <c r="J242" s="77">
        <v>44301.0</v>
      </c>
      <c r="K242" s="66">
        <v>1358.642</v>
      </c>
      <c r="L242" s="70"/>
      <c r="M242" s="70"/>
      <c r="N242" s="66">
        <f t="shared" si="2"/>
        <v>10.501</v>
      </c>
      <c r="O242" s="376">
        <v>1348.141</v>
      </c>
      <c r="P242" s="374">
        <v>1354.522</v>
      </c>
      <c r="Q242" s="374">
        <v>1359.0</v>
      </c>
      <c r="R242" s="377">
        <v>44302.0</v>
      </c>
      <c r="S242" s="374" t="s">
        <v>1432</v>
      </c>
    </row>
    <row r="243" ht="15.75" customHeight="1">
      <c r="A243" s="374" t="s">
        <v>21</v>
      </c>
      <c r="B243" s="374" t="s">
        <v>829</v>
      </c>
      <c r="C243" s="374" t="s">
        <v>158</v>
      </c>
      <c r="D243" s="67" t="s">
        <v>543</v>
      </c>
      <c r="E243" s="66">
        <v>1.4223015E7</v>
      </c>
      <c r="F243" s="66" t="s">
        <v>1433</v>
      </c>
      <c r="G243" s="66" t="s">
        <v>1434</v>
      </c>
      <c r="H243" s="66" t="s">
        <v>489</v>
      </c>
      <c r="I243" s="375">
        <f t="shared" si="1"/>
        <v>44292</v>
      </c>
      <c r="J243" s="77">
        <v>44302.0</v>
      </c>
      <c r="K243" s="66">
        <v>527.44</v>
      </c>
      <c r="L243" s="70"/>
      <c r="M243" s="70"/>
      <c r="N243" s="66">
        <f t="shared" si="2"/>
        <v>6.242</v>
      </c>
      <c r="O243" s="376">
        <v>521.198</v>
      </c>
      <c r="P243" s="374">
        <v>519.827</v>
      </c>
      <c r="Q243" s="374">
        <v>600.0</v>
      </c>
      <c r="R243" s="377">
        <v>44303.0</v>
      </c>
      <c r="S243" s="374" t="s">
        <v>1277</v>
      </c>
    </row>
    <row r="244" ht="15.75" customHeight="1">
      <c r="A244" s="374" t="s">
        <v>21</v>
      </c>
      <c r="B244" s="374" t="s">
        <v>829</v>
      </c>
      <c r="C244" s="374" t="s">
        <v>158</v>
      </c>
      <c r="D244" s="67" t="s">
        <v>543</v>
      </c>
      <c r="E244" s="66">
        <v>1.4223014E7</v>
      </c>
      <c r="F244" s="66" t="s">
        <v>1231</v>
      </c>
      <c r="G244" s="66" t="s">
        <v>1435</v>
      </c>
      <c r="H244" s="66" t="s">
        <v>490</v>
      </c>
      <c r="I244" s="375">
        <f t="shared" si="1"/>
        <v>44292</v>
      </c>
      <c r="J244" s="77">
        <v>44302.0</v>
      </c>
      <c r="K244" s="66">
        <v>1117.294</v>
      </c>
      <c r="L244" s="70"/>
      <c r="M244" s="70"/>
      <c r="N244" s="66">
        <f t="shared" si="2"/>
        <v>7.309</v>
      </c>
      <c r="O244" s="376">
        <v>1109.985</v>
      </c>
      <c r="P244" s="374">
        <v>1116.951</v>
      </c>
      <c r="Q244" s="374">
        <v>1074.0</v>
      </c>
      <c r="R244" s="377">
        <v>44303.0</v>
      </c>
      <c r="S244" s="374" t="s">
        <v>1436</v>
      </c>
    </row>
    <row r="245" ht="15.75" customHeight="1">
      <c r="A245" s="374" t="s">
        <v>21</v>
      </c>
      <c r="B245" s="374" t="s">
        <v>829</v>
      </c>
      <c r="C245" s="374" t="s">
        <v>158</v>
      </c>
      <c r="D245" s="67" t="s">
        <v>543</v>
      </c>
      <c r="E245" s="66">
        <v>1.4223016E7</v>
      </c>
      <c r="F245" s="66" t="s">
        <v>1437</v>
      </c>
      <c r="G245" s="66" t="s">
        <v>1438</v>
      </c>
      <c r="H245" s="66" t="s">
        <v>491</v>
      </c>
      <c r="I245" s="375">
        <f t="shared" si="1"/>
        <v>44293</v>
      </c>
      <c r="J245" s="77">
        <v>44303.0</v>
      </c>
      <c r="K245" s="66">
        <v>467.294</v>
      </c>
      <c r="L245" s="70"/>
      <c r="M245" s="70"/>
      <c r="N245" s="66">
        <f t="shared" si="2"/>
        <v>1.972</v>
      </c>
      <c r="O245" s="376">
        <v>465.322</v>
      </c>
      <c r="P245" s="374">
        <v>462.014</v>
      </c>
      <c r="Q245" s="374">
        <v>600.0</v>
      </c>
      <c r="R245" s="377">
        <v>44304.0</v>
      </c>
      <c r="S245" s="374" t="s">
        <v>1439</v>
      </c>
    </row>
    <row r="246" ht="15.75" customHeight="1">
      <c r="A246" s="374" t="s">
        <v>21</v>
      </c>
      <c r="B246" s="374" t="s">
        <v>829</v>
      </c>
      <c r="C246" s="374" t="s">
        <v>158</v>
      </c>
      <c r="D246" s="67" t="s">
        <v>543</v>
      </c>
      <c r="E246" s="66">
        <v>1.4223017E7</v>
      </c>
      <c r="F246" s="66" t="s">
        <v>1440</v>
      </c>
      <c r="G246" s="66" t="s">
        <v>1441</v>
      </c>
      <c r="H246" s="66" t="s">
        <v>492</v>
      </c>
      <c r="I246" s="375">
        <f t="shared" si="1"/>
        <v>44293</v>
      </c>
      <c r="J246" s="77">
        <v>44303.0</v>
      </c>
      <c r="K246" s="66">
        <v>1177.267</v>
      </c>
      <c r="L246" s="70"/>
      <c r="M246" s="70"/>
      <c r="N246" s="66">
        <f t="shared" si="2"/>
        <v>1.972</v>
      </c>
      <c r="O246" s="376">
        <v>1175.295</v>
      </c>
      <c r="P246" s="374">
        <v>1177.179</v>
      </c>
      <c r="Q246" s="374">
        <v>1075.0</v>
      </c>
      <c r="R246" s="377">
        <v>44304.0</v>
      </c>
      <c r="S246" s="374" t="s">
        <v>1442</v>
      </c>
    </row>
    <row r="247" ht="15.75" customHeight="1">
      <c r="A247" s="374" t="s">
        <v>21</v>
      </c>
      <c r="B247" s="374" t="s">
        <v>829</v>
      </c>
      <c r="C247" s="374" t="s">
        <v>158</v>
      </c>
      <c r="D247" s="67" t="s">
        <v>543</v>
      </c>
      <c r="E247" s="66">
        <v>1.4223019E7</v>
      </c>
      <c r="F247" s="66" t="s">
        <v>1443</v>
      </c>
      <c r="G247" s="66" t="s">
        <v>1444</v>
      </c>
      <c r="H247" s="66" t="s">
        <v>493</v>
      </c>
      <c r="I247" s="375">
        <f t="shared" si="1"/>
        <v>44294</v>
      </c>
      <c r="J247" s="77">
        <v>44304.0</v>
      </c>
      <c r="K247" s="66">
        <v>314.631</v>
      </c>
      <c r="L247" s="70"/>
      <c r="M247" s="70"/>
      <c r="N247" s="66">
        <f t="shared" si="2"/>
        <v>6.242</v>
      </c>
      <c r="O247" s="376">
        <v>308.389</v>
      </c>
      <c r="P247" s="374">
        <v>309.275</v>
      </c>
      <c r="Q247" s="374">
        <v>600.0</v>
      </c>
      <c r="R247" s="377">
        <v>44305.0</v>
      </c>
      <c r="S247" s="374" t="s">
        <v>1445</v>
      </c>
    </row>
    <row r="248" ht="15.75" customHeight="1">
      <c r="A248" s="374" t="s">
        <v>21</v>
      </c>
      <c r="B248" s="374" t="s">
        <v>829</v>
      </c>
      <c r="C248" s="374" t="s">
        <v>158</v>
      </c>
      <c r="D248" s="67" t="s">
        <v>543</v>
      </c>
      <c r="E248" s="66">
        <v>1.4223018E7</v>
      </c>
      <c r="F248" s="66" t="s">
        <v>1446</v>
      </c>
      <c r="G248" s="66" t="s">
        <v>1447</v>
      </c>
      <c r="H248" s="66" t="s">
        <v>494</v>
      </c>
      <c r="I248" s="375">
        <f t="shared" si="1"/>
        <v>44294</v>
      </c>
      <c r="J248" s="77">
        <v>44304.0</v>
      </c>
      <c r="K248" s="66">
        <v>997.021</v>
      </c>
      <c r="L248" s="70"/>
      <c r="M248" s="70"/>
      <c r="N248" s="66">
        <f t="shared" si="2"/>
        <v>4.134</v>
      </c>
      <c r="O248" s="376">
        <v>992.887</v>
      </c>
      <c r="P248" s="374">
        <v>996.813</v>
      </c>
      <c r="Q248" s="374">
        <v>742.0</v>
      </c>
      <c r="R248" s="377">
        <v>44305.0</v>
      </c>
      <c r="S248" s="374" t="s">
        <v>1448</v>
      </c>
    </row>
    <row r="249" ht="15.75" customHeight="1">
      <c r="A249" s="374" t="s">
        <v>21</v>
      </c>
      <c r="B249" s="374" t="s">
        <v>829</v>
      </c>
      <c r="C249" s="374" t="s">
        <v>158</v>
      </c>
      <c r="D249" s="67" t="s">
        <v>543</v>
      </c>
      <c r="E249" s="66">
        <v>1.4223024E7</v>
      </c>
      <c r="F249" s="66" t="s">
        <v>1449</v>
      </c>
      <c r="G249" s="66" t="s">
        <v>1012</v>
      </c>
      <c r="H249" s="66" t="s">
        <v>495</v>
      </c>
      <c r="I249" s="375">
        <f t="shared" si="1"/>
        <v>44295</v>
      </c>
      <c r="J249" s="77">
        <v>44305.0</v>
      </c>
      <c r="K249" s="66">
        <v>150.591</v>
      </c>
      <c r="L249" s="70"/>
      <c r="M249" s="70"/>
      <c r="N249" s="66">
        <f t="shared" si="2"/>
        <v>5.176</v>
      </c>
      <c r="O249" s="376">
        <v>145.415</v>
      </c>
      <c r="P249" s="374">
        <v>150.544</v>
      </c>
      <c r="Q249" s="374">
        <v>300.0</v>
      </c>
      <c r="R249" s="377">
        <v>44306.0</v>
      </c>
      <c r="S249" s="374" t="s">
        <v>1450</v>
      </c>
    </row>
    <row r="250" ht="15.75" customHeight="1">
      <c r="A250" s="374" t="s">
        <v>21</v>
      </c>
      <c r="B250" s="374" t="s">
        <v>829</v>
      </c>
      <c r="C250" s="374" t="s">
        <v>158</v>
      </c>
      <c r="D250" s="67" t="s">
        <v>543</v>
      </c>
      <c r="E250" s="66">
        <v>1.4223025E7</v>
      </c>
      <c r="F250" s="66" t="s">
        <v>1451</v>
      </c>
      <c r="G250" s="66" t="s">
        <v>1141</v>
      </c>
      <c r="H250" s="66" t="s">
        <v>496</v>
      </c>
      <c r="I250" s="375">
        <f t="shared" si="1"/>
        <v>44295</v>
      </c>
      <c r="J250" s="77">
        <v>44305.0</v>
      </c>
      <c r="K250" s="66">
        <v>1176.454</v>
      </c>
      <c r="L250" s="70"/>
      <c r="M250" s="70"/>
      <c r="N250" s="66">
        <f t="shared" si="2"/>
        <v>3.04</v>
      </c>
      <c r="O250" s="376">
        <v>1173.414</v>
      </c>
      <c r="P250" s="374">
        <v>1169.798</v>
      </c>
      <c r="Q250" s="374">
        <v>1058.0</v>
      </c>
      <c r="R250" s="377">
        <v>44306.0</v>
      </c>
      <c r="S250" s="374" t="s">
        <v>1452</v>
      </c>
    </row>
    <row r="251" ht="15.75" customHeight="1">
      <c r="A251" s="374" t="s">
        <v>21</v>
      </c>
      <c r="B251" s="374" t="s">
        <v>829</v>
      </c>
      <c r="C251" s="374" t="s">
        <v>158</v>
      </c>
      <c r="D251" s="67" t="s">
        <v>543</v>
      </c>
      <c r="E251" s="66">
        <v>1.4223026E7</v>
      </c>
      <c r="F251" s="66" t="s">
        <v>1453</v>
      </c>
      <c r="G251" s="66" t="s">
        <v>893</v>
      </c>
      <c r="H251" s="66" t="s">
        <v>497</v>
      </c>
      <c r="I251" s="375">
        <f t="shared" si="1"/>
        <v>44296</v>
      </c>
      <c r="J251" s="77">
        <v>44307.0</v>
      </c>
      <c r="K251" s="66">
        <v>374.588</v>
      </c>
      <c r="L251" s="70"/>
      <c r="M251" s="70"/>
      <c r="N251" s="66">
        <f t="shared" si="2"/>
        <v>6.079</v>
      </c>
      <c r="O251" s="376">
        <v>368.509</v>
      </c>
      <c r="P251" s="374">
        <v>373.961</v>
      </c>
      <c r="Q251" s="374">
        <v>600.0</v>
      </c>
      <c r="R251" s="377">
        <v>44307.0</v>
      </c>
      <c r="S251" s="374" t="s">
        <v>1454</v>
      </c>
    </row>
    <row r="252" ht="15.75" customHeight="1">
      <c r="A252" s="374" t="s">
        <v>21</v>
      </c>
      <c r="B252" s="374" t="s">
        <v>829</v>
      </c>
      <c r="C252" s="374" t="s">
        <v>158</v>
      </c>
      <c r="D252" s="67" t="s">
        <v>543</v>
      </c>
      <c r="E252" s="66">
        <v>1.4223027E7</v>
      </c>
      <c r="F252" s="66" t="s">
        <v>978</v>
      </c>
      <c r="G252" s="66" t="s">
        <v>1455</v>
      </c>
      <c r="H252" s="66" t="s">
        <v>498</v>
      </c>
      <c r="I252" s="375">
        <f t="shared" si="1"/>
        <v>44296</v>
      </c>
      <c r="J252" s="77">
        <v>44307.0</v>
      </c>
      <c r="K252" s="66">
        <v>1994.107</v>
      </c>
      <c r="L252" s="70"/>
      <c r="M252" s="70"/>
      <c r="N252" s="66">
        <f t="shared" si="2"/>
        <v>3.946</v>
      </c>
      <c r="O252" s="376">
        <v>1990.161</v>
      </c>
      <c r="P252" s="374">
        <v>1979.316</v>
      </c>
      <c r="Q252" s="374">
        <v>1829.0</v>
      </c>
      <c r="R252" s="377">
        <v>44307.0</v>
      </c>
      <c r="S252" s="374" t="s">
        <v>1456</v>
      </c>
    </row>
    <row r="253" ht="15.75" customHeight="1">
      <c r="A253" s="374" t="s">
        <v>21</v>
      </c>
      <c r="B253" s="374" t="s">
        <v>829</v>
      </c>
      <c r="C253" s="374" t="s">
        <v>158</v>
      </c>
      <c r="D253" s="67" t="s">
        <v>543</v>
      </c>
      <c r="E253" s="66">
        <v>1.4223028E7</v>
      </c>
      <c r="F253" s="66" t="s">
        <v>1457</v>
      </c>
      <c r="G253" s="66" t="s">
        <v>1458</v>
      </c>
      <c r="H253" s="66" t="s">
        <v>499</v>
      </c>
      <c r="I253" s="375">
        <f t="shared" si="1"/>
        <v>44297</v>
      </c>
      <c r="J253" s="77">
        <v>44308.0</v>
      </c>
      <c r="K253" s="66">
        <v>340.078</v>
      </c>
      <c r="L253" s="70"/>
      <c r="M253" s="70"/>
      <c r="N253" s="66">
        <f t="shared" si="2"/>
        <v>4.107</v>
      </c>
      <c r="O253" s="376">
        <v>335.971</v>
      </c>
      <c r="P253" s="374">
        <v>333.845</v>
      </c>
      <c r="Q253" s="374">
        <v>600.0</v>
      </c>
      <c r="R253" s="377">
        <v>44308.0</v>
      </c>
      <c r="S253" s="374" t="s">
        <v>1459</v>
      </c>
    </row>
    <row r="254" ht="15.75" customHeight="1">
      <c r="A254" s="374" t="s">
        <v>21</v>
      </c>
      <c r="B254" s="374" t="s">
        <v>829</v>
      </c>
      <c r="C254" s="374" t="s">
        <v>158</v>
      </c>
      <c r="D254" s="67" t="s">
        <v>543</v>
      </c>
      <c r="E254" s="66">
        <v>1.4223029E7</v>
      </c>
      <c r="F254" s="66" t="s">
        <v>1460</v>
      </c>
      <c r="G254" s="66" t="s">
        <v>1012</v>
      </c>
      <c r="H254" s="66" t="s">
        <v>500</v>
      </c>
      <c r="I254" s="375">
        <f t="shared" si="1"/>
        <v>44297</v>
      </c>
      <c r="J254" s="77">
        <v>44308.0</v>
      </c>
      <c r="K254" s="66">
        <v>1117.433</v>
      </c>
      <c r="L254" s="70"/>
      <c r="M254" s="70"/>
      <c r="N254" s="66">
        <f t="shared" si="2"/>
        <v>1.972</v>
      </c>
      <c r="O254" s="376">
        <v>1115.461</v>
      </c>
      <c r="P254" s="374">
        <v>1117.105</v>
      </c>
      <c r="Q254" s="374">
        <v>887.0</v>
      </c>
      <c r="R254" s="377">
        <v>44308.0</v>
      </c>
      <c r="S254" s="374" t="s">
        <v>1461</v>
      </c>
    </row>
    <row r="255" ht="15.75" customHeight="1">
      <c r="A255" s="374" t="s">
        <v>21</v>
      </c>
      <c r="B255" s="374" t="s">
        <v>829</v>
      </c>
      <c r="C255" s="374" t="s">
        <v>158</v>
      </c>
      <c r="D255" s="67" t="s">
        <v>543</v>
      </c>
      <c r="E255" s="66">
        <v>1.422303E7</v>
      </c>
      <c r="F255" s="66" t="s">
        <v>1462</v>
      </c>
      <c r="G255" s="66" t="s">
        <v>1463</v>
      </c>
      <c r="H255" s="66" t="s">
        <v>501</v>
      </c>
      <c r="I255" s="375">
        <f t="shared" si="1"/>
        <v>44298</v>
      </c>
      <c r="J255" s="77">
        <v>44309.0</v>
      </c>
      <c r="K255" s="66">
        <v>330.522</v>
      </c>
      <c r="L255" s="70"/>
      <c r="M255" s="70"/>
      <c r="N255" s="66">
        <f t="shared" si="2"/>
        <v>2.073</v>
      </c>
      <c r="O255" s="376">
        <v>328.449</v>
      </c>
      <c r="P255" s="374">
        <v>323.706</v>
      </c>
      <c r="Q255" s="374">
        <v>600.0</v>
      </c>
      <c r="R255" s="377">
        <v>44309.0</v>
      </c>
      <c r="S255" s="374" t="s">
        <v>1464</v>
      </c>
    </row>
    <row r="256" ht="15.75" customHeight="1">
      <c r="A256" s="374" t="s">
        <v>21</v>
      </c>
      <c r="B256" s="374" t="s">
        <v>829</v>
      </c>
      <c r="C256" s="374" t="s">
        <v>158</v>
      </c>
      <c r="D256" s="67" t="s">
        <v>543</v>
      </c>
      <c r="E256" s="66">
        <v>1.4223031E7</v>
      </c>
      <c r="F256" s="66" t="s">
        <v>1465</v>
      </c>
      <c r="G256" s="66" t="s">
        <v>1466</v>
      </c>
      <c r="H256" s="66" t="s">
        <v>502</v>
      </c>
      <c r="I256" s="375">
        <f t="shared" si="1"/>
        <v>44298</v>
      </c>
      <c r="J256" s="77">
        <v>44309.0</v>
      </c>
      <c r="K256" s="66">
        <v>997.445</v>
      </c>
      <c r="L256" s="70"/>
      <c r="M256" s="70"/>
      <c r="N256" s="66">
        <f t="shared" si="2"/>
        <v>3.04</v>
      </c>
      <c r="O256" s="376">
        <v>994.405</v>
      </c>
      <c r="P256" s="374">
        <v>997.133</v>
      </c>
      <c r="Q256" s="374">
        <v>757.0</v>
      </c>
      <c r="R256" s="377">
        <v>44309.0</v>
      </c>
      <c r="S256" s="374" t="s">
        <v>1467</v>
      </c>
    </row>
    <row r="257" ht="15.75" customHeight="1">
      <c r="A257" s="374" t="s">
        <v>21</v>
      </c>
      <c r="B257" s="374" t="s">
        <v>829</v>
      </c>
      <c r="C257" s="374" t="s">
        <v>158</v>
      </c>
      <c r="D257" s="67" t="s">
        <v>543</v>
      </c>
      <c r="E257" s="66">
        <v>1.4223032E7</v>
      </c>
      <c r="F257" s="66" t="s">
        <v>1468</v>
      </c>
      <c r="G257" s="66" t="s">
        <v>1469</v>
      </c>
      <c r="H257" s="66" t="s">
        <v>503</v>
      </c>
      <c r="I257" s="375">
        <f t="shared" si="1"/>
        <v>44299</v>
      </c>
      <c r="J257" s="77">
        <v>44309.0</v>
      </c>
      <c r="K257" s="66">
        <v>322.289</v>
      </c>
      <c r="L257" s="70"/>
      <c r="M257" s="70"/>
      <c r="N257" s="66">
        <f t="shared" si="2"/>
        <v>3.04</v>
      </c>
      <c r="O257" s="376">
        <v>319.249</v>
      </c>
      <c r="P257" s="374">
        <v>313.743</v>
      </c>
      <c r="Q257" s="374">
        <v>600.0</v>
      </c>
      <c r="R257" s="377">
        <v>44310.0</v>
      </c>
      <c r="S257" s="374" t="s">
        <v>1470</v>
      </c>
    </row>
    <row r="258" ht="15.75" customHeight="1">
      <c r="A258" s="374" t="s">
        <v>21</v>
      </c>
      <c r="B258" s="374" t="s">
        <v>829</v>
      </c>
      <c r="C258" s="374" t="s">
        <v>158</v>
      </c>
      <c r="D258" s="67" t="s">
        <v>543</v>
      </c>
      <c r="E258" s="66">
        <v>1.4223033E7</v>
      </c>
      <c r="F258" s="66" t="s">
        <v>1471</v>
      </c>
      <c r="G258" s="66" t="s">
        <v>1472</v>
      </c>
      <c r="H258" s="66" t="s">
        <v>504</v>
      </c>
      <c r="I258" s="375">
        <f t="shared" si="1"/>
        <v>44299</v>
      </c>
      <c r="J258" s="77">
        <v>44309.0</v>
      </c>
      <c r="K258" s="66">
        <v>1117.295</v>
      </c>
      <c r="L258" s="70"/>
      <c r="M258" s="70"/>
      <c r="N258" s="66">
        <f t="shared" si="2"/>
        <v>11.579</v>
      </c>
      <c r="O258" s="376">
        <v>1105.716</v>
      </c>
      <c r="P258" s="374">
        <v>1116.156</v>
      </c>
      <c r="Q258" s="374">
        <v>868.0</v>
      </c>
      <c r="R258" s="377">
        <v>44310.0</v>
      </c>
      <c r="S258" s="374" t="s">
        <v>1473</v>
      </c>
    </row>
    <row r="259" ht="15.75" customHeight="1">
      <c r="A259" s="374" t="s">
        <v>21</v>
      </c>
      <c r="B259" s="374" t="s">
        <v>829</v>
      </c>
      <c r="C259" s="374" t="s">
        <v>158</v>
      </c>
      <c r="D259" s="67" t="s">
        <v>543</v>
      </c>
      <c r="E259" s="66">
        <v>1.4223034E7</v>
      </c>
      <c r="F259" s="66" t="s">
        <v>1474</v>
      </c>
      <c r="G259" s="66" t="s">
        <v>1475</v>
      </c>
      <c r="H259" s="66" t="s">
        <v>505</v>
      </c>
      <c r="I259" s="375">
        <f t="shared" si="1"/>
        <v>44300</v>
      </c>
      <c r="J259" s="77">
        <v>44311.0</v>
      </c>
      <c r="K259" s="66">
        <v>347.227</v>
      </c>
      <c r="L259" s="70"/>
      <c r="M259" s="70"/>
      <c r="N259" s="66">
        <f t="shared" si="2"/>
        <v>6.242</v>
      </c>
      <c r="O259" s="376">
        <v>340.985</v>
      </c>
      <c r="P259" s="374">
        <v>341.723</v>
      </c>
      <c r="Q259" s="374">
        <v>600.0</v>
      </c>
      <c r="R259" s="377">
        <v>44311.0</v>
      </c>
      <c r="S259" s="374" t="s">
        <v>1476</v>
      </c>
    </row>
    <row r="260" ht="15.75" customHeight="1">
      <c r="A260" s="374" t="s">
        <v>21</v>
      </c>
      <c r="B260" s="374" t="s">
        <v>829</v>
      </c>
      <c r="C260" s="374" t="s">
        <v>158</v>
      </c>
      <c r="D260" s="67" t="s">
        <v>543</v>
      </c>
      <c r="E260" s="66">
        <v>1.4223035E7</v>
      </c>
      <c r="F260" s="66" t="s">
        <v>1477</v>
      </c>
      <c r="G260" s="66" t="s">
        <v>1478</v>
      </c>
      <c r="H260" s="66" t="s">
        <v>506</v>
      </c>
      <c r="I260" s="375">
        <f t="shared" si="1"/>
        <v>44300</v>
      </c>
      <c r="J260" s="77">
        <v>44311.0</v>
      </c>
      <c r="K260" s="66">
        <v>996.621</v>
      </c>
      <c r="L260" s="70"/>
      <c r="M260" s="70"/>
      <c r="N260" s="66">
        <f t="shared" si="2"/>
        <v>6.242</v>
      </c>
      <c r="O260" s="376">
        <v>990.379</v>
      </c>
      <c r="P260" s="374">
        <v>997.045</v>
      </c>
      <c r="Q260" s="374">
        <v>775.0</v>
      </c>
      <c r="R260" s="377">
        <v>44311.0</v>
      </c>
      <c r="S260" s="374" t="s">
        <v>1479</v>
      </c>
    </row>
    <row r="261" ht="15.75" customHeight="1">
      <c r="A261" s="374" t="s">
        <v>21</v>
      </c>
      <c r="B261" s="374" t="s">
        <v>829</v>
      </c>
      <c r="C261" s="374" t="s">
        <v>158</v>
      </c>
      <c r="D261" s="67" t="s">
        <v>543</v>
      </c>
      <c r="E261" s="66">
        <v>1.4223037E7</v>
      </c>
      <c r="F261" s="66" t="s">
        <v>864</v>
      </c>
      <c r="G261" s="66" t="s">
        <v>1480</v>
      </c>
      <c r="H261" s="66" t="s">
        <v>507</v>
      </c>
      <c r="I261" s="375">
        <f t="shared" si="1"/>
        <v>44301</v>
      </c>
      <c r="J261" s="77">
        <v>44311.0</v>
      </c>
      <c r="K261" s="66">
        <v>917.93</v>
      </c>
      <c r="L261" s="70"/>
      <c r="M261" s="70"/>
      <c r="N261" s="66">
        <f t="shared" si="2"/>
        <v>17.821</v>
      </c>
      <c r="O261" s="376">
        <v>900.109</v>
      </c>
      <c r="P261" s="374">
        <v>916.549</v>
      </c>
      <c r="Q261" s="374">
        <v>932.0</v>
      </c>
      <c r="R261" s="377">
        <v>44312.0</v>
      </c>
      <c r="S261" s="374" t="s">
        <v>1481</v>
      </c>
    </row>
    <row r="262" ht="15.75" customHeight="1">
      <c r="A262" s="374" t="s">
        <v>21</v>
      </c>
      <c r="B262" s="374" t="s">
        <v>829</v>
      </c>
      <c r="C262" s="374" t="s">
        <v>158</v>
      </c>
      <c r="D262" s="67" t="s">
        <v>543</v>
      </c>
      <c r="E262" s="66">
        <v>1.4223039E7</v>
      </c>
      <c r="F262" s="66" t="s">
        <v>1482</v>
      </c>
      <c r="G262" s="66" t="s">
        <v>1483</v>
      </c>
      <c r="H262" s="66" t="s">
        <v>508</v>
      </c>
      <c r="I262" s="375">
        <f t="shared" si="1"/>
        <v>44302</v>
      </c>
      <c r="J262" s="77">
        <v>44312.0</v>
      </c>
      <c r="K262" s="66">
        <v>1046.084</v>
      </c>
      <c r="L262" s="70"/>
      <c r="M262" s="70"/>
      <c r="N262" s="66">
        <f t="shared" si="2"/>
        <v>3.05</v>
      </c>
      <c r="O262" s="376">
        <v>1043.034</v>
      </c>
      <c r="P262" s="374">
        <v>1044.078</v>
      </c>
      <c r="Q262" s="374">
        <v>1070.0</v>
      </c>
      <c r="R262" s="377">
        <v>44313.0</v>
      </c>
      <c r="S262" s="374" t="s">
        <v>1484</v>
      </c>
    </row>
    <row r="263" ht="15.75" customHeight="1">
      <c r="A263" s="374" t="s">
        <v>21</v>
      </c>
      <c r="B263" s="374" t="s">
        <v>829</v>
      </c>
      <c r="C263" s="374" t="s">
        <v>158</v>
      </c>
      <c r="D263" s="67" t="s">
        <v>543</v>
      </c>
      <c r="E263" s="66">
        <v>1.422304E7</v>
      </c>
      <c r="F263" s="66" t="s">
        <v>1231</v>
      </c>
      <c r="G263" s="66" t="s">
        <v>1485</v>
      </c>
      <c r="H263" s="66" t="s">
        <v>509</v>
      </c>
      <c r="I263" s="375">
        <f t="shared" si="1"/>
        <v>44303</v>
      </c>
      <c r="J263" s="77">
        <v>44313.0</v>
      </c>
      <c r="K263" s="66">
        <v>365.096</v>
      </c>
      <c r="L263" s="70"/>
      <c r="M263" s="70"/>
      <c r="N263" s="66">
        <f t="shared" si="2"/>
        <v>4.062</v>
      </c>
      <c r="O263" s="376">
        <v>361.034</v>
      </c>
      <c r="P263" s="374">
        <v>354.267</v>
      </c>
      <c r="Q263" s="374">
        <v>600.0</v>
      </c>
      <c r="R263" s="377">
        <v>44314.0</v>
      </c>
      <c r="S263" s="374" t="s">
        <v>1486</v>
      </c>
    </row>
    <row r="264" ht="15.75" customHeight="1">
      <c r="A264" s="374" t="s">
        <v>21</v>
      </c>
      <c r="B264" s="374" t="s">
        <v>829</v>
      </c>
      <c r="C264" s="374" t="s">
        <v>158</v>
      </c>
      <c r="D264" s="67" t="s">
        <v>543</v>
      </c>
      <c r="E264" s="66">
        <v>1.4223041E7</v>
      </c>
      <c r="F264" s="66" t="s">
        <v>1487</v>
      </c>
      <c r="G264" s="66" t="s">
        <v>1488</v>
      </c>
      <c r="H264" s="66" t="s">
        <v>510</v>
      </c>
      <c r="I264" s="375">
        <f t="shared" si="1"/>
        <v>44303</v>
      </c>
      <c r="J264" s="77">
        <v>44313.0</v>
      </c>
      <c r="K264" s="66">
        <v>1574.316</v>
      </c>
      <c r="L264" s="70"/>
      <c r="M264" s="70"/>
      <c r="N264" s="66">
        <f t="shared" si="2"/>
        <v>5.039</v>
      </c>
      <c r="O264" s="376">
        <v>1569.277</v>
      </c>
      <c r="P264" s="374">
        <v>1574.243</v>
      </c>
      <c r="Q264" s="374">
        <v>1400.0</v>
      </c>
      <c r="R264" s="377">
        <v>44314.0</v>
      </c>
      <c r="S264" s="374" t="s">
        <v>1489</v>
      </c>
    </row>
    <row r="265" ht="15.75" customHeight="1">
      <c r="A265" s="374" t="s">
        <v>21</v>
      </c>
      <c r="B265" s="374" t="s">
        <v>829</v>
      </c>
      <c r="C265" s="374" t="s">
        <v>158</v>
      </c>
      <c r="D265" s="67" t="s">
        <v>543</v>
      </c>
      <c r="E265" s="66">
        <v>1.4223042E7</v>
      </c>
      <c r="F265" s="66" t="s">
        <v>1490</v>
      </c>
      <c r="G265" s="66" t="s">
        <v>1491</v>
      </c>
      <c r="H265" s="66" t="s">
        <v>511</v>
      </c>
      <c r="I265" s="375">
        <f t="shared" si="1"/>
        <v>44313</v>
      </c>
      <c r="J265" s="77">
        <v>44323.0</v>
      </c>
      <c r="K265" s="66">
        <v>157.951</v>
      </c>
      <c r="L265" s="70"/>
      <c r="M265" s="70"/>
      <c r="N265" s="66">
        <f t="shared" si="2"/>
        <v>0</v>
      </c>
      <c r="O265" s="376">
        <v>157.951</v>
      </c>
      <c r="P265" s="374">
        <v>156.292</v>
      </c>
      <c r="Q265" s="374">
        <v>164.0</v>
      </c>
      <c r="R265" s="377">
        <v>44324.0</v>
      </c>
      <c r="S265" s="374" t="s">
        <v>108</v>
      </c>
    </row>
    <row r="266" ht="15.75" customHeight="1">
      <c r="A266" s="374" t="s">
        <v>21</v>
      </c>
      <c r="B266" s="374" t="s">
        <v>829</v>
      </c>
      <c r="C266" s="374" t="s">
        <v>158</v>
      </c>
      <c r="D266" s="67" t="s">
        <v>543</v>
      </c>
      <c r="E266" s="66">
        <v>1.4223044E7</v>
      </c>
      <c r="F266" s="66" t="s">
        <v>1492</v>
      </c>
      <c r="G266" s="66" t="s">
        <v>1493</v>
      </c>
      <c r="H266" s="66" t="s">
        <v>512</v>
      </c>
      <c r="I266" s="375">
        <f t="shared" si="1"/>
        <v>44323</v>
      </c>
      <c r="J266" s="77">
        <v>44333.0</v>
      </c>
      <c r="K266" s="66">
        <v>990.377</v>
      </c>
      <c r="L266" s="70"/>
      <c r="M266" s="70"/>
      <c r="N266" s="66">
        <f t="shared" si="2"/>
        <v>0</v>
      </c>
      <c r="O266" s="376">
        <v>990.377</v>
      </c>
      <c r="P266" s="374">
        <v>989.035</v>
      </c>
      <c r="Q266" s="374">
        <v>997.0</v>
      </c>
      <c r="R266" s="377">
        <v>44334.0</v>
      </c>
      <c r="S266" s="374" t="s">
        <v>1494</v>
      </c>
    </row>
    <row r="267" ht="15.75" customHeight="1">
      <c r="A267" s="374" t="s">
        <v>21</v>
      </c>
      <c r="B267" s="374" t="s">
        <v>829</v>
      </c>
      <c r="C267" s="374" t="s">
        <v>158</v>
      </c>
      <c r="D267" s="67" t="s">
        <v>543</v>
      </c>
      <c r="E267" s="66">
        <v>1.5032001E7</v>
      </c>
      <c r="F267" s="66" t="s">
        <v>1495</v>
      </c>
      <c r="G267" s="66" t="s">
        <v>1496</v>
      </c>
      <c r="H267" s="66" t="s">
        <v>513</v>
      </c>
      <c r="I267" s="375">
        <f t="shared" si="1"/>
        <v>44621</v>
      </c>
      <c r="J267" s="77">
        <v>44631.0</v>
      </c>
      <c r="K267" s="66">
        <v>2829.119</v>
      </c>
      <c r="L267" s="70" t="s">
        <v>542</v>
      </c>
      <c r="M267" s="70" t="s">
        <v>1497</v>
      </c>
      <c r="N267" s="66">
        <f t="shared" si="2"/>
        <v>0.12</v>
      </c>
      <c r="O267" s="376">
        <v>2828.999</v>
      </c>
      <c r="P267" s="374">
        <v>2823.049</v>
      </c>
      <c r="Q267" s="374">
        <v>2859.0</v>
      </c>
      <c r="R267" s="377">
        <v>44632.0</v>
      </c>
      <c r="S267" s="374" t="s">
        <v>1498</v>
      </c>
    </row>
    <row r="268" ht="15.75" customHeight="1">
      <c r="A268" s="374" t="s">
        <v>21</v>
      </c>
      <c r="B268" s="374" t="s">
        <v>829</v>
      </c>
      <c r="C268" s="374" t="s">
        <v>158</v>
      </c>
      <c r="D268" s="67" t="s">
        <v>543</v>
      </c>
      <c r="E268" s="66">
        <v>1.4223046E7</v>
      </c>
      <c r="F268" s="66" t="s">
        <v>1499</v>
      </c>
      <c r="G268" s="66" t="s">
        <v>1500</v>
      </c>
      <c r="H268" s="66" t="s">
        <v>514</v>
      </c>
      <c r="I268" s="375">
        <f t="shared" si="1"/>
        <v>44639</v>
      </c>
      <c r="J268" s="77">
        <v>44649.0</v>
      </c>
      <c r="K268" s="66">
        <v>872.429</v>
      </c>
      <c r="L268" s="70"/>
      <c r="M268" s="70"/>
      <c r="N268" s="66">
        <f t="shared" si="2"/>
        <v>3.04</v>
      </c>
      <c r="O268" s="376">
        <v>869.389</v>
      </c>
      <c r="P268" s="374">
        <v>871.501</v>
      </c>
      <c r="Q268" s="374">
        <v>879.0</v>
      </c>
      <c r="R268" s="377">
        <v>44650.0</v>
      </c>
      <c r="S268" s="374" t="s">
        <v>1501</v>
      </c>
    </row>
    <row r="269" ht="15.75" customHeight="1">
      <c r="A269" s="374" t="s">
        <v>21</v>
      </c>
      <c r="B269" s="374" t="s">
        <v>829</v>
      </c>
      <c r="C269" s="374" t="s">
        <v>158</v>
      </c>
      <c r="D269" s="67" t="s">
        <v>543</v>
      </c>
      <c r="E269" s="66">
        <v>1.4223047E7</v>
      </c>
      <c r="F269" s="66" t="s">
        <v>1446</v>
      </c>
      <c r="G269" s="66" t="s">
        <v>1502</v>
      </c>
      <c r="H269" s="66" t="s">
        <v>515</v>
      </c>
      <c r="I269" s="375">
        <f t="shared" si="1"/>
        <v>44646</v>
      </c>
      <c r="J269" s="77">
        <v>44656.0</v>
      </c>
      <c r="K269" s="66">
        <v>946.769</v>
      </c>
      <c r="L269" s="70"/>
      <c r="M269" s="70"/>
      <c r="N269" s="66">
        <f t="shared" si="2"/>
        <v>11.561</v>
      </c>
      <c r="O269" s="376">
        <v>935.208</v>
      </c>
      <c r="P269" s="374">
        <v>945.025</v>
      </c>
      <c r="Q269" s="374">
        <v>925.0</v>
      </c>
      <c r="R269" s="377">
        <v>44657.0</v>
      </c>
      <c r="S269" s="374" t="s">
        <v>1503</v>
      </c>
    </row>
    <row r="270" ht="15.75" customHeight="1">
      <c r="A270" s="374" t="s">
        <v>21</v>
      </c>
      <c r="B270" s="374" t="s">
        <v>829</v>
      </c>
      <c r="C270" s="374" t="s">
        <v>158</v>
      </c>
      <c r="D270" s="67" t="s">
        <v>543</v>
      </c>
      <c r="E270" s="66">
        <v>1.5032002E7</v>
      </c>
      <c r="F270" s="66" t="s">
        <v>1504</v>
      </c>
      <c r="G270" s="66" t="s">
        <v>1338</v>
      </c>
      <c r="H270" s="66" t="s">
        <v>516</v>
      </c>
      <c r="I270" s="375">
        <f t="shared" si="1"/>
        <v>44653</v>
      </c>
      <c r="J270" s="77">
        <v>44663.0</v>
      </c>
      <c r="K270" s="66">
        <v>2627.576</v>
      </c>
      <c r="L270" s="70"/>
      <c r="M270" s="70"/>
      <c r="N270" s="66">
        <f t="shared" si="2"/>
        <v>3.935</v>
      </c>
      <c r="O270" s="376">
        <v>2623.641</v>
      </c>
      <c r="P270" s="374">
        <v>2626.11</v>
      </c>
      <c r="Q270" s="374">
        <v>2641.0</v>
      </c>
      <c r="R270" s="377">
        <v>44664.0</v>
      </c>
      <c r="S270" s="374" t="s">
        <v>1505</v>
      </c>
    </row>
    <row r="271" ht="15.75" customHeight="1">
      <c r="A271" s="374" t="s">
        <v>21</v>
      </c>
      <c r="B271" s="374" t="s">
        <v>829</v>
      </c>
      <c r="C271" s="374" t="s">
        <v>158</v>
      </c>
      <c r="D271" s="67" t="s">
        <v>543</v>
      </c>
      <c r="E271" s="66">
        <v>1.4223048E7</v>
      </c>
      <c r="F271" s="66" t="s">
        <v>1506</v>
      </c>
      <c r="G271" s="66" t="s">
        <v>1341</v>
      </c>
      <c r="H271" s="66" t="s">
        <v>517</v>
      </c>
      <c r="I271" s="375">
        <f t="shared" si="1"/>
        <v>44660</v>
      </c>
      <c r="J271" s="77">
        <v>44670.0</v>
      </c>
      <c r="K271" s="66">
        <v>925.721</v>
      </c>
      <c r="L271" s="70"/>
      <c r="M271" s="70"/>
      <c r="N271" s="66">
        <f t="shared" si="2"/>
        <v>3.04</v>
      </c>
      <c r="O271" s="376">
        <v>922.681</v>
      </c>
      <c r="P271" s="374">
        <v>924.978</v>
      </c>
      <c r="Q271" s="374">
        <v>951.0</v>
      </c>
      <c r="R271" s="377">
        <v>44671.0</v>
      </c>
      <c r="S271" s="374" t="s">
        <v>1507</v>
      </c>
    </row>
    <row r="272" ht="15.75" customHeight="1">
      <c r="A272" s="374" t="s">
        <v>21</v>
      </c>
      <c r="B272" s="374" t="s">
        <v>829</v>
      </c>
      <c r="C272" s="374" t="s">
        <v>158</v>
      </c>
      <c r="D272" s="67" t="s">
        <v>543</v>
      </c>
      <c r="E272" s="66">
        <v>1.4223049E7</v>
      </c>
      <c r="F272" s="66" t="s">
        <v>1508</v>
      </c>
      <c r="G272" s="66" t="s">
        <v>1509</v>
      </c>
      <c r="H272" s="66" t="s">
        <v>518</v>
      </c>
      <c r="I272" s="375">
        <f t="shared" si="1"/>
        <v>44667</v>
      </c>
      <c r="J272" s="77">
        <v>44677.0</v>
      </c>
      <c r="K272" s="66">
        <v>896.329</v>
      </c>
      <c r="L272" s="70"/>
      <c r="M272" s="70"/>
      <c r="N272" s="66">
        <f t="shared" si="2"/>
        <v>6.242</v>
      </c>
      <c r="O272" s="376">
        <v>890.087</v>
      </c>
      <c r="P272" s="374">
        <v>894.659</v>
      </c>
      <c r="Q272" s="374">
        <v>902.0</v>
      </c>
      <c r="R272" s="377">
        <v>44678.0</v>
      </c>
      <c r="S272" s="374" t="s">
        <v>1510</v>
      </c>
    </row>
    <row r="273" ht="15.75" customHeight="1">
      <c r="A273" s="374" t="s">
        <v>21</v>
      </c>
      <c r="B273" s="374" t="s">
        <v>829</v>
      </c>
      <c r="C273" s="374" t="s">
        <v>158</v>
      </c>
      <c r="D273" s="67" t="s">
        <v>543</v>
      </c>
      <c r="E273" s="66">
        <v>1.422305E7</v>
      </c>
      <c r="F273" s="66" t="s">
        <v>1511</v>
      </c>
      <c r="G273" s="66" t="s">
        <v>1512</v>
      </c>
      <c r="H273" s="66" t="s">
        <v>519</v>
      </c>
      <c r="I273" s="375">
        <f t="shared" si="1"/>
        <v>44674</v>
      </c>
      <c r="J273" s="77">
        <v>44684.0</v>
      </c>
      <c r="K273" s="66">
        <v>902.086</v>
      </c>
      <c r="L273" s="70"/>
      <c r="M273" s="70"/>
      <c r="N273" s="66">
        <f t="shared" si="2"/>
        <v>1.972</v>
      </c>
      <c r="O273" s="376">
        <v>900.114</v>
      </c>
      <c r="P273" s="374">
        <v>902.427</v>
      </c>
      <c r="Q273" s="374">
        <v>910.0</v>
      </c>
      <c r="R273" s="377">
        <v>44685.0</v>
      </c>
      <c r="S273" s="374" t="s">
        <v>1513</v>
      </c>
    </row>
    <row r="274" ht="15.75" customHeight="1">
      <c r="A274" s="374" t="s">
        <v>21</v>
      </c>
      <c r="B274" s="374" t="s">
        <v>829</v>
      </c>
      <c r="C274" s="374" t="s">
        <v>158</v>
      </c>
      <c r="D274" s="67" t="s">
        <v>543</v>
      </c>
      <c r="E274" s="66">
        <v>1.5032003E7</v>
      </c>
      <c r="F274" s="66" t="s">
        <v>1514</v>
      </c>
      <c r="G274" s="66" t="s">
        <v>1515</v>
      </c>
      <c r="H274" s="66" t="s">
        <v>520</v>
      </c>
      <c r="I274" s="375">
        <f t="shared" si="1"/>
        <v>44682</v>
      </c>
      <c r="J274" s="77">
        <v>44692.0</v>
      </c>
      <c r="K274" s="66">
        <v>2498.297</v>
      </c>
      <c r="L274" s="70"/>
      <c r="M274" s="70"/>
      <c r="N274" s="66">
        <f t="shared" si="2"/>
        <v>0.107</v>
      </c>
      <c r="O274" s="376">
        <v>2498.19</v>
      </c>
      <c r="P274" s="374">
        <v>2495.503</v>
      </c>
      <c r="Q274" s="374">
        <v>2512.0</v>
      </c>
      <c r="R274" s="377">
        <v>44693.0</v>
      </c>
      <c r="S274" s="374" t="s">
        <v>1516</v>
      </c>
    </row>
    <row r="275" ht="15.75" customHeight="1">
      <c r="A275" s="374" t="s">
        <v>21</v>
      </c>
      <c r="B275" s="374" t="s">
        <v>829</v>
      </c>
      <c r="C275" s="374" t="s">
        <v>158</v>
      </c>
      <c r="D275" s="67" t="s">
        <v>543</v>
      </c>
      <c r="E275" s="66">
        <v>1.4223051E7</v>
      </c>
      <c r="F275" s="66" t="s">
        <v>1517</v>
      </c>
      <c r="G275" s="66" t="s">
        <v>1518</v>
      </c>
      <c r="H275" s="66" t="s">
        <v>521</v>
      </c>
      <c r="I275" s="375">
        <f t="shared" si="1"/>
        <v>44688</v>
      </c>
      <c r="J275" s="77">
        <v>44698.0</v>
      </c>
      <c r="K275" s="66">
        <v>1031.034</v>
      </c>
      <c r="L275" s="70"/>
      <c r="M275" s="70"/>
      <c r="N275" s="66">
        <f t="shared" si="2"/>
        <v>5.177</v>
      </c>
      <c r="O275" s="376">
        <v>1025.857</v>
      </c>
      <c r="P275" s="374">
        <v>990.999</v>
      </c>
      <c r="Q275" s="374">
        <v>1047.0</v>
      </c>
      <c r="R275" s="377">
        <v>44699.0</v>
      </c>
      <c r="S275" s="374" t="s">
        <v>1519</v>
      </c>
    </row>
    <row r="276" ht="15.75" customHeight="1">
      <c r="A276" s="374" t="s">
        <v>21</v>
      </c>
      <c r="B276" s="374" t="s">
        <v>829</v>
      </c>
      <c r="C276" s="374" t="s">
        <v>158</v>
      </c>
      <c r="D276" s="67" t="s">
        <v>543</v>
      </c>
      <c r="E276" s="66">
        <v>1.4223052E7</v>
      </c>
      <c r="F276" s="66" t="s">
        <v>1520</v>
      </c>
      <c r="G276" s="66" t="s">
        <v>1521</v>
      </c>
      <c r="H276" s="66" t="s">
        <v>522</v>
      </c>
      <c r="I276" s="375">
        <f t="shared" si="1"/>
        <v>44694</v>
      </c>
      <c r="J276" s="77">
        <v>44704.0</v>
      </c>
      <c r="K276" s="66">
        <v>1154.068</v>
      </c>
      <c r="L276" s="70"/>
      <c r="M276" s="70"/>
      <c r="N276" s="66">
        <f t="shared" si="2"/>
        <v>3.925</v>
      </c>
      <c r="O276" s="376">
        <v>1150.143</v>
      </c>
      <c r="P276" s="374">
        <v>1153.481</v>
      </c>
      <c r="Q276" s="374">
        <v>1169.0</v>
      </c>
      <c r="R276" s="377">
        <v>44705.0</v>
      </c>
      <c r="S276" s="374" t="s">
        <v>1522</v>
      </c>
    </row>
    <row r="277" ht="15.75" customHeight="1">
      <c r="A277" s="374" t="s">
        <v>21</v>
      </c>
      <c r="B277" s="374" t="s">
        <v>829</v>
      </c>
      <c r="C277" s="374" t="s">
        <v>158</v>
      </c>
      <c r="D277" s="67" t="s">
        <v>543</v>
      </c>
      <c r="E277" s="66">
        <v>1.4223053E7</v>
      </c>
      <c r="F277" s="66" t="s">
        <v>1523</v>
      </c>
      <c r="G277" s="66" t="s">
        <v>1524</v>
      </c>
      <c r="H277" s="66" t="s">
        <v>523</v>
      </c>
      <c r="I277" s="375">
        <f t="shared" si="1"/>
        <v>44702</v>
      </c>
      <c r="J277" s="77">
        <v>44712.0</v>
      </c>
      <c r="K277" s="66">
        <v>839.033</v>
      </c>
      <c r="L277" s="70"/>
      <c r="M277" s="70"/>
      <c r="N277" s="66">
        <f t="shared" si="2"/>
        <v>4.107</v>
      </c>
      <c r="O277" s="376">
        <v>834.926</v>
      </c>
      <c r="P277" s="374">
        <v>838.424</v>
      </c>
      <c r="Q277" s="374">
        <v>846.0</v>
      </c>
      <c r="R277" s="377">
        <v>44713.0</v>
      </c>
      <c r="S277" s="374" t="s">
        <v>1525</v>
      </c>
    </row>
    <row r="278" ht="15.75" customHeight="1">
      <c r="A278" s="374" t="s">
        <v>21</v>
      </c>
      <c r="B278" s="374" t="s">
        <v>829</v>
      </c>
      <c r="C278" s="374" t="s">
        <v>158</v>
      </c>
      <c r="D278" s="67" t="s">
        <v>543</v>
      </c>
      <c r="E278" s="66">
        <v>1.5032004E7</v>
      </c>
      <c r="F278" s="66" t="s">
        <v>1526</v>
      </c>
      <c r="G278" s="66" t="s">
        <v>1527</v>
      </c>
      <c r="H278" s="66" t="s">
        <v>524</v>
      </c>
      <c r="I278" s="375">
        <f t="shared" si="1"/>
        <v>44713</v>
      </c>
      <c r="J278" s="77">
        <v>44723.0</v>
      </c>
      <c r="K278" s="66">
        <v>2585.018</v>
      </c>
      <c r="L278" s="70"/>
      <c r="M278" s="70"/>
      <c r="N278" s="66">
        <f t="shared" si="2"/>
        <v>0</v>
      </c>
      <c r="O278" s="376">
        <v>2585.018</v>
      </c>
      <c r="P278" s="374">
        <v>2582.299</v>
      </c>
      <c r="Q278" s="374">
        <v>2597.0</v>
      </c>
      <c r="R278" s="377">
        <v>44724.0</v>
      </c>
      <c r="S278" s="374" t="s">
        <v>1528</v>
      </c>
    </row>
    <row r="279" ht="15.75" customHeight="1">
      <c r="A279" s="374" t="s">
        <v>21</v>
      </c>
      <c r="B279" s="374" t="s">
        <v>829</v>
      </c>
      <c r="C279" s="374" t="s">
        <v>158</v>
      </c>
      <c r="D279" s="67" t="s">
        <v>543</v>
      </c>
      <c r="E279" s="66">
        <v>1.5032005E7</v>
      </c>
      <c r="F279" s="66" t="s">
        <v>1529</v>
      </c>
      <c r="G279" s="66" t="s">
        <v>1530</v>
      </c>
      <c r="H279" s="66" t="s">
        <v>525</v>
      </c>
      <c r="I279" s="375">
        <f t="shared" si="1"/>
        <v>44717</v>
      </c>
      <c r="J279" s="77">
        <v>44727.0</v>
      </c>
      <c r="K279" s="66">
        <v>411.723</v>
      </c>
      <c r="L279" s="70"/>
      <c r="M279" s="70"/>
      <c r="N279" s="66">
        <f t="shared" si="2"/>
        <v>3.04</v>
      </c>
      <c r="O279" s="376">
        <v>408.683</v>
      </c>
      <c r="P279" s="374">
        <v>409.509</v>
      </c>
      <c r="Q279" s="374">
        <v>417.0</v>
      </c>
      <c r="R279" s="377">
        <v>44728.0</v>
      </c>
      <c r="S279" s="374" t="s">
        <v>1531</v>
      </c>
    </row>
    <row r="280" ht="15.75" customHeight="1">
      <c r="A280" s="374" t="s">
        <v>21</v>
      </c>
      <c r="B280" s="374" t="s">
        <v>829</v>
      </c>
      <c r="C280" s="374" t="s">
        <v>158</v>
      </c>
      <c r="D280" s="67" t="s">
        <v>543</v>
      </c>
      <c r="E280" s="66">
        <v>1.5032006E7</v>
      </c>
      <c r="F280" s="66" t="s">
        <v>1532</v>
      </c>
      <c r="G280" s="66" t="s">
        <v>1533</v>
      </c>
      <c r="H280" s="66" t="s">
        <v>526</v>
      </c>
      <c r="I280" s="375">
        <f t="shared" si="1"/>
        <v>44725</v>
      </c>
      <c r="J280" s="77">
        <v>44735.0</v>
      </c>
      <c r="K280" s="66">
        <v>886.898</v>
      </c>
      <c r="L280" s="70"/>
      <c r="M280" s="70"/>
      <c r="N280" s="66">
        <f t="shared" si="2"/>
        <v>5.024</v>
      </c>
      <c r="O280" s="376">
        <v>881.874</v>
      </c>
      <c r="P280" s="374">
        <v>886.076</v>
      </c>
      <c r="Q280" s="374">
        <v>901.0</v>
      </c>
      <c r="R280" s="377">
        <v>44736.0</v>
      </c>
      <c r="S280" s="374" t="s">
        <v>1534</v>
      </c>
    </row>
    <row r="281" ht="15.75" customHeight="1">
      <c r="A281" s="374" t="s">
        <v>21</v>
      </c>
      <c r="B281" s="374" t="s">
        <v>829</v>
      </c>
      <c r="C281" s="374" t="s">
        <v>158</v>
      </c>
      <c r="D281" s="67" t="s">
        <v>543</v>
      </c>
      <c r="E281" s="66">
        <v>1.5032007E7</v>
      </c>
      <c r="F281" s="66" t="s">
        <v>1535</v>
      </c>
      <c r="G281" s="66" t="s">
        <v>1536</v>
      </c>
      <c r="H281" s="66" t="s">
        <v>527</v>
      </c>
      <c r="I281" s="375">
        <f t="shared" si="1"/>
        <v>44732</v>
      </c>
      <c r="J281" s="77">
        <v>44742.0</v>
      </c>
      <c r="K281" s="66">
        <v>433.226</v>
      </c>
      <c r="L281" s="70"/>
      <c r="M281" s="70"/>
      <c r="N281" s="66">
        <f t="shared" si="2"/>
        <v>1.979</v>
      </c>
      <c r="O281" s="376">
        <v>431.247</v>
      </c>
      <c r="P281" s="374">
        <v>433.748</v>
      </c>
      <c r="Q281" s="374">
        <v>441.0</v>
      </c>
      <c r="R281" s="377">
        <v>44743.0</v>
      </c>
      <c r="S281" s="374" t="s">
        <v>1537</v>
      </c>
    </row>
    <row r="282" ht="15.75" customHeight="1">
      <c r="A282" s="374" t="s">
        <v>21</v>
      </c>
      <c r="B282" s="374" t="s">
        <v>829</v>
      </c>
      <c r="C282" s="374" t="s">
        <v>158</v>
      </c>
      <c r="D282" s="67" t="s">
        <v>543</v>
      </c>
      <c r="E282" s="66">
        <v>1.5032008E7</v>
      </c>
      <c r="F282" s="66" t="s">
        <v>1538</v>
      </c>
      <c r="G282" s="66" t="s">
        <v>1539</v>
      </c>
      <c r="H282" s="66" t="s">
        <v>528</v>
      </c>
      <c r="I282" s="375">
        <f t="shared" si="1"/>
        <v>44738</v>
      </c>
      <c r="J282" s="77">
        <v>44748.0</v>
      </c>
      <c r="K282" s="66">
        <v>854.451</v>
      </c>
      <c r="L282" s="70"/>
      <c r="M282" s="70"/>
      <c r="N282" s="66">
        <f t="shared" si="2"/>
        <v>1.974</v>
      </c>
      <c r="O282" s="376">
        <v>852.477</v>
      </c>
      <c r="P282" s="374">
        <v>852.58</v>
      </c>
      <c r="Q282" s="374">
        <v>860.0</v>
      </c>
      <c r="R282" s="377">
        <v>44749.0</v>
      </c>
      <c r="S282" s="374" t="s">
        <v>1540</v>
      </c>
    </row>
    <row r="283" ht="15.75" customHeight="1">
      <c r="A283" s="374" t="s">
        <v>21</v>
      </c>
      <c r="B283" s="374" t="s">
        <v>829</v>
      </c>
      <c r="C283" s="374" t="s">
        <v>158</v>
      </c>
      <c r="D283" s="67" t="s">
        <v>543</v>
      </c>
      <c r="E283" s="66">
        <v>1.5032009E7</v>
      </c>
      <c r="F283" s="66" t="s">
        <v>1541</v>
      </c>
      <c r="G283" s="66" t="s">
        <v>1542</v>
      </c>
      <c r="H283" s="66" t="s">
        <v>529</v>
      </c>
      <c r="I283" s="375">
        <f t="shared" si="1"/>
        <v>44743</v>
      </c>
      <c r="J283" s="77">
        <v>44753.0</v>
      </c>
      <c r="K283" s="66">
        <v>348.539</v>
      </c>
      <c r="L283" s="70"/>
      <c r="M283" s="70"/>
      <c r="N283" s="66">
        <f t="shared" si="2"/>
        <v>0.031</v>
      </c>
      <c r="O283" s="376">
        <v>348.508</v>
      </c>
      <c r="P283" s="374">
        <v>346.213</v>
      </c>
      <c r="Q283" s="374">
        <v>354.0</v>
      </c>
      <c r="R283" s="377">
        <v>44754.0</v>
      </c>
      <c r="S283" s="374" t="s">
        <v>1543</v>
      </c>
    </row>
    <row r="284" ht="15.75" customHeight="1">
      <c r="A284" s="374" t="s">
        <v>21</v>
      </c>
      <c r="B284" s="374" t="s">
        <v>829</v>
      </c>
      <c r="C284" s="374" t="s">
        <v>158</v>
      </c>
      <c r="D284" s="67" t="s">
        <v>543</v>
      </c>
      <c r="E284" s="66">
        <v>1.503201E7</v>
      </c>
      <c r="F284" s="66" t="s">
        <v>1544</v>
      </c>
      <c r="G284" s="66" t="s">
        <v>1545</v>
      </c>
      <c r="H284" s="66" t="s">
        <v>530</v>
      </c>
      <c r="I284" s="375">
        <f t="shared" si="1"/>
        <v>44746</v>
      </c>
      <c r="J284" s="77">
        <v>44756.0</v>
      </c>
      <c r="K284" s="66">
        <v>920.709</v>
      </c>
      <c r="L284" s="70"/>
      <c r="M284" s="70"/>
      <c r="N284" s="66">
        <f t="shared" si="2"/>
        <v>3.04</v>
      </c>
      <c r="O284" s="376">
        <v>917.669</v>
      </c>
      <c r="P284" s="374">
        <v>920.675</v>
      </c>
      <c r="Q284" s="374">
        <v>928.0</v>
      </c>
      <c r="R284" s="377">
        <v>44757.0</v>
      </c>
      <c r="S284" s="374" t="s">
        <v>1546</v>
      </c>
    </row>
    <row r="285" ht="15.75" customHeight="1">
      <c r="A285" s="374" t="s">
        <v>21</v>
      </c>
      <c r="B285" s="374" t="s">
        <v>829</v>
      </c>
      <c r="C285" s="374" t="s">
        <v>158</v>
      </c>
      <c r="D285" s="67" t="s">
        <v>543</v>
      </c>
      <c r="E285" s="66">
        <v>1.5032011E7</v>
      </c>
      <c r="F285" s="66" t="s">
        <v>1547</v>
      </c>
      <c r="G285" s="66" t="s">
        <v>1548</v>
      </c>
      <c r="H285" s="66" t="s">
        <v>531</v>
      </c>
      <c r="I285" s="375">
        <f t="shared" si="1"/>
        <v>44752</v>
      </c>
      <c r="J285" s="77">
        <v>44762.0</v>
      </c>
      <c r="K285" s="66">
        <v>832.291</v>
      </c>
      <c r="L285" s="70"/>
      <c r="M285" s="70"/>
      <c r="N285" s="66">
        <f t="shared" si="2"/>
        <v>5.175</v>
      </c>
      <c r="O285" s="376">
        <v>827.116</v>
      </c>
      <c r="P285" s="374">
        <v>831.937</v>
      </c>
      <c r="Q285" s="374">
        <v>839.0</v>
      </c>
      <c r="R285" s="377">
        <v>44763.0</v>
      </c>
      <c r="S285" s="374" t="s">
        <v>1549</v>
      </c>
      <c r="T285" s="1" t="s">
        <v>532</v>
      </c>
    </row>
    <row r="286" ht="15.75" customHeight="1">
      <c r="A286" s="374" t="s">
        <v>21</v>
      </c>
      <c r="B286" s="374" t="s">
        <v>829</v>
      </c>
      <c r="C286" s="374" t="s">
        <v>158</v>
      </c>
      <c r="D286" s="67" t="s">
        <v>543</v>
      </c>
      <c r="E286" s="66">
        <v>1.5032012E7</v>
      </c>
      <c r="F286" s="66" t="s">
        <v>1550</v>
      </c>
      <c r="G286" s="66" t="s">
        <v>1551</v>
      </c>
      <c r="H286" s="66" t="s">
        <v>1552</v>
      </c>
      <c r="I286" s="66"/>
      <c r="J286" s="77">
        <v>44769.0</v>
      </c>
      <c r="K286" s="66">
        <v>722.632</v>
      </c>
      <c r="L286" s="70"/>
      <c r="M286" s="70"/>
      <c r="N286" s="66">
        <f t="shared" si="2"/>
        <v>3.041</v>
      </c>
      <c r="O286" s="376">
        <v>719.591</v>
      </c>
      <c r="P286" s="374">
        <v>722.016</v>
      </c>
      <c r="Q286" s="374">
        <v>730.0</v>
      </c>
      <c r="R286" s="377">
        <v>44770.0</v>
      </c>
      <c r="S286" s="374" t="s">
        <v>1553</v>
      </c>
    </row>
    <row r="287" ht="15.75" customHeight="1">
      <c r="A287" s="374" t="s">
        <v>21</v>
      </c>
      <c r="B287" s="374" t="s">
        <v>829</v>
      </c>
      <c r="C287" s="374" t="s">
        <v>158</v>
      </c>
      <c r="D287" s="67" t="s">
        <v>543</v>
      </c>
      <c r="E287" s="66">
        <v>1.5032013E7</v>
      </c>
      <c r="F287" s="66" t="s">
        <v>1554</v>
      </c>
      <c r="G287" s="66" t="s">
        <v>1555</v>
      </c>
      <c r="H287" s="66" t="s">
        <v>1556</v>
      </c>
      <c r="I287" s="66"/>
      <c r="J287" s="77">
        <v>44773.0</v>
      </c>
      <c r="K287" s="66">
        <v>390.77</v>
      </c>
      <c r="L287" s="70"/>
      <c r="M287" s="70"/>
      <c r="N287" s="66">
        <f t="shared" si="2"/>
        <v>7.171</v>
      </c>
      <c r="O287" s="376">
        <v>383.599</v>
      </c>
      <c r="P287" s="374">
        <v>388.767</v>
      </c>
      <c r="Q287" s="374">
        <v>403.0</v>
      </c>
      <c r="R287" s="377">
        <v>44774.0</v>
      </c>
      <c r="S287" s="374" t="s">
        <v>1557</v>
      </c>
    </row>
    <row r="288" ht="15.75" customHeight="1">
      <c r="A288" s="374" t="s">
        <v>21</v>
      </c>
      <c r="B288" s="374" t="s">
        <v>829</v>
      </c>
      <c r="C288" s="374" t="s">
        <v>158</v>
      </c>
      <c r="D288" s="67" t="s">
        <v>543</v>
      </c>
      <c r="E288" s="66">
        <v>1.5032014E7</v>
      </c>
      <c r="F288" s="66" t="s">
        <v>1558</v>
      </c>
      <c r="G288" s="66" t="s">
        <v>1559</v>
      </c>
      <c r="H288" s="66" t="s">
        <v>1560</v>
      </c>
      <c r="I288" s="66"/>
      <c r="J288" s="77">
        <v>44776.0</v>
      </c>
      <c r="K288" s="66">
        <v>337.571</v>
      </c>
      <c r="L288" s="70"/>
      <c r="M288" s="70"/>
      <c r="N288" s="66">
        <f t="shared" si="2"/>
        <v>4.107</v>
      </c>
      <c r="O288" s="376">
        <v>333.464</v>
      </c>
      <c r="P288" s="374">
        <v>337.321</v>
      </c>
      <c r="Q288" s="374">
        <v>345.0</v>
      </c>
      <c r="R288" s="377">
        <v>44777.0</v>
      </c>
      <c r="S288" s="374" t="s">
        <v>1561</v>
      </c>
    </row>
    <row r="289" ht="15.75" customHeight="1">
      <c r="A289" s="374" t="s">
        <v>21</v>
      </c>
      <c r="B289" s="374" t="s">
        <v>829</v>
      </c>
      <c r="C289" s="374" t="s">
        <v>158</v>
      </c>
      <c r="D289" s="67" t="s">
        <v>543</v>
      </c>
      <c r="E289" s="66">
        <v>1.5032015E7</v>
      </c>
      <c r="F289" s="66" t="s">
        <v>1562</v>
      </c>
      <c r="G289" s="66" t="s">
        <v>1563</v>
      </c>
      <c r="H289" s="66" t="s">
        <v>1564</v>
      </c>
      <c r="I289" s="66"/>
      <c r="J289" s="77">
        <v>44779.0</v>
      </c>
      <c r="K289" s="66">
        <v>820.937</v>
      </c>
      <c r="L289" s="70"/>
      <c r="M289" s="70"/>
      <c r="N289" s="66">
        <f t="shared" si="2"/>
        <v>6.079</v>
      </c>
      <c r="O289" s="376">
        <v>814.858</v>
      </c>
      <c r="P289" s="374">
        <v>819.525</v>
      </c>
      <c r="Q289" s="374">
        <v>832.0</v>
      </c>
      <c r="R289" s="377">
        <v>44780.0</v>
      </c>
      <c r="S289" s="374" t="s">
        <v>1565</v>
      </c>
    </row>
    <row r="290" ht="15.75" customHeight="1">
      <c r="A290" s="374" t="s">
        <v>21</v>
      </c>
      <c r="B290" s="374" t="s">
        <v>829</v>
      </c>
      <c r="C290" s="374" t="s">
        <v>158</v>
      </c>
      <c r="D290" s="67" t="s">
        <v>543</v>
      </c>
      <c r="E290" s="66">
        <v>1.5032016E7</v>
      </c>
      <c r="F290" s="66" t="s">
        <v>1566</v>
      </c>
      <c r="G290" s="66" t="s">
        <v>1567</v>
      </c>
      <c r="H290" s="66" t="s">
        <v>1568</v>
      </c>
      <c r="I290" s="66"/>
      <c r="J290" s="77">
        <v>44784.0</v>
      </c>
      <c r="K290" s="66">
        <v>2682.809</v>
      </c>
      <c r="L290" s="70"/>
      <c r="M290" s="70"/>
      <c r="N290" s="66">
        <f t="shared" si="2"/>
        <v>0</v>
      </c>
      <c r="O290" s="376">
        <v>2682.809</v>
      </c>
      <c r="P290" s="374">
        <v>2681.22</v>
      </c>
      <c r="Q290" s="374">
        <v>2696.0</v>
      </c>
      <c r="R290" s="377">
        <v>44785.0</v>
      </c>
      <c r="S290" s="374" t="s">
        <v>1569</v>
      </c>
    </row>
    <row r="291" ht="15.75" customHeight="1">
      <c r="A291" s="374" t="s">
        <v>21</v>
      </c>
      <c r="B291" s="374" t="s">
        <v>829</v>
      </c>
      <c r="C291" s="374" t="s">
        <v>158</v>
      </c>
      <c r="D291" s="67" t="s">
        <v>543</v>
      </c>
      <c r="E291" s="66">
        <v>1.5032017E7</v>
      </c>
      <c r="F291" s="66" t="s">
        <v>1570</v>
      </c>
      <c r="G291" s="66" t="s">
        <v>1571</v>
      </c>
      <c r="H291" s="66" t="s">
        <v>1572</v>
      </c>
      <c r="I291" s="66"/>
      <c r="J291" s="77">
        <v>44818.0</v>
      </c>
      <c r="K291" s="66">
        <v>2627.652</v>
      </c>
      <c r="L291" s="70"/>
      <c r="M291" s="70"/>
      <c r="N291" s="66">
        <f t="shared" si="2"/>
        <v>0</v>
      </c>
      <c r="O291" s="376">
        <v>2627.652</v>
      </c>
      <c r="P291" s="374">
        <v>2624.367</v>
      </c>
      <c r="Q291" s="374">
        <v>2639.0</v>
      </c>
      <c r="R291" s="377">
        <v>44819.0</v>
      </c>
      <c r="S291" s="374" t="s">
        <v>1113</v>
      </c>
    </row>
    <row r="292" ht="15.75" customHeight="1">
      <c r="A292" s="374" t="s">
        <v>21</v>
      </c>
      <c r="B292" s="374" t="s">
        <v>829</v>
      </c>
      <c r="C292" s="374" t="s">
        <v>158</v>
      </c>
      <c r="D292" s="67" t="s">
        <v>543</v>
      </c>
      <c r="E292" s="66">
        <v>1.5032018E7</v>
      </c>
      <c r="F292" s="66" t="s">
        <v>1573</v>
      </c>
      <c r="G292" s="66" t="s">
        <v>1574</v>
      </c>
      <c r="H292" s="66" t="s">
        <v>1575</v>
      </c>
      <c r="I292" s="66"/>
      <c r="J292" s="77">
        <v>44845.0</v>
      </c>
      <c r="K292" s="66">
        <v>2339.082</v>
      </c>
      <c r="L292" s="70"/>
      <c r="M292" s="70"/>
      <c r="N292" s="66">
        <f t="shared" si="2"/>
        <v>0</v>
      </c>
      <c r="O292" s="376">
        <v>2339.082</v>
      </c>
      <c r="P292" s="374">
        <v>2588.19</v>
      </c>
      <c r="Q292" s="374">
        <v>2603.0</v>
      </c>
      <c r="R292" s="377">
        <v>44846.0</v>
      </c>
      <c r="S292" s="374" t="s">
        <v>1576</v>
      </c>
    </row>
    <row r="293" ht="15.75" customHeight="1">
      <c r="A293" s="374" t="s">
        <v>21</v>
      </c>
      <c r="B293" s="374" t="s">
        <v>829</v>
      </c>
      <c r="C293" s="374" t="s">
        <v>158</v>
      </c>
      <c r="D293" s="67" t="s">
        <v>543</v>
      </c>
      <c r="E293" s="66">
        <v>1.5032019E7</v>
      </c>
      <c r="F293" s="66" t="s">
        <v>1577</v>
      </c>
      <c r="G293" s="66" t="s">
        <v>1578</v>
      </c>
      <c r="H293" s="66" t="s">
        <v>1579</v>
      </c>
      <c r="I293" s="66"/>
      <c r="J293" s="77">
        <v>44876.0</v>
      </c>
      <c r="K293" s="66">
        <v>2763.049</v>
      </c>
      <c r="L293" s="70"/>
      <c r="M293" s="70"/>
      <c r="N293" s="66">
        <f t="shared" si="2"/>
        <v>0</v>
      </c>
      <c r="O293" s="376">
        <v>2763.049</v>
      </c>
      <c r="P293" s="374">
        <v>2762.146</v>
      </c>
      <c r="Q293" s="374">
        <v>2778.0</v>
      </c>
      <c r="R293" s="377">
        <v>44877.0</v>
      </c>
      <c r="S293" s="374" t="s">
        <v>1580</v>
      </c>
    </row>
    <row r="294" ht="15.75" customHeight="1">
      <c r="A294" s="1" t="s">
        <v>1581</v>
      </c>
      <c r="H294" s="394"/>
      <c r="L294" s="395"/>
      <c r="M294" s="395"/>
    </row>
    <row r="295" ht="15.75" customHeight="1">
      <c r="H295" s="394"/>
      <c r="L295" s="395"/>
      <c r="M295" s="395"/>
    </row>
    <row r="296" ht="15.75" customHeight="1">
      <c r="H296" s="394"/>
      <c r="L296" s="395"/>
      <c r="M296" s="395"/>
    </row>
    <row r="297" ht="15.75" customHeight="1">
      <c r="H297" s="394"/>
      <c r="L297" s="395"/>
      <c r="M297" s="395"/>
    </row>
    <row r="298" ht="15.75" customHeight="1">
      <c r="H298" s="394"/>
      <c r="L298" s="395"/>
      <c r="M298" s="395"/>
    </row>
    <row r="299" ht="15.75" customHeight="1">
      <c r="H299" s="394"/>
      <c r="L299" s="395"/>
      <c r="M299" s="395"/>
    </row>
    <row r="300" ht="15.75" customHeight="1">
      <c r="H300" s="394"/>
      <c r="L300" s="395"/>
      <c r="M300" s="395"/>
    </row>
    <row r="301" ht="15.75" customHeight="1">
      <c r="H301" s="394"/>
      <c r="L301" s="395"/>
      <c r="M301" s="395"/>
    </row>
    <row r="302" ht="15.75" customHeight="1">
      <c r="H302" s="394"/>
      <c r="L302" s="395"/>
      <c r="M302" s="395"/>
    </row>
    <row r="303" ht="15.75" customHeight="1">
      <c r="H303" s="394"/>
      <c r="L303" s="395"/>
      <c r="M303" s="395"/>
    </row>
    <row r="304" ht="15.75" customHeight="1">
      <c r="H304" s="394"/>
      <c r="L304" s="395"/>
      <c r="M304" s="395"/>
    </row>
    <row r="305" ht="15.75" customHeight="1">
      <c r="H305" s="394"/>
      <c r="L305" s="395"/>
      <c r="M305" s="395"/>
    </row>
    <row r="306" ht="15.75" customHeight="1">
      <c r="H306" s="394"/>
      <c r="L306" s="395"/>
      <c r="M306" s="395"/>
    </row>
    <row r="307" ht="15.75" customHeight="1">
      <c r="H307" s="394"/>
      <c r="L307" s="395"/>
      <c r="M307" s="395"/>
    </row>
    <row r="308" ht="15.75" customHeight="1">
      <c r="H308" s="394"/>
      <c r="L308" s="395"/>
      <c r="M308" s="395"/>
    </row>
    <row r="309" ht="15.75" customHeight="1">
      <c r="H309" s="394"/>
      <c r="L309" s="395"/>
      <c r="M309" s="395"/>
    </row>
    <row r="310" ht="15.75" customHeight="1">
      <c r="H310" s="394"/>
      <c r="L310" s="395"/>
      <c r="M310" s="395"/>
    </row>
    <row r="311" ht="15.75" customHeight="1">
      <c r="H311" s="394"/>
      <c r="L311" s="395"/>
      <c r="M311" s="395"/>
    </row>
    <row r="312" ht="15.75" customHeight="1">
      <c r="H312" s="394"/>
      <c r="L312" s="395"/>
      <c r="M312" s="395"/>
    </row>
    <row r="313" ht="15.75" customHeight="1">
      <c r="H313" s="394"/>
      <c r="L313" s="395"/>
      <c r="M313" s="395"/>
    </row>
    <row r="314" ht="15.75" customHeight="1">
      <c r="H314" s="394"/>
      <c r="L314" s="395"/>
      <c r="M314" s="395"/>
    </row>
    <row r="315" ht="15.75" customHeight="1">
      <c r="H315" s="394"/>
      <c r="L315" s="395"/>
      <c r="M315" s="395"/>
    </row>
    <row r="316" ht="15.75" customHeight="1">
      <c r="H316" s="394"/>
      <c r="L316" s="395"/>
      <c r="M316" s="395"/>
    </row>
    <row r="317" ht="15.75" customHeight="1">
      <c r="H317" s="394"/>
      <c r="L317" s="395"/>
      <c r="M317" s="395"/>
    </row>
    <row r="318" ht="15.75" customHeight="1">
      <c r="H318" s="394"/>
      <c r="L318" s="395"/>
      <c r="M318" s="395"/>
    </row>
    <row r="319" ht="15.75" customHeight="1">
      <c r="H319" s="394"/>
      <c r="L319" s="395"/>
      <c r="M319" s="395"/>
    </row>
    <row r="320" ht="15.75" customHeight="1">
      <c r="H320" s="394"/>
      <c r="L320" s="395"/>
      <c r="M320" s="395"/>
    </row>
    <row r="321" ht="15.75" customHeight="1">
      <c r="H321" s="394"/>
      <c r="L321" s="395"/>
      <c r="M321" s="395"/>
    </row>
    <row r="322" ht="15.75" customHeight="1">
      <c r="H322" s="394"/>
      <c r="L322" s="395"/>
      <c r="M322" s="395"/>
    </row>
    <row r="323" ht="15.75" customHeight="1">
      <c r="H323" s="394"/>
      <c r="L323" s="395"/>
      <c r="M323" s="395"/>
    </row>
    <row r="324" ht="15.75" customHeight="1">
      <c r="H324" s="394"/>
      <c r="L324" s="395"/>
      <c r="M324" s="395"/>
    </row>
    <row r="325" ht="15.75" customHeight="1">
      <c r="H325" s="394"/>
      <c r="L325" s="395"/>
      <c r="M325" s="395"/>
    </row>
    <row r="326" ht="15.75" customHeight="1">
      <c r="H326" s="394"/>
      <c r="L326" s="395"/>
      <c r="M326" s="395"/>
    </row>
    <row r="327" ht="15.75" customHeight="1">
      <c r="H327" s="394"/>
      <c r="L327" s="395"/>
      <c r="M327" s="395"/>
    </row>
    <row r="328" ht="15.75" customHeight="1">
      <c r="H328" s="394"/>
      <c r="L328" s="395"/>
      <c r="M328" s="395"/>
    </row>
    <row r="329" ht="15.75" customHeight="1">
      <c r="H329" s="394"/>
      <c r="L329" s="395"/>
      <c r="M329" s="395"/>
    </row>
    <row r="330" ht="15.75" customHeight="1">
      <c r="H330" s="394"/>
      <c r="L330" s="395"/>
      <c r="M330" s="395"/>
    </row>
    <row r="331" ht="15.75" customHeight="1">
      <c r="H331" s="394"/>
      <c r="L331" s="395"/>
      <c r="M331" s="395"/>
    </row>
    <row r="332" ht="15.75" customHeight="1">
      <c r="H332" s="394"/>
      <c r="L332" s="395"/>
      <c r="M332" s="395"/>
    </row>
    <row r="333" ht="15.75" customHeight="1">
      <c r="H333" s="394"/>
      <c r="L333" s="395"/>
      <c r="M333" s="395"/>
    </row>
    <row r="334" ht="15.75" customHeight="1">
      <c r="H334" s="394"/>
      <c r="L334" s="395"/>
      <c r="M334" s="395"/>
    </row>
    <row r="335" ht="15.75" customHeight="1">
      <c r="H335" s="394"/>
      <c r="L335" s="395"/>
      <c r="M335" s="395"/>
    </row>
    <row r="336" ht="15.75" customHeight="1">
      <c r="H336" s="394"/>
      <c r="L336" s="395"/>
      <c r="M336" s="395"/>
    </row>
    <row r="337" ht="15.75" customHeight="1">
      <c r="H337" s="394"/>
      <c r="L337" s="395"/>
      <c r="M337" s="395"/>
    </row>
    <row r="338" ht="15.75" customHeight="1">
      <c r="H338" s="394"/>
      <c r="L338" s="395"/>
      <c r="M338" s="395"/>
    </row>
    <row r="339" ht="15.75" customHeight="1">
      <c r="H339" s="394"/>
      <c r="L339" s="395"/>
      <c r="M339" s="395"/>
    </row>
    <row r="340" ht="15.75" customHeight="1">
      <c r="H340" s="394"/>
      <c r="L340" s="395"/>
      <c r="M340" s="395"/>
    </row>
    <row r="341" ht="15.75" customHeight="1">
      <c r="H341" s="394"/>
      <c r="L341" s="395"/>
      <c r="M341" s="395"/>
    </row>
    <row r="342" ht="15.75" customHeight="1">
      <c r="H342" s="394"/>
      <c r="L342" s="395"/>
      <c r="M342" s="395"/>
    </row>
    <row r="343" ht="15.75" customHeight="1">
      <c r="H343" s="394"/>
      <c r="L343" s="395"/>
      <c r="M343" s="395"/>
    </row>
    <row r="344" ht="15.75" customHeight="1">
      <c r="H344" s="394"/>
      <c r="L344" s="395"/>
      <c r="M344" s="395"/>
    </row>
    <row r="345" ht="15.75" customHeight="1">
      <c r="H345" s="394"/>
      <c r="L345" s="395"/>
      <c r="M345" s="395"/>
    </row>
    <row r="346" ht="15.75" customHeight="1">
      <c r="H346" s="394"/>
      <c r="L346" s="395"/>
      <c r="M346" s="395"/>
    </row>
    <row r="347" ht="15.75" customHeight="1">
      <c r="H347" s="394"/>
      <c r="L347" s="395"/>
      <c r="M347" s="395"/>
    </row>
    <row r="348" ht="15.75" customHeight="1">
      <c r="H348" s="394"/>
      <c r="L348" s="395"/>
      <c r="M348" s="395"/>
    </row>
    <row r="349" ht="15.75" customHeight="1">
      <c r="H349" s="394"/>
      <c r="L349" s="395"/>
      <c r="M349" s="395"/>
    </row>
    <row r="350" ht="15.75" customHeight="1">
      <c r="H350" s="394"/>
      <c r="L350" s="395"/>
      <c r="M350" s="395"/>
    </row>
    <row r="351" ht="15.75" customHeight="1">
      <c r="H351" s="394"/>
      <c r="L351" s="395"/>
      <c r="M351" s="395"/>
    </row>
    <row r="352" ht="15.75" customHeight="1">
      <c r="H352" s="394"/>
      <c r="L352" s="395"/>
      <c r="M352" s="395"/>
    </row>
    <row r="353" ht="15.75" customHeight="1">
      <c r="H353" s="394"/>
      <c r="L353" s="395"/>
      <c r="M353" s="395"/>
    </row>
    <row r="354" ht="15.75" customHeight="1">
      <c r="H354" s="394"/>
      <c r="L354" s="395"/>
      <c r="M354" s="395"/>
    </row>
    <row r="355" ht="15.75" customHeight="1">
      <c r="H355" s="394"/>
      <c r="L355" s="395"/>
      <c r="M355" s="395"/>
    </row>
    <row r="356" ht="15.75" customHeight="1">
      <c r="H356" s="394"/>
      <c r="L356" s="395"/>
      <c r="M356" s="395"/>
    </row>
    <row r="357" ht="15.75" customHeight="1">
      <c r="H357" s="394"/>
      <c r="L357" s="395"/>
      <c r="M357" s="395"/>
    </row>
    <row r="358" ht="15.75" customHeight="1">
      <c r="H358" s="394"/>
      <c r="L358" s="395"/>
      <c r="M358" s="395"/>
    </row>
    <row r="359" ht="15.75" customHeight="1">
      <c r="H359" s="394"/>
      <c r="L359" s="395"/>
      <c r="M359" s="395"/>
    </row>
    <row r="360" ht="15.75" customHeight="1">
      <c r="H360" s="394"/>
      <c r="L360" s="395"/>
      <c r="M360" s="395"/>
    </row>
    <row r="361" ht="15.75" customHeight="1">
      <c r="H361" s="394"/>
      <c r="L361" s="395"/>
      <c r="M361" s="395"/>
    </row>
    <row r="362" ht="15.75" customHeight="1">
      <c r="H362" s="394"/>
      <c r="L362" s="395"/>
      <c r="M362" s="395"/>
    </row>
    <row r="363" ht="15.75" customHeight="1">
      <c r="H363" s="394"/>
      <c r="L363" s="395"/>
      <c r="M363" s="395"/>
    </row>
    <row r="364" ht="15.75" customHeight="1">
      <c r="H364" s="394"/>
      <c r="L364" s="395"/>
      <c r="M364" s="395"/>
    </row>
    <row r="365" ht="15.75" customHeight="1">
      <c r="H365" s="394"/>
      <c r="L365" s="395"/>
      <c r="M365" s="395"/>
    </row>
    <row r="366" ht="15.75" customHeight="1">
      <c r="H366" s="394"/>
      <c r="L366" s="395"/>
      <c r="M366" s="395"/>
    </row>
    <row r="367" ht="15.75" customHeight="1">
      <c r="H367" s="394"/>
      <c r="L367" s="395"/>
      <c r="M367" s="395"/>
    </row>
    <row r="368" ht="15.75" customHeight="1">
      <c r="H368" s="394"/>
      <c r="L368" s="395"/>
      <c r="M368" s="395"/>
    </row>
    <row r="369" ht="15.75" customHeight="1">
      <c r="H369" s="394"/>
      <c r="L369" s="395"/>
      <c r="M369" s="395"/>
    </row>
    <row r="370" ht="15.75" customHeight="1">
      <c r="H370" s="394"/>
      <c r="L370" s="395"/>
      <c r="M370" s="395"/>
    </row>
    <row r="371" ht="15.75" customHeight="1">
      <c r="H371" s="394"/>
      <c r="L371" s="395"/>
      <c r="M371" s="395"/>
    </row>
    <row r="372" ht="15.75" customHeight="1">
      <c r="H372" s="394"/>
      <c r="L372" s="395"/>
      <c r="M372" s="395"/>
    </row>
    <row r="373" ht="15.75" customHeight="1">
      <c r="H373" s="394"/>
      <c r="L373" s="395"/>
      <c r="M373" s="395"/>
    </row>
    <row r="374" ht="15.75" customHeight="1">
      <c r="H374" s="394"/>
      <c r="L374" s="395"/>
      <c r="M374" s="395"/>
    </row>
    <row r="375" ht="15.75" customHeight="1">
      <c r="H375" s="394"/>
      <c r="L375" s="395"/>
      <c r="M375" s="395"/>
    </row>
    <row r="376" ht="15.75" customHeight="1">
      <c r="H376" s="394"/>
      <c r="L376" s="395"/>
      <c r="M376" s="395"/>
    </row>
    <row r="377" ht="15.75" customHeight="1">
      <c r="H377" s="394"/>
      <c r="L377" s="395"/>
      <c r="M377" s="395"/>
    </row>
    <row r="378" ht="15.75" customHeight="1">
      <c r="H378" s="394"/>
      <c r="L378" s="395"/>
      <c r="M378" s="395"/>
    </row>
    <row r="379" ht="15.75" customHeight="1">
      <c r="H379" s="394"/>
      <c r="L379" s="395"/>
      <c r="M379" s="395"/>
    </row>
    <row r="380" ht="15.75" customHeight="1">
      <c r="H380" s="394"/>
      <c r="L380" s="395"/>
      <c r="M380" s="395"/>
    </row>
    <row r="381" ht="15.75" customHeight="1">
      <c r="H381" s="394"/>
      <c r="L381" s="395"/>
      <c r="M381" s="395"/>
    </row>
    <row r="382" ht="15.75" customHeight="1">
      <c r="H382" s="394"/>
      <c r="L382" s="395"/>
      <c r="M382" s="395"/>
    </row>
    <row r="383" ht="15.75" customHeight="1">
      <c r="H383" s="394"/>
      <c r="L383" s="395"/>
      <c r="M383" s="395"/>
    </row>
    <row r="384" ht="15.75" customHeight="1">
      <c r="H384" s="394"/>
      <c r="L384" s="395"/>
      <c r="M384" s="395"/>
    </row>
    <row r="385" ht="15.75" customHeight="1">
      <c r="H385" s="394"/>
      <c r="L385" s="395"/>
      <c r="M385" s="395"/>
    </row>
    <row r="386" ht="15.75" customHeight="1">
      <c r="H386" s="394"/>
      <c r="L386" s="395"/>
      <c r="M386" s="395"/>
    </row>
    <row r="387" ht="15.75" customHeight="1">
      <c r="H387" s="394"/>
      <c r="L387" s="395"/>
      <c r="M387" s="395"/>
    </row>
    <row r="388" ht="15.75" customHeight="1">
      <c r="H388" s="394"/>
      <c r="L388" s="395"/>
      <c r="M388" s="395"/>
    </row>
    <row r="389" ht="15.75" customHeight="1">
      <c r="H389" s="394"/>
      <c r="L389" s="395"/>
      <c r="M389" s="395"/>
    </row>
    <row r="390" ht="15.75" customHeight="1">
      <c r="H390" s="394"/>
      <c r="L390" s="395"/>
      <c r="M390" s="395"/>
    </row>
    <row r="391" ht="15.75" customHeight="1">
      <c r="H391" s="394"/>
      <c r="L391" s="395"/>
      <c r="M391" s="395"/>
    </row>
    <row r="392" ht="15.75" customHeight="1">
      <c r="H392" s="394"/>
      <c r="L392" s="395"/>
      <c r="M392" s="395"/>
    </row>
    <row r="393" ht="15.75" customHeight="1">
      <c r="H393" s="394"/>
      <c r="L393" s="395"/>
      <c r="M393" s="395"/>
    </row>
    <row r="394" ht="15.75" customHeight="1">
      <c r="H394" s="394"/>
      <c r="L394" s="395"/>
      <c r="M394" s="395"/>
    </row>
    <row r="395" ht="15.75" customHeight="1">
      <c r="H395" s="394"/>
      <c r="L395" s="395"/>
      <c r="M395" s="395"/>
    </row>
    <row r="396" ht="15.75" customHeight="1">
      <c r="H396" s="394"/>
      <c r="L396" s="395"/>
      <c r="M396" s="395"/>
    </row>
    <row r="397" ht="15.75" customHeight="1">
      <c r="H397" s="394"/>
      <c r="L397" s="395"/>
      <c r="M397" s="395"/>
    </row>
    <row r="398" ht="15.75" customHeight="1">
      <c r="H398" s="394"/>
      <c r="L398" s="395"/>
      <c r="M398" s="395"/>
    </row>
    <row r="399" ht="15.75" customHeight="1">
      <c r="H399" s="394"/>
      <c r="L399" s="395"/>
      <c r="M399" s="395"/>
    </row>
    <row r="400" ht="15.75" customHeight="1">
      <c r="H400" s="394"/>
      <c r="L400" s="395"/>
      <c r="M400" s="395"/>
    </row>
    <row r="401" ht="15.75" customHeight="1">
      <c r="H401" s="394"/>
      <c r="L401" s="395"/>
      <c r="M401" s="395"/>
    </row>
    <row r="402" ht="15.75" customHeight="1">
      <c r="H402" s="394"/>
      <c r="L402" s="395"/>
      <c r="M402" s="395"/>
    </row>
    <row r="403" ht="15.75" customHeight="1">
      <c r="H403" s="394"/>
      <c r="L403" s="395"/>
      <c r="M403" s="395"/>
    </row>
    <row r="404" ht="15.75" customHeight="1">
      <c r="H404" s="394"/>
      <c r="L404" s="395"/>
      <c r="M404" s="395"/>
    </row>
    <row r="405" ht="15.75" customHeight="1">
      <c r="H405" s="394"/>
      <c r="L405" s="395"/>
      <c r="M405" s="395"/>
    </row>
    <row r="406" ht="15.75" customHeight="1">
      <c r="H406" s="394"/>
      <c r="L406" s="395"/>
      <c r="M406" s="395"/>
    </row>
    <row r="407" ht="15.75" customHeight="1">
      <c r="H407" s="394"/>
      <c r="L407" s="395"/>
      <c r="M407" s="395"/>
    </row>
    <row r="408" ht="15.75" customHeight="1">
      <c r="H408" s="394"/>
      <c r="L408" s="395"/>
      <c r="M408" s="395"/>
    </row>
    <row r="409" ht="15.75" customHeight="1">
      <c r="H409" s="394"/>
      <c r="L409" s="395"/>
      <c r="M409" s="395"/>
    </row>
    <row r="410" ht="15.75" customHeight="1">
      <c r="H410" s="394"/>
      <c r="L410" s="395"/>
      <c r="M410" s="395"/>
    </row>
    <row r="411" ht="15.75" customHeight="1">
      <c r="H411" s="394"/>
      <c r="L411" s="395"/>
      <c r="M411" s="395"/>
    </row>
    <row r="412" ht="15.75" customHeight="1">
      <c r="H412" s="394"/>
      <c r="L412" s="395"/>
      <c r="M412" s="395"/>
    </row>
    <row r="413" ht="15.75" customHeight="1">
      <c r="H413" s="394"/>
      <c r="L413" s="395"/>
      <c r="M413" s="395"/>
    </row>
    <row r="414" ht="15.75" customHeight="1">
      <c r="H414" s="394"/>
      <c r="L414" s="395"/>
      <c r="M414" s="395"/>
    </row>
    <row r="415" ht="15.75" customHeight="1">
      <c r="H415" s="394"/>
      <c r="L415" s="395"/>
      <c r="M415" s="395"/>
    </row>
    <row r="416" ht="15.75" customHeight="1">
      <c r="H416" s="394"/>
      <c r="L416" s="395"/>
      <c r="M416" s="395"/>
    </row>
    <row r="417" ht="15.75" customHeight="1">
      <c r="H417" s="394"/>
      <c r="L417" s="395"/>
      <c r="M417" s="395"/>
    </row>
    <row r="418" ht="15.75" customHeight="1">
      <c r="H418" s="394"/>
      <c r="L418" s="395"/>
      <c r="M418" s="395"/>
    </row>
    <row r="419" ht="15.75" customHeight="1">
      <c r="H419" s="394"/>
      <c r="L419" s="395"/>
      <c r="M419" s="395"/>
    </row>
    <row r="420" ht="15.75" customHeight="1">
      <c r="H420" s="394"/>
      <c r="L420" s="395"/>
      <c r="M420" s="395"/>
    </row>
    <row r="421" ht="15.75" customHeight="1">
      <c r="H421" s="394"/>
      <c r="L421" s="395"/>
      <c r="M421" s="395"/>
    </row>
    <row r="422" ht="15.75" customHeight="1">
      <c r="H422" s="394"/>
      <c r="L422" s="395"/>
      <c r="M422" s="395"/>
    </row>
    <row r="423" ht="15.75" customHeight="1">
      <c r="H423" s="394"/>
      <c r="L423" s="395"/>
      <c r="M423" s="395"/>
    </row>
    <row r="424" ht="15.75" customHeight="1">
      <c r="H424" s="394"/>
      <c r="L424" s="395"/>
      <c r="M424" s="395"/>
    </row>
    <row r="425" ht="15.75" customHeight="1">
      <c r="H425" s="394"/>
      <c r="L425" s="395"/>
      <c r="M425" s="395"/>
    </row>
    <row r="426" ht="15.75" customHeight="1">
      <c r="H426" s="394"/>
      <c r="L426" s="395"/>
      <c r="M426" s="395"/>
    </row>
    <row r="427" ht="15.75" customHeight="1">
      <c r="H427" s="394"/>
      <c r="L427" s="395"/>
      <c r="M427" s="395"/>
    </row>
    <row r="428" ht="15.75" customHeight="1">
      <c r="H428" s="394"/>
      <c r="L428" s="395"/>
      <c r="M428" s="395"/>
    </row>
    <row r="429" ht="15.75" customHeight="1">
      <c r="H429" s="394"/>
      <c r="L429" s="395"/>
      <c r="M429" s="395"/>
    </row>
    <row r="430" ht="15.75" customHeight="1">
      <c r="H430" s="394"/>
      <c r="L430" s="395"/>
      <c r="M430" s="395"/>
    </row>
    <row r="431" ht="15.75" customHeight="1">
      <c r="H431" s="394"/>
      <c r="L431" s="395"/>
      <c r="M431" s="395"/>
    </row>
    <row r="432" ht="15.75" customHeight="1">
      <c r="H432" s="394"/>
      <c r="L432" s="395"/>
      <c r="M432" s="395"/>
    </row>
    <row r="433" ht="15.75" customHeight="1">
      <c r="H433" s="394"/>
      <c r="L433" s="395"/>
      <c r="M433" s="395"/>
    </row>
    <row r="434" ht="15.75" customHeight="1">
      <c r="H434" s="394"/>
      <c r="L434" s="395"/>
      <c r="M434" s="395"/>
    </row>
    <row r="435" ht="15.75" customHeight="1">
      <c r="H435" s="394"/>
      <c r="L435" s="395"/>
      <c r="M435" s="395"/>
    </row>
    <row r="436" ht="15.75" customHeight="1">
      <c r="H436" s="394"/>
      <c r="L436" s="395"/>
      <c r="M436" s="395"/>
    </row>
    <row r="437" ht="15.75" customHeight="1">
      <c r="H437" s="394"/>
      <c r="L437" s="395"/>
      <c r="M437" s="395"/>
    </row>
    <row r="438" ht="15.75" customHeight="1">
      <c r="H438" s="394"/>
      <c r="L438" s="395"/>
      <c r="M438" s="395"/>
    </row>
    <row r="439" ht="15.75" customHeight="1">
      <c r="H439" s="394"/>
      <c r="L439" s="395"/>
      <c r="M439" s="395"/>
    </row>
    <row r="440" ht="15.75" customHeight="1">
      <c r="H440" s="394"/>
      <c r="L440" s="395"/>
      <c r="M440" s="395"/>
    </row>
    <row r="441" ht="15.75" customHeight="1">
      <c r="H441" s="394"/>
      <c r="L441" s="395"/>
      <c r="M441" s="395"/>
    </row>
    <row r="442" ht="15.75" customHeight="1">
      <c r="H442" s="394"/>
      <c r="L442" s="395"/>
      <c r="M442" s="395"/>
    </row>
    <row r="443" ht="15.75" customHeight="1">
      <c r="H443" s="394"/>
      <c r="L443" s="395"/>
      <c r="M443" s="395"/>
    </row>
    <row r="444" ht="15.75" customHeight="1">
      <c r="H444" s="394"/>
      <c r="L444" s="395"/>
      <c r="M444" s="395"/>
    </row>
    <row r="445" ht="15.75" customHeight="1">
      <c r="H445" s="394"/>
      <c r="L445" s="395"/>
      <c r="M445" s="395"/>
    </row>
    <row r="446" ht="15.75" customHeight="1">
      <c r="H446" s="394"/>
      <c r="L446" s="395"/>
      <c r="M446" s="395"/>
    </row>
    <row r="447" ht="15.75" customHeight="1">
      <c r="H447" s="394"/>
      <c r="L447" s="395"/>
      <c r="M447" s="395"/>
    </row>
    <row r="448" ht="15.75" customHeight="1">
      <c r="H448" s="394"/>
      <c r="L448" s="395"/>
      <c r="M448" s="395"/>
    </row>
    <row r="449" ht="15.75" customHeight="1">
      <c r="H449" s="394"/>
      <c r="L449" s="395"/>
      <c r="M449" s="395"/>
    </row>
    <row r="450" ht="15.75" customHeight="1">
      <c r="H450" s="394"/>
      <c r="L450" s="395"/>
      <c r="M450" s="395"/>
    </row>
    <row r="451" ht="15.75" customHeight="1">
      <c r="H451" s="394"/>
      <c r="L451" s="395"/>
      <c r="M451" s="395"/>
    </row>
    <row r="452" ht="15.75" customHeight="1">
      <c r="H452" s="394"/>
      <c r="L452" s="395"/>
      <c r="M452" s="395"/>
    </row>
    <row r="453" ht="15.75" customHeight="1">
      <c r="H453" s="394"/>
      <c r="L453" s="395"/>
      <c r="M453" s="395"/>
    </row>
    <row r="454" ht="15.75" customHeight="1">
      <c r="H454" s="394"/>
      <c r="L454" s="395"/>
      <c r="M454" s="395"/>
    </row>
    <row r="455" ht="15.75" customHeight="1">
      <c r="H455" s="394"/>
      <c r="L455" s="395"/>
      <c r="M455" s="395"/>
    </row>
    <row r="456" ht="15.75" customHeight="1">
      <c r="H456" s="394"/>
      <c r="L456" s="395"/>
      <c r="M456" s="395"/>
    </row>
    <row r="457" ht="15.75" customHeight="1">
      <c r="H457" s="394"/>
      <c r="L457" s="395"/>
      <c r="M457" s="395"/>
    </row>
    <row r="458" ht="15.75" customHeight="1">
      <c r="H458" s="394"/>
      <c r="L458" s="395"/>
      <c r="M458" s="395"/>
    </row>
    <row r="459" ht="15.75" customHeight="1">
      <c r="H459" s="394"/>
      <c r="L459" s="395"/>
      <c r="M459" s="395"/>
    </row>
    <row r="460" ht="15.75" customHeight="1">
      <c r="H460" s="394"/>
      <c r="L460" s="395"/>
      <c r="M460" s="395"/>
    </row>
    <row r="461" ht="15.75" customHeight="1">
      <c r="H461" s="394"/>
      <c r="L461" s="395"/>
      <c r="M461" s="395"/>
    </row>
    <row r="462" ht="15.75" customHeight="1">
      <c r="H462" s="394"/>
      <c r="L462" s="395"/>
      <c r="M462" s="395"/>
    </row>
    <row r="463" ht="15.75" customHeight="1">
      <c r="H463" s="394"/>
      <c r="L463" s="395"/>
      <c r="M463" s="395"/>
    </row>
    <row r="464" ht="15.75" customHeight="1">
      <c r="H464" s="394"/>
      <c r="L464" s="395"/>
      <c r="M464" s="395"/>
    </row>
    <row r="465" ht="15.75" customHeight="1">
      <c r="H465" s="394"/>
      <c r="L465" s="395"/>
      <c r="M465" s="395"/>
    </row>
    <row r="466" ht="15.75" customHeight="1">
      <c r="H466" s="394"/>
      <c r="L466" s="395"/>
      <c r="M466" s="395"/>
    </row>
    <row r="467" ht="15.75" customHeight="1">
      <c r="H467" s="394"/>
      <c r="L467" s="395"/>
      <c r="M467" s="395"/>
    </row>
    <row r="468" ht="15.75" customHeight="1">
      <c r="H468" s="394"/>
      <c r="L468" s="395"/>
      <c r="M468" s="395"/>
    </row>
    <row r="469" ht="15.75" customHeight="1">
      <c r="H469" s="394"/>
      <c r="L469" s="395"/>
      <c r="M469" s="395"/>
    </row>
    <row r="470" ht="15.75" customHeight="1">
      <c r="H470" s="394"/>
      <c r="L470" s="395"/>
      <c r="M470" s="395"/>
    </row>
    <row r="471" ht="15.75" customHeight="1">
      <c r="H471" s="394"/>
      <c r="L471" s="395"/>
      <c r="M471" s="395"/>
    </row>
    <row r="472" ht="15.75" customHeight="1">
      <c r="H472" s="394"/>
      <c r="L472" s="395"/>
      <c r="M472" s="395"/>
    </row>
    <row r="473" ht="15.75" customHeight="1">
      <c r="H473" s="394"/>
      <c r="L473" s="395"/>
      <c r="M473" s="395"/>
    </row>
    <row r="474" ht="15.75" customHeight="1">
      <c r="H474" s="394"/>
      <c r="L474" s="395"/>
      <c r="M474" s="395"/>
    </row>
    <row r="475" ht="15.75" customHeight="1">
      <c r="H475" s="394"/>
      <c r="L475" s="395"/>
      <c r="M475" s="395"/>
    </row>
    <row r="476" ht="15.75" customHeight="1">
      <c r="H476" s="394"/>
      <c r="L476" s="395"/>
      <c r="M476" s="395"/>
    </row>
    <row r="477" ht="15.75" customHeight="1">
      <c r="H477" s="394"/>
      <c r="L477" s="395"/>
      <c r="M477" s="395"/>
    </row>
    <row r="478" ht="15.75" customHeight="1">
      <c r="H478" s="394"/>
      <c r="L478" s="395"/>
      <c r="M478" s="395"/>
    </row>
    <row r="479" ht="15.75" customHeight="1">
      <c r="H479" s="394"/>
      <c r="L479" s="395"/>
      <c r="M479" s="395"/>
    </row>
    <row r="480" ht="15.75" customHeight="1">
      <c r="H480" s="394"/>
      <c r="L480" s="395"/>
      <c r="M480" s="395"/>
    </row>
    <row r="481" ht="15.75" customHeight="1">
      <c r="H481" s="394"/>
      <c r="L481" s="395"/>
      <c r="M481" s="395"/>
    </row>
    <row r="482" ht="15.75" customHeight="1">
      <c r="H482" s="394"/>
      <c r="L482" s="395"/>
      <c r="M482" s="395"/>
    </row>
    <row r="483" ht="15.75" customHeight="1">
      <c r="H483" s="394"/>
      <c r="L483" s="395"/>
      <c r="M483" s="395"/>
    </row>
    <row r="484" ht="15.75" customHeight="1">
      <c r="H484" s="394"/>
      <c r="L484" s="395"/>
      <c r="M484" s="395"/>
    </row>
    <row r="485" ht="15.75" customHeight="1">
      <c r="H485" s="394"/>
      <c r="L485" s="395"/>
      <c r="M485" s="395"/>
    </row>
    <row r="486" ht="15.75" customHeight="1">
      <c r="H486" s="394"/>
      <c r="L486" s="395"/>
      <c r="M486" s="395"/>
    </row>
    <row r="487" ht="15.75" customHeight="1">
      <c r="H487" s="394"/>
      <c r="L487" s="395"/>
      <c r="M487" s="395"/>
    </row>
    <row r="488" ht="15.75" customHeight="1">
      <c r="H488" s="394"/>
      <c r="L488" s="395"/>
      <c r="M488" s="395"/>
    </row>
    <row r="489" ht="15.75" customHeight="1">
      <c r="H489" s="394"/>
      <c r="L489" s="395"/>
      <c r="M489" s="395"/>
    </row>
    <row r="490" ht="15.75" customHeight="1">
      <c r="H490" s="394"/>
      <c r="L490" s="395"/>
      <c r="M490" s="395"/>
    </row>
    <row r="491" ht="15.75" customHeight="1">
      <c r="H491" s="394"/>
      <c r="L491" s="395"/>
      <c r="M491" s="395"/>
    </row>
    <row r="492" ht="15.75" customHeight="1">
      <c r="H492" s="394"/>
      <c r="L492" s="395"/>
      <c r="M492" s="395"/>
    </row>
    <row r="493" ht="15.75" customHeight="1">
      <c r="H493" s="394"/>
      <c r="L493" s="395"/>
      <c r="M493" s="395"/>
    </row>
    <row r="494" ht="15.75" customHeight="1">
      <c r="H494" s="394"/>
      <c r="L494" s="395"/>
      <c r="M494" s="395"/>
    </row>
    <row r="495" ht="15.75" customHeight="1">
      <c r="H495" s="394"/>
      <c r="L495" s="395"/>
      <c r="M495" s="395"/>
    </row>
    <row r="496" ht="15.75" customHeight="1">
      <c r="H496" s="394"/>
      <c r="L496" s="395"/>
      <c r="M496" s="395"/>
    </row>
    <row r="497" ht="15.75" customHeight="1">
      <c r="H497" s="394"/>
      <c r="L497" s="395"/>
      <c r="M497" s="395"/>
    </row>
    <row r="498" ht="15.75" customHeight="1">
      <c r="H498" s="394"/>
      <c r="L498" s="395"/>
      <c r="M498" s="395"/>
    </row>
    <row r="499" ht="15.75" customHeight="1">
      <c r="H499" s="394"/>
      <c r="L499" s="395"/>
      <c r="M499" s="395"/>
    </row>
    <row r="500" ht="15.75" customHeight="1">
      <c r="H500" s="394"/>
      <c r="L500" s="395"/>
      <c r="M500" s="395"/>
    </row>
    <row r="501" ht="15.75" customHeight="1">
      <c r="H501" s="394"/>
      <c r="L501" s="395"/>
      <c r="M501" s="395"/>
    </row>
    <row r="502" ht="15.75" customHeight="1">
      <c r="H502" s="394"/>
      <c r="L502" s="395"/>
      <c r="M502" s="395"/>
    </row>
    <row r="503" ht="15.75" customHeight="1">
      <c r="H503" s="394"/>
      <c r="L503" s="395"/>
      <c r="M503" s="395"/>
    </row>
    <row r="504" ht="15.75" customHeight="1">
      <c r="H504" s="394"/>
      <c r="L504" s="395"/>
      <c r="M504" s="395"/>
    </row>
    <row r="505" ht="15.75" customHeight="1">
      <c r="H505" s="394"/>
      <c r="L505" s="395"/>
      <c r="M505" s="395"/>
    </row>
    <row r="506" ht="15.75" customHeight="1">
      <c r="H506" s="394"/>
      <c r="L506" s="395"/>
      <c r="M506" s="395"/>
    </row>
    <row r="507" ht="15.75" customHeight="1">
      <c r="H507" s="394"/>
      <c r="L507" s="395"/>
      <c r="M507" s="395"/>
    </row>
    <row r="508" ht="15.75" customHeight="1">
      <c r="H508" s="394"/>
      <c r="L508" s="395"/>
      <c r="M508" s="395"/>
    </row>
    <row r="509" ht="15.75" customHeight="1">
      <c r="H509" s="394"/>
      <c r="L509" s="395"/>
      <c r="M509" s="395"/>
    </row>
    <row r="510" ht="15.75" customHeight="1">
      <c r="H510" s="394"/>
      <c r="L510" s="395"/>
      <c r="M510" s="395"/>
    </row>
    <row r="511" ht="15.75" customHeight="1">
      <c r="H511" s="394"/>
      <c r="L511" s="395"/>
      <c r="M511" s="395"/>
    </row>
    <row r="512" ht="15.75" customHeight="1">
      <c r="H512" s="394"/>
      <c r="L512" s="395"/>
      <c r="M512" s="395"/>
    </row>
    <row r="513" ht="15.75" customHeight="1">
      <c r="H513" s="394"/>
      <c r="L513" s="395"/>
      <c r="M513" s="395"/>
    </row>
    <row r="514" ht="15.75" customHeight="1">
      <c r="H514" s="394"/>
      <c r="L514" s="395"/>
      <c r="M514" s="395"/>
    </row>
    <row r="515" ht="15.75" customHeight="1">
      <c r="H515" s="394"/>
      <c r="L515" s="395"/>
      <c r="M515" s="395"/>
    </row>
    <row r="516" ht="15.75" customHeight="1">
      <c r="H516" s="394"/>
      <c r="L516" s="395"/>
      <c r="M516" s="395"/>
    </row>
    <row r="517" ht="15.75" customHeight="1">
      <c r="H517" s="394"/>
      <c r="L517" s="395"/>
      <c r="M517" s="395"/>
    </row>
    <row r="518" ht="15.75" customHeight="1">
      <c r="H518" s="394"/>
      <c r="L518" s="395"/>
      <c r="M518" s="395"/>
    </row>
    <row r="519" ht="15.75" customHeight="1">
      <c r="H519" s="394"/>
      <c r="L519" s="395"/>
      <c r="M519" s="395"/>
    </row>
    <row r="520" ht="15.75" customHeight="1">
      <c r="H520" s="394"/>
      <c r="L520" s="395"/>
      <c r="M520" s="395"/>
    </row>
    <row r="521" ht="15.75" customHeight="1">
      <c r="H521" s="394"/>
      <c r="L521" s="395"/>
      <c r="M521" s="395"/>
    </row>
    <row r="522" ht="15.75" customHeight="1">
      <c r="H522" s="394"/>
      <c r="L522" s="395"/>
      <c r="M522" s="395"/>
    </row>
    <row r="523" ht="15.75" customHeight="1">
      <c r="H523" s="394"/>
      <c r="L523" s="395"/>
      <c r="M523" s="395"/>
    </row>
    <row r="524" ht="15.75" customHeight="1">
      <c r="H524" s="394"/>
      <c r="L524" s="395"/>
      <c r="M524" s="395"/>
    </row>
    <row r="525" ht="15.75" customHeight="1">
      <c r="H525" s="394"/>
      <c r="L525" s="395"/>
      <c r="M525" s="395"/>
    </row>
    <row r="526" ht="15.75" customHeight="1">
      <c r="H526" s="394"/>
      <c r="L526" s="395"/>
      <c r="M526" s="395"/>
    </row>
    <row r="527" ht="15.75" customHeight="1">
      <c r="H527" s="394"/>
      <c r="L527" s="395"/>
      <c r="M527" s="395"/>
    </row>
    <row r="528" ht="15.75" customHeight="1">
      <c r="H528" s="394"/>
      <c r="L528" s="395"/>
      <c r="M528" s="395"/>
    </row>
    <row r="529" ht="15.75" customHeight="1">
      <c r="H529" s="394"/>
      <c r="L529" s="395"/>
      <c r="M529" s="395"/>
    </row>
    <row r="530" ht="15.75" customHeight="1">
      <c r="H530" s="394"/>
      <c r="L530" s="395"/>
      <c r="M530" s="395"/>
    </row>
    <row r="531" ht="15.75" customHeight="1">
      <c r="H531" s="394"/>
      <c r="L531" s="395"/>
      <c r="M531" s="395"/>
    </row>
    <row r="532" ht="15.75" customHeight="1">
      <c r="H532" s="394"/>
      <c r="L532" s="395"/>
      <c r="M532" s="395"/>
    </row>
    <row r="533" ht="15.75" customHeight="1">
      <c r="H533" s="394"/>
      <c r="L533" s="395"/>
      <c r="M533" s="395"/>
    </row>
    <row r="534" ht="15.75" customHeight="1">
      <c r="H534" s="394"/>
      <c r="L534" s="395"/>
      <c r="M534" s="395"/>
    </row>
    <row r="535" ht="15.75" customHeight="1">
      <c r="H535" s="394"/>
      <c r="L535" s="395"/>
      <c r="M535" s="395"/>
    </row>
    <row r="536" ht="15.75" customHeight="1">
      <c r="H536" s="394"/>
      <c r="L536" s="395"/>
      <c r="M536" s="395"/>
    </row>
    <row r="537" ht="15.75" customHeight="1">
      <c r="H537" s="394"/>
      <c r="L537" s="395"/>
      <c r="M537" s="395"/>
    </row>
    <row r="538" ht="15.75" customHeight="1">
      <c r="H538" s="394"/>
      <c r="L538" s="395"/>
      <c r="M538" s="395"/>
    </row>
    <row r="539" ht="15.75" customHeight="1">
      <c r="H539" s="394"/>
      <c r="L539" s="395"/>
      <c r="M539" s="395"/>
    </row>
    <row r="540" ht="15.75" customHeight="1">
      <c r="H540" s="394"/>
      <c r="L540" s="395"/>
      <c r="M540" s="395"/>
    </row>
    <row r="541" ht="15.75" customHeight="1">
      <c r="H541" s="394"/>
      <c r="L541" s="395"/>
      <c r="M541" s="395"/>
    </row>
    <row r="542" ht="15.75" customHeight="1">
      <c r="H542" s="394"/>
      <c r="L542" s="395"/>
      <c r="M542" s="395"/>
    </row>
    <row r="543" ht="15.75" customHeight="1">
      <c r="H543" s="394"/>
      <c r="L543" s="395"/>
      <c r="M543" s="395"/>
    </row>
    <row r="544" ht="15.75" customHeight="1">
      <c r="H544" s="394"/>
      <c r="L544" s="395"/>
      <c r="M544" s="395"/>
    </row>
    <row r="545" ht="15.75" customHeight="1">
      <c r="H545" s="394"/>
      <c r="L545" s="395"/>
      <c r="M545" s="395"/>
    </row>
    <row r="546" ht="15.75" customHeight="1">
      <c r="H546" s="394"/>
      <c r="L546" s="395"/>
      <c r="M546" s="395"/>
    </row>
    <row r="547" ht="15.75" customHeight="1">
      <c r="H547" s="394"/>
      <c r="L547" s="395"/>
      <c r="M547" s="395"/>
    </row>
    <row r="548" ht="15.75" customHeight="1">
      <c r="H548" s="394"/>
      <c r="L548" s="395"/>
      <c r="M548" s="395"/>
    </row>
    <row r="549" ht="15.75" customHeight="1">
      <c r="H549" s="394"/>
      <c r="L549" s="395"/>
      <c r="M549" s="395"/>
    </row>
    <row r="550" ht="15.75" customHeight="1">
      <c r="H550" s="394"/>
      <c r="L550" s="395"/>
      <c r="M550" s="395"/>
    </row>
    <row r="551" ht="15.75" customHeight="1">
      <c r="H551" s="394"/>
      <c r="L551" s="395"/>
      <c r="M551" s="395"/>
    </row>
    <row r="552" ht="15.75" customHeight="1">
      <c r="H552" s="394"/>
      <c r="L552" s="395"/>
      <c r="M552" s="395"/>
    </row>
    <row r="553" ht="15.75" customHeight="1">
      <c r="H553" s="394"/>
      <c r="L553" s="395"/>
      <c r="M553" s="395"/>
    </row>
    <row r="554" ht="15.75" customHeight="1">
      <c r="H554" s="394"/>
      <c r="L554" s="395"/>
      <c r="M554" s="395"/>
    </row>
    <row r="555" ht="15.75" customHeight="1">
      <c r="H555" s="394"/>
      <c r="L555" s="395"/>
      <c r="M555" s="395"/>
    </row>
    <row r="556" ht="15.75" customHeight="1">
      <c r="H556" s="394"/>
      <c r="L556" s="395"/>
      <c r="M556" s="395"/>
    </row>
    <row r="557" ht="15.75" customHeight="1">
      <c r="H557" s="394"/>
      <c r="L557" s="395"/>
      <c r="M557" s="395"/>
    </row>
    <row r="558" ht="15.75" customHeight="1">
      <c r="H558" s="394"/>
      <c r="L558" s="395"/>
      <c r="M558" s="395"/>
    </row>
    <row r="559" ht="15.75" customHeight="1">
      <c r="H559" s="394"/>
      <c r="L559" s="395"/>
      <c r="M559" s="395"/>
    </row>
    <row r="560" ht="15.75" customHeight="1">
      <c r="H560" s="394"/>
      <c r="L560" s="395"/>
      <c r="M560" s="395"/>
    </row>
    <row r="561" ht="15.75" customHeight="1">
      <c r="H561" s="394"/>
      <c r="L561" s="395"/>
      <c r="M561" s="395"/>
    </row>
    <row r="562" ht="15.75" customHeight="1">
      <c r="H562" s="394"/>
      <c r="L562" s="395"/>
      <c r="M562" s="395"/>
    </row>
    <row r="563" ht="15.75" customHeight="1">
      <c r="H563" s="394"/>
      <c r="L563" s="395"/>
      <c r="M563" s="395"/>
    </row>
    <row r="564" ht="15.75" customHeight="1">
      <c r="H564" s="394"/>
      <c r="L564" s="395"/>
      <c r="M564" s="395"/>
    </row>
    <row r="565" ht="15.75" customHeight="1">
      <c r="H565" s="394"/>
      <c r="L565" s="395"/>
      <c r="M565" s="395"/>
    </row>
    <row r="566" ht="15.75" customHeight="1">
      <c r="H566" s="394"/>
      <c r="L566" s="395"/>
      <c r="M566" s="395"/>
    </row>
    <row r="567" ht="15.75" customHeight="1">
      <c r="H567" s="394"/>
      <c r="L567" s="395"/>
      <c r="M567" s="395"/>
    </row>
    <row r="568" ht="15.75" customHeight="1">
      <c r="H568" s="394"/>
      <c r="L568" s="395"/>
      <c r="M568" s="395"/>
    </row>
    <row r="569" ht="15.75" customHeight="1">
      <c r="H569" s="394"/>
      <c r="L569" s="395"/>
      <c r="M569" s="395"/>
    </row>
    <row r="570" ht="15.75" customHeight="1">
      <c r="H570" s="394"/>
      <c r="L570" s="395"/>
      <c r="M570" s="395"/>
    </row>
    <row r="571" ht="15.75" customHeight="1">
      <c r="H571" s="394"/>
      <c r="L571" s="395"/>
      <c r="M571" s="395"/>
    </row>
    <row r="572" ht="15.75" customHeight="1">
      <c r="H572" s="394"/>
      <c r="L572" s="395"/>
      <c r="M572" s="395"/>
    </row>
    <row r="573" ht="15.75" customHeight="1">
      <c r="H573" s="394"/>
      <c r="L573" s="395"/>
      <c r="M573" s="395"/>
    </row>
    <row r="574" ht="15.75" customHeight="1">
      <c r="H574" s="394"/>
      <c r="L574" s="395"/>
      <c r="M574" s="395"/>
    </row>
    <row r="575" ht="15.75" customHeight="1">
      <c r="H575" s="394"/>
      <c r="L575" s="395"/>
      <c r="M575" s="395"/>
    </row>
    <row r="576" ht="15.75" customHeight="1">
      <c r="H576" s="394"/>
      <c r="L576" s="395"/>
      <c r="M576" s="395"/>
    </row>
    <row r="577" ht="15.75" customHeight="1">
      <c r="H577" s="394"/>
      <c r="L577" s="395"/>
      <c r="M577" s="395"/>
    </row>
    <row r="578" ht="15.75" customHeight="1">
      <c r="H578" s="394"/>
      <c r="L578" s="395"/>
      <c r="M578" s="395"/>
    </row>
    <row r="579" ht="15.75" customHeight="1">
      <c r="H579" s="394"/>
      <c r="L579" s="395"/>
      <c r="M579" s="395"/>
    </row>
    <row r="580" ht="15.75" customHeight="1">
      <c r="H580" s="394"/>
      <c r="L580" s="395"/>
      <c r="M580" s="395"/>
    </row>
    <row r="581" ht="15.75" customHeight="1">
      <c r="H581" s="394"/>
      <c r="L581" s="395"/>
      <c r="M581" s="395"/>
    </row>
    <row r="582" ht="15.75" customHeight="1">
      <c r="H582" s="394"/>
      <c r="L582" s="395"/>
      <c r="M582" s="395"/>
    </row>
    <row r="583" ht="15.75" customHeight="1">
      <c r="H583" s="394"/>
      <c r="L583" s="395"/>
      <c r="M583" s="395"/>
    </row>
    <row r="584" ht="15.75" customHeight="1">
      <c r="H584" s="394"/>
      <c r="L584" s="395"/>
      <c r="M584" s="395"/>
    </row>
    <row r="585" ht="15.75" customHeight="1">
      <c r="H585" s="394"/>
      <c r="L585" s="395"/>
      <c r="M585" s="395"/>
    </row>
    <row r="586" ht="15.75" customHeight="1">
      <c r="H586" s="394"/>
      <c r="L586" s="395"/>
      <c r="M586" s="395"/>
    </row>
    <row r="587" ht="15.75" customHeight="1">
      <c r="H587" s="394"/>
      <c r="L587" s="395"/>
      <c r="M587" s="395"/>
    </row>
    <row r="588" ht="15.75" customHeight="1">
      <c r="H588" s="394"/>
      <c r="L588" s="395"/>
      <c r="M588" s="395"/>
    </row>
    <row r="589" ht="15.75" customHeight="1">
      <c r="H589" s="394"/>
      <c r="L589" s="395"/>
      <c r="M589" s="395"/>
    </row>
    <row r="590" ht="15.75" customHeight="1">
      <c r="H590" s="394"/>
      <c r="L590" s="395"/>
      <c r="M590" s="395"/>
    </row>
    <row r="591" ht="15.75" customHeight="1">
      <c r="H591" s="394"/>
      <c r="L591" s="395"/>
      <c r="M591" s="395"/>
    </row>
    <row r="592" ht="15.75" customHeight="1">
      <c r="H592" s="394"/>
      <c r="L592" s="395"/>
      <c r="M592" s="395"/>
    </row>
    <row r="593" ht="15.75" customHeight="1">
      <c r="H593" s="394"/>
      <c r="L593" s="395"/>
      <c r="M593" s="395"/>
    </row>
    <row r="594" ht="15.75" customHeight="1">
      <c r="H594" s="394"/>
      <c r="L594" s="395"/>
      <c r="M594" s="395"/>
    </row>
    <row r="595" ht="15.75" customHeight="1">
      <c r="H595" s="394"/>
      <c r="L595" s="395"/>
      <c r="M595" s="395"/>
    </row>
    <row r="596" ht="15.75" customHeight="1">
      <c r="H596" s="394"/>
      <c r="L596" s="395"/>
      <c r="M596" s="395"/>
    </row>
    <row r="597" ht="15.75" customHeight="1">
      <c r="H597" s="394"/>
      <c r="L597" s="395"/>
      <c r="M597" s="395"/>
    </row>
    <row r="598" ht="15.75" customHeight="1">
      <c r="H598" s="394"/>
      <c r="L598" s="395"/>
      <c r="M598" s="395"/>
    </row>
    <row r="599" ht="15.75" customHeight="1">
      <c r="H599" s="394"/>
      <c r="L599" s="395"/>
      <c r="M599" s="395"/>
    </row>
    <row r="600" ht="15.75" customHeight="1">
      <c r="H600" s="394"/>
      <c r="L600" s="395"/>
      <c r="M600" s="395"/>
    </row>
    <row r="601" ht="15.75" customHeight="1">
      <c r="H601" s="394"/>
      <c r="L601" s="395"/>
      <c r="M601" s="395"/>
    </row>
    <row r="602" ht="15.75" customHeight="1">
      <c r="H602" s="394"/>
      <c r="L602" s="395"/>
      <c r="M602" s="395"/>
    </row>
    <row r="603" ht="15.75" customHeight="1">
      <c r="H603" s="394"/>
      <c r="L603" s="395"/>
      <c r="M603" s="395"/>
    </row>
    <row r="604" ht="15.75" customHeight="1">
      <c r="H604" s="394"/>
      <c r="L604" s="395"/>
      <c r="M604" s="395"/>
    </row>
    <row r="605" ht="15.75" customHeight="1">
      <c r="H605" s="394"/>
      <c r="L605" s="395"/>
      <c r="M605" s="395"/>
    </row>
    <row r="606" ht="15.75" customHeight="1">
      <c r="H606" s="394"/>
      <c r="L606" s="395"/>
      <c r="M606" s="395"/>
    </row>
    <row r="607" ht="15.75" customHeight="1">
      <c r="H607" s="394"/>
      <c r="L607" s="395"/>
      <c r="M607" s="395"/>
    </row>
    <row r="608" ht="15.75" customHeight="1">
      <c r="H608" s="394"/>
      <c r="L608" s="395"/>
      <c r="M608" s="395"/>
    </row>
    <row r="609" ht="15.75" customHeight="1">
      <c r="H609" s="394"/>
      <c r="L609" s="395"/>
      <c r="M609" s="395"/>
    </row>
    <row r="610" ht="15.75" customHeight="1">
      <c r="H610" s="394"/>
      <c r="L610" s="395"/>
      <c r="M610" s="395"/>
    </row>
    <row r="611" ht="15.75" customHeight="1">
      <c r="H611" s="394"/>
      <c r="L611" s="395"/>
      <c r="M611" s="395"/>
    </row>
    <row r="612" ht="15.75" customHeight="1">
      <c r="H612" s="394"/>
      <c r="L612" s="395"/>
      <c r="M612" s="395"/>
    </row>
    <row r="613" ht="15.75" customHeight="1">
      <c r="H613" s="394"/>
      <c r="L613" s="395"/>
      <c r="M613" s="395"/>
    </row>
    <row r="614" ht="15.75" customHeight="1">
      <c r="H614" s="394"/>
      <c r="L614" s="395"/>
      <c r="M614" s="395"/>
    </row>
    <row r="615" ht="15.75" customHeight="1">
      <c r="H615" s="394"/>
      <c r="L615" s="395"/>
      <c r="M615" s="395"/>
    </row>
    <row r="616" ht="15.75" customHeight="1">
      <c r="H616" s="394"/>
      <c r="L616" s="395"/>
      <c r="M616" s="395"/>
    </row>
    <row r="617" ht="15.75" customHeight="1">
      <c r="H617" s="394"/>
      <c r="L617" s="395"/>
      <c r="M617" s="395"/>
    </row>
    <row r="618" ht="15.75" customHeight="1">
      <c r="H618" s="394"/>
      <c r="L618" s="395"/>
      <c r="M618" s="395"/>
    </row>
    <row r="619" ht="15.75" customHeight="1">
      <c r="H619" s="394"/>
      <c r="L619" s="395"/>
      <c r="M619" s="395"/>
    </row>
    <row r="620" ht="15.75" customHeight="1">
      <c r="H620" s="394"/>
      <c r="L620" s="395"/>
      <c r="M620" s="395"/>
    </row>
    <row r="621" ht="15.75" customHeight="1">
      <c r="H621" s="394"/>
      <c r="L621" s="395"/>
      <c r="M621" s="395"/>
    </row>
    <row r="622" ht="15.75" customHeight="1">
      <c r="H622" s="394"/>
      <c r="L622" s="395"/>
      <c r="M622" s="395"/>
    </row>
    <row r="623" ht="15.75" customHeight="1">
      <c r="H623" s="394"/>
      <c r="L623" s="395"/>
      <c r="M623" s="395"/>
    </row>
    <row r="624" ht="15.75" customHeight="1">
      <c r="H624" s="394"/>
      <c r="L624" s="395"/>
      <c r="M624" s="395"/>
    </row>
    <row r="625" ht="15.75" customHeight="1">
      <c r="H625" s="394"/>
      <c r="L625" s="395"/>
      <c r="M625" s="395"/>
    </row>
    <row r="626" ht="15.75" customHeight="1">
      <c r="H626" s="394"/>
      <c r="L626" s="395"/>
      <c r="M626" s="395"/>
    </row>
    <row r="627" ht="15.75" customHeight="1">
      <c r="H627" s="394"/>
      <c r="L627" s="395"/>
      <c r="M627" s="395"/>
    </row>
    <row r="628" ht="15.75" customHeight="1">
      <c r="H628" s="394"/>
      <c r="L628" s="395"/>
      <c r="M628" s="395"/>
    </row>
    <row r="629" ht="15.75" customHeight="1">
      <c r="H629" s="394"/>
      <c r="L629" s="395"/>
      <c r="M629" s="395"/>
    </row>
    <row r="630" ht="15.75" customHeight="1">
      <c r="H630" s="394"/>
      <c r="L630" s="395"/>
      <c r="M630" s="395"/>
    </row>
    <row r="631" ht="15.75" customHeight="1">
      <c r="H631" s="394"/>
      <c r="L631" s="395"/>
      <c r="M631" s="395"/>
    </row>
    <row r="632" ht="15.75" customHeight="1">
      <c r="H632" s="394"/>
      <c r="L632" s="395"/>
      <c r="M632" s="395"/>
    </row>
    <row r="633" ht="15.75" customHeight="1">
      <c r="H633" s="394"/>
      <c r="L633" s="395"/>
      <c r="M633" s="395"/>
    </row>
    <row r="634" ht="15.75" customHeight="1">
      <c r="H634" s="394"/>
      <c r="L634" s="395"/>
      <c r="M634" s="395"/>
    </row>
    <row r="635" ht="15.75" customHeight="1">
      <c r="H635" s="394"/>
      <c r="L635" s="395"/>
      <c r="M635" s="395"/>
    </row>
    <row r="636" ht="15.75" customHeight="1">
      <c r="H636" s="394"/>
      <c r="L636" s="395"/>
      <c r="M636" s="395"/>
    </row>
    <row r="637" ht="15.75" customHeight="1">
      <c r="H637" s="394"/>
      <c r="L637" s="395"/>
      <c r="M637" s="395"/>
    </row>
    <row r="638" ht="15.75" customHeight="1">
      <c r="H638" s="394"/>
      <c r="L638" s="395"/>
      <c r="M638" s="395"/>
    </row>
    <row r="639" ht="15.75" customHeight="1">
      <c r="H639" s="394"/>
      <c r="L639" s="395"/>
      <c r="M639" s="395"/>
    </row>
    <row r="640" ht="15.75" customHeight="1">
      <c r="H640" s="394"/>
      <c r="L640" s="395"/>
      <c r="M640" s="395"/>
    </row>
    <row r="641" ht="15.75" customHeight="1">
      <c r="H641" s="394"/>
      <c r="L641" s="395"/>
      <c r="M641" s="395"/>
    </row>
    <row r="642" ht="15.75" customHeight="1">
      <c r="H642" s="394"/>
      <c r="L642" s="395"/>
      <c r="M642" s="395"/>
    </row>
    <row r="643" ht="15.75" customHeight="1">
      <c r="H643" s="394"/>
      <c r="L643" s="395"/>
      <c r="M643" s="395"/>
    </row>
    <row r="644" ht="15.75" customHeight="1">
      <c r="H644" s="394"/>
      <c r="L644" s="395"/>
      <c r="M644" s="395"/>
    </row>
    <row r="645" ht="15.75" customHeight="1">
      <c r="H645" s="394"/>
      <c r="L645" s="395"/>
      <c r="M645" s="395"/>
    </row>
    <row r="646" ht="15.75" customHeight="1">
      <c r="H646" s="394"/>
      <c r="L646" s="395"/>
      <c r="M646" s="395"/>
    </row>
    <row r="647" ht="15.75" customHeight="1">
      <c r="H647" s="394"/>
      <c r="L647" s="395"/>
      <c r="M647" s="395"/>
    </row>
    <row r="648" ht="15.75" customHeight="1">
      <c r="H648" s="394"/>
      <c r="L648" s="395"/>
      <c r="M648" s="395"/>
    </row>
    <row r="649" ht="15.75" customHeight="1">
      <c r="H649" s="394"/>
      <c r="L649" s="395"/>
      <c r="M649" s="395"/>
    </row>
    <row r="650" ht="15.75" customHeight="1">
      <c r="H650" s="394"/>
      <c r="L650" s="395"/>
      <c r="M650" s="395"/>
    </row>
    <row r="651" ht="15.75" customHeight="1">
      <c r="H651" s="394"/>
      <c r="L651" s="395"/>
      <c r="M651" s="395"/>
    </row>
    <row r="652" ht="15.75" customHeight="1">
      <c r="H652" s="394"/>
      <c r="L652" s="395"/>
      <c r="M652" s="395"/>
    </row>
    <row r="653" ht="15.75" customHeight="1">
      <c r="H653" s="394"/>
      <c r="L653" s="395"/>
      <c r="M653" s="395"/>
    </row>
    <row r="654" ht="15.75" customHeight="1">
      <c r="H654" s="394"/>
      <c r="L654" s="395"/>
      <c r="M654" s="395"/>
    </row>
    <row r="655" ht="15.75" customHeight="1">
      <c r="H655" s="394"/>
      <c r="L655" s="395"/>
      <c r="M655" s="395"/>
    </row>
    <row r="656" ht="15.75" customHeight="1">
      <c r="H656" s="394"/>
      <c r="L656" s="395"/>
      <c r="M656" s="395"/>
    </row>
    <row r="657" ht="15.75" customHeight="1">
      <c r="H657" s="394"/>
      <c r="L657" s="395"/>
      <c r="M657" s="395"/>
    </row>
    <row r="658" ht="15.75" customHeight="1">
      <c r="H658" s="394"/>
      <c r="L658" s="395"/>
      <c r="M658" s="395"/>
    </row>
    <row r="659" ht="15.75" customHeight="1">
      <c r="H659" s="394"/>
      <c r="L659" s="395"/>
      <c r="M659" s="395"/>
    </row>
    <row r="660" ht="15.75" customHeight="1">
      <c r="H660" s="394"/>
      <c r="L660" s="395"/>
      <c r="M660" s="395"/>
    </row>
    <row r="661" ht="15.75" customHeight="1">
      <c r="H661" s="394"/>
      <c r="L661" s="395"/>
      <c r="M661" s="395"/>
    </row>
    <row r="662" ht="15.75" customHeight="1">
      <c r="H662" s="394"/>
      <c r="L662" s="395"/>
      <c r="M662" s="395"/>
    </row>
    <row r="663" ht="15.75" customHeight="1">
      <c r="H663" s="394"/>
      <c r="L663" s="395"/>
      <c r="M663" s="395"/>
    </row>
    <row r="664" ht="15.75" customHeight="1">
      <c r="H664" s="394"/>
      <c r="L664" s="395"/>
      <c r="M664" s="395"/>
    </row>
    <row r="665" ht="15.75" customHeight="1">
      <c r="H665" s="394"/>
      <c r="L665" s="395"/>
      <c r="M665" s="395"/>
    </row>
    <row r="666" ht="15.75" customHeight="1">
      <c r="H666" s="394"/>
      <c r="L666" s="395"/>
      <c r="M666" s="395"/>
    </row>
    <row r="667" ht="15.75" customHeight="1">
      <c r="H667" s="394"/>
      <c r="L667" s="395"/>
      <c r="M667" s="395"/>
    </row>
    <row r="668" ht="15.75" customHeight="1">
      <c r="H668" s="394"/>
      <c r="L668" s="395"/>
      <c r="M668" s="395"/>
    </row>
    <row r="669" ht="15.75" customHeight="1">
      <c r="H669" s="394"/>
      <c r="L669" s="395"/>
      <c r="M669" s="395"/>
    </row>
    <row r="670" ht="15.75" customHeight="1">
      <c r="H670" s="394"/>
      <c r="L670" s="395"/>
      <c r="M670" s="395"/>
    </row>
    <row r="671" ht="15.75" customHeight="1">
      <c r="H671" s="394"/>
      <c r="L671" s="395"/>
      <c r="M671" s="395"/>
    </row>
    <row r="672" ht="15.75" customHeight="1">
      <c r="H672" s="394"/>
      <c r="L672" s="395"/>
      <c r="M672" s="395"/>
    </row>
    <row r="673" ht="15.75" customHeight="1">
      <c r="H673" s="394"/>
      <c r="L673" s="395"/>
      <c r="M673" s="395"/>
    </row>
    <row r="674" ht="15.75" customHeight="1">
      <c r="H674" s="394"/>
      <c r="L674" s="395"/>
      <c r="M674" s="395"/>
    </row>
    <row r="675" ht="15.75" customHeight="1">
      <c r="H675" s="394"/>
      <c r="L675" s="395"/>
      <c r="M675" s="395"/>
    </row>
    <row r="676" ht="15.75" customHeight="1">
      <c r="H676" s="394"/>
      <c r="L676" s="395"/>
      <c r="M676" s="395"/>
    </row>
    <row r="677" ht="15.75" customHeight="1">
      <c r="H677" s="394"/>
      <c r="L677" s="395"/>
      <c r="M677" s="395"/>
    </row>
    <row r="678" ht="15.75" customHeight="1">
      <c r="H678" s="394"/>
      <c r="L678" s="395"/>
      <c r="M678" s="395"/>
    </row>
    <row r="679" ht="15.75" customHeight="1">
      <c r="H679" s="394"/>
      <c r="L679" s="395"/>
      <c r="M679" s="395"/>
    </row>
    <row r="680" ht="15.75" customHeight="1">
      <c r="H680" s="394"/>
      <c r="L680" s="395"/>
      <c r="M680" s="395"/>
    </row>
    <row r="681" ht="15.75" customHeight="1">
      <c r="H681" s="394"/>
      <c r="L681" s="395"/>
      <c r="M681" s="395"/>
    </row>
    <row r="682" ht="15.75" customHeight="1">
      <c r="H682" s="394"/>
      <c r="L682" s="395"/>
      <c r="M682" s="395"/>
    </row>
    <row r="683" ht="15.75" customHeight="1">
      <c r="H683" s="394"/>
      <c r="L683" s="395"/>
      <c r="M683" s="395"/>
    </row>
    <row r="684" ht="15.75" customHeight="1">
      <c r="H684" s="394"/>
      <c r="L684" s="395"/>
      <c r="M684" s="395"/>
    </row>
    <row r="685" ht="15.75" customHeight="1">
      <c r="H685" s="394"/>
      <c r="L685" s="395"/>
      <c r="M685" s="395"/>
    </row>
    <row r="686" ht="15.75" customHeight="1">
      <c r="H686" s="394"/>
      <c r="L686" s="395"/>
      <c r="M686" s="395"/>
    </row>
    <row r="687" ht="15.75" customHeight="1">
      <c r="H687" s="394"/>
      <c r="L687" s="395"/>
      <c r="M687" s="395"/>
    </row>
    <row r="688" ht="15.75" customHeight="1">
      <c r="H688" s="394"/>
      <c r="L688" s="395"/>
      <c r="M688" s="395"/>
    </row>
    <row r="689" ht="15.75" customHeight="1">
      <c r="H689" s="394"/>
      <c r="L689" s="395"/>
      <c r="M689" s="395"/>
    </row>
    <row r="690" ht="15.75" customHeight="1">
      <c r="H690" s="394"/>
      <c r="L690" s="395"/>
      <c r="M690" s="395"/>
    </row>
    <row r="691" ht="15.75" customHeight="1">
      <c r="H691" s="394"/>
      <c r="L691" s="395"/>
      <c r="M691" s="395"/>
    </row>
    <row r="692" ht="15.75" customHeight="1">
      <c r="H692" s="394"/>
      <c r="L692" s="395"/>
      <c r="M692" s="395"/>
    </row>
    <row r="693" ht="15.75" customHeight="1">
      <c r="H693" s="394"/>
      <c r="L693" s="395"/>
      <c r="M693" s="395"/>
    </row>
    <row r="694" ht="15.75" customHeight="1">
      <c r="H694" s="394"/>
      <c r="L694" s="395"/>
      <c r="M694" s="395"/>
    </row>
    <row r="695" ht="15.75" customHeight="1">
      <c r="H695" s="394"/>
      <c r="L695" s="395"/>
      <c r="M695" s="395"/>
    </row>
    <row r="696" ht="15.75" customHeight="1">
      <c r="H696" s="394"/>
      <c r="L696" s="395"/>
      <c r="M696" s="395"/>
    </row>
    <row r="697" ht="15.75" customHeight="1">
      <c r="H697" s="394"/>
      <c r="L697" s="395"/>
      <c r="M697" s="395"/>
    </row>
    <row r="698" ht="15.75" customHeight="1">
      <c r="H698" s="394"/>
      <c r="L698" s="395"/>
      <c r="M698" s="395"/>
    </row>
    <row r="699" ht="15.75" customHeight="1">
      <c r="H699" s="394"/>
      <c r="L699" s="395"/>
      <c r="M699" s="395"/>
    </row>
    <row r="700" ht="15.75" customHeight="1">
      <c r="H700" s="394"/>
      <c r="L700" s="395"/>
      <c r="M700" s="395"/>
    </row>
    <row r="701" ht="15.75" customHeight="1">
      <c r="H701" s="394"/>
      <c r="L701" s="395"/>
      <c r="M701" s="395"/>
    </row>
    <row r="702" ht="15.75" customHeight="1">
      <c r="H702" s="394"/>
      <c r="L702" s="395"/>
      <c r="M702" s="395"/>
    </row>
    <row r="703" ht="15.75" customHeight="1">
      <c r="H703" s="394"/>
      <c r="L703" s="395"/>
      <c r="M703" s="395"/>
    </row>
    <row r="704" ht="15.75" customHeight="1">
      <c r="H704" s="394"/>
      <c r="L704" s="395"/>
      <c r="M704" s="395"/>
    </row>
    <row r="705" ht="15.75" customHeight="1">
      <c r="H705" s="394"/>
      <c r="L705" s="395"/>
      <c r="M705" s="395"/>
    </row>
    <row r="706" ht="15.75" customHeight="1">
      <c r="H706" s="394"/>
      <c r="L706" s="395"/>
      <c r="M706" s="395"/>
    </row>
    <row r="707" ht="15.75" customHeight="1">
      <c r="H707" s="394"/>
      <c r="L707" s="395"/>
      <c r="M707" s="395"/>
    </row>
    <row r="708" ht="15.75" customHeight="1">
      <c r="H708" s="394"/>
      <c r="L708" s="395"/>
      <c r="M708" s="395"/>
    </row>
    <row r="709" ht="15.75" customHeight="1">
      <c r="H709" s="394"/>
      <c r="L709" s="395"/>
      <c r="M709" s="395"/>
    </row>
    <row r="710" ht="15.75" customHeight="1">
      <c r="H710" s="394"/>
      <c r="L710" s="395"/>
      <c r="M710" s="395"/>
    </row>
    <row r="711" ht="15.75" customHeight="1">
      <c r="H711" s="394"/>
      <c r="L711" s="395"/>
      <c r="M711" s="395"/>
    </row>
    <row r="712" ht="15.75" customHeight="1">
      <c r="H712" s="394"/>
      <c r="L712" s="395"/>
      <c r="M712" s="395"/>
    </row>
    <row r="713" ht="15.75" customHeight="1">
      <c r="H713" s="394"/>
      <c r="L713" s="395"/>
      <c r="M713" s="395"/>
    </row>
    <row r="714" ht="15.75" customHeight="1">
      <c r="H714" s="394"/>
      <c r="L714" s="395"/>
      <c r="M714" s="395"/>
    </row>
    <row r="715" ht="15.75" customHeight="1">
      <c r="H715" s="394"/>
      <c r="L715" s="395"/>
      <c r="M715" s="395"/>
    </row>
    <row r="716" ht="15.75" customHeight="1">
      <c r="H716" s="394"/>
      <c r="L716" s="395"/>
      <c r="M716" s="395"/>
    </row>
    <row r="717" ht="15.75" customHeight="1">
      <c r="H717" s="394"/>
      <c r="L717" s="395"/>
      <c r="M717" s="395"/>
    </row>
    <row r="718" ht="15.75" customHeight="1">
      <c r="H718" s="394"/>
      <c r="L718" s="395"/>
      <c r="M718" s="395"/>
    </row>
    <row r="719" ht="15.75" customHeight="1">
      <c r="H719" s="394"/>
      <c r="L719" s="395"/>
      <c r="M719" s="395"/>
    </row>
    <row r="720" ht="15.75" customHeight="1">
      <c r="H720" s="394"/>
      <c r="L720" s="395"/>
      <c r="M720" s="395"/>
    </row>
    <row r="721" ht="15.75" customHeight="1">
      <c r="H721" s="394"/>
      <c r="L721" s="395"/>
      <c r="M721" s="395"/>
    </row>
    <row r="722" ht="15.75" customHeight="1">
      <c r="H722" s="394"/>
      <c r="L722" s="395"/>
      <c r="M722" s="395"/>
    </row>
    <row r="723" ht="15.75" customHeight="1">
      <c r="H723" s="394"/>
      <c r="L723" s="395"/>
      <c r="M723" s="395"/>
    </row>
    <row r="724" ht="15.75" customHeight="1">
      <c r="H724" s="394"/>
      <c r="L724" s="395"/>
      <c r="M724" s="395"/>
    </row>
    <row r="725" ht="15.75" customHeight="1">
      <c r="H725" s="394"/>
      <c r="L725" s="395"/>
      <c r="M725" s="395"/>
    </row>
    <row r="726" ht="15.75" customHeight="1">
      <c r="H726" s="394"/>
      <c r="L726" s="395"/>
      <c r="M726" s="395"/>
    </row>
    <row r="727" ht="15.75" customHeight="1">
      <c r="H727" s="394"/>
      <c r="L727" s="395"/>
      <c r="M727" s="395"/>
    </row>
    <row r="728" ht="15.75" customHeight="1">
      <c r="H728" s="394"/>
      <c r="L728" s="395"/>
      <c r="M728" s="395"/>
    </row>
    <row r="729" ht="15.75" customHeight="1">
      <c r="H729" s="394"/>
      <c r="L729" s="395"/>
      <c r="M729" s="395"/>
    </row>
    <row r="730" ht="15.75" customHeight="1">
      <c r="H730" s="394"/>
      <c r="L730" s="395"/>
      <c r="M730" s="395"/>
    </row>
    <row r="731" ht="15.75" customHeight="1">
      <c r="H731" s="394"/>
      <c r="L731" s="395"/>
      <c r="M731" s="395"/>
    </row>
    <row r="732" ht="15.75" customHeight="1">
      <c r="H732" s="394"/>
      <c r="L732" s="395"/>
      <c r="M732" s="395"/>
    </row>
    <row r="733" ht="15.75" customHeight="1">
      <c r="H733" s="394"/>
      <c r="L733" s="395"/>
      <c r="M733" s="395"/>
    </row>
    <row r="734" ht="15.75" customHeight="1">
      <c r="H734" s="394"/>
      <c r="L734" s="395"/>
      <c r="M734" s="395"/>
    </row>
    <row r="735" ht="15.75" customHeight="1">
      <c r="H735" s="394"/>
      <c r="L735" s="395"/>
      <c r="M735" s="395"/>
    </row>
    <row r="736" ht="15.75" customHeight="1">
      <c r="H736" s="394"/>
      <c r="L736" s="395"/>
      <c r="M736" s="395"/>
    </row>
    <row r="737" ht="15.75" customHeight="1">
      <c r="H737" s="394"/>
      <c r="L737" s="395"/>
      <c r="M737" s="395"/>
    </row>
    <row r="738" ht="15.75" customHeight="1">
      <c r="H738" s="394"/>
      <c r="L738" s="395"/>
      <c r="M738" s="395"/>
    </row>
    <row r="739" ht="15.75" customHeight="1">
      <c r="H739" s="394"/>
      <c r="L739" s="395"/>
      <c r="M739" s="395"/>
    </row>
    <row r="740" ht="15.75" customHeight="1">
      <c r="H740" s="394"/>
      <c r="L740" s="395"/>
      <c r="M740" s="395"/>
    </row>
    <row r="741" ht="15.75" customHeight="1">
      <c r="H741" s="394"/>
      <c r="L741" s="395"/>
      <c r="M741" s="395"/>
    </row>
    <row r="742" ht="15.75" customHeight="1">
      <c r="H742" s="394"/>
      <c r="L742" s="395"/>
      <c r="M742" s="395"/>
    </row>
    <row r="743" ht="15.75" customHeight="1">
      <c r="H743" s="394"/>
      <c r="L743" s="395"/>
      <c r="M743" s="395"/>
    </row>
    <row r="744" ht="15.75" customHeight="1">
      <c r="H744" s="394"/>
      <c r="L744" s="395"/>
      <c r="M744" s="395"/>
    </row>
    <row r="745" ht="15.75" customHeight="1">
      <c r="H745" s="394"/>
      <c r="L745" s="395"/>
      <c r="M745" s="395"/>
    </row>
    <row r="746" ht="15.75" customHeight="1">
      <c r="H746" s="394"/>
      <c r="L746" s="395"/>
      <c r="M746" s="395"/>
    </row>
    <row r="747" ht="15.75" customHeight="1">
      <c r="H747" s="394"/>
      <c r="L747" s="395"/>
      <c r="M747" s="395"/>
    </row>
    <row r="748" ht="15.75" customHeight="1">
      <c r="H748" s="394"/>
      <c r="L748" s="395"/>
      <c r="M748" s="395"/>
    </row>
    <row r="749" ht="15.75" customHeight="1">
      <c r="H749" s="394"/>
      <c r="L749" s="395"/>
      <c r="M749" s="395"/>
    </row>
    <row r="750" ht="15.75" customHeight="1">
      <c r="H750" s="394"/>
      <c r="L750" s="395"/>
      <c r="M750" s="395"/>
    </row>
    <row r="751" ht="15.75" customHeight="1">
      <c r="H751" s="394"/>
      <c r="L751" s="395"/>
      <c r="M751" s="395"/>
    </row>
    <row r="752" ht="15.75" customHeight="1">
      <c r="H752" s="394"/>
      <c r="L752" s="395"/>
      <c r="M752" s="395"/>
    </row>
    <row r="753" ht="15.75" customHeight="1">
      <c r="H753" s="394"/>
      <c r="L753" s="395"/>
      <c r="M753" s="395"/>
    </row>
    <row r="754" ht="15.75" customHeight="1">
      <c r="H754" s="394"/>
      <c r="L754" s="395"/>
      <c r="M754" s="395"/>
    </row>
    <row r="755" ht="15.75" customHeight="1">
      <c r="H755" s="394"/>
      <c r="L755" s="395"/>
      <c r="M755" s="395"/>
    </row>
    <row r="756" ht="15.75" customHeight="1">
      <c r="H756" s="394"/>
      <c r="L756" s="395"/>
      <c r="M756" s="395"/>
    </row>
    <row r="757" ht="15.75" customHeight="1">
      <c r="H757" s="394"/>
      <c r="L757" s="395"/>
      <c r="M757" s="395"/>
    </row>
    <row r="758" ht="15.75" customHeight="1">
      <c r="H758" s="394"/>
      <c r="L758" s="395"/>
      <c r="M758" s="395"/>
    </row>
    <row r="759" ht="15.75" customHeight="1">
      <c r="H759" s="394"/>
      <c r="L759" s="395"/>
      <c r="M759" s="395"/>
    </row>
    <row r="760" ht="15.75" customHeight="1">
      <c r="H760" s="394"/>
      <c r="L760" s="395"/>
      <c r="M760" s="395"/>
    </row>
    <row r="761" ht="15.75" customHeight="1">
      <c r="H761" s="394"/>
      <c r="L761" s="395"/>
      <c r="M761" s="395"/>
    </row>
    <row r="762" ht="15.75" customHeight="1">
      <c r="H762" s="394"/>
      <c r="L762" s="395"/>
      <c r="M762" s="395"/>
    </row>
    <row r="763" ht="15.75" customHeight="1">
      <c r="H763" s="394"/>
      <c r="L763" s="395"/>
      <c r="M763" s="395"/>
    </row>
    <row r="764" ht="15.75" customHeight="1">
      <c r="H764" s="394"/>
      <c r="L764" s="395"/>
      <c r="M764" s="395"/>
    </row>
    <row r="765" ht="15.75" customHeight="1">
      <c r="H765" s="394"/>
      <c r="L765" s="395"/>
      <c r="M765" s="395"/>
    </row>
    <row r="766" ht="15.75" customHeight="1">
      <c r="H766" s="394"/>
      <c r="L766" s="395"/>
      <c r="M766" s="395"/>
    </row>
    <row r="767" ht="15.75" customHeight="1">
      <c r="H767" s="394"/>
      <c r="L767" s="395"/>
      <c r="M767" s="395"/>
    </row>
    <row r="768" ht="15.75" customHeight="1">
      <c r="H768" s="394"/>
      <c r="L768" s="395"/>
      <c r="M768" s="395"/>
    </row>
    <row r="769" ht="15.75" customHeight="1">
      <c r="H769" s="394"/>
      <c r="L769" s="395"/>
      <c r="M769" s="395"/>
    </row>
    <row r="770" ht="15.75" customHeight="1">
      <c r="H770" s="394"/>
      <c r="L770" s="395"/>
      <c r="M770" s="395"/>
    </row>
    <row r="771" ht="15.75" customHeight="1">
      <c r="H771" s="394"/>
      <c r="L771" s="395"/>
      <c r="M771" s="395"/>
    </row>
    <row r="772" ht="15.75" customHeight="1">
      <c r="H772" s="394"/>
      <c r="L772" s="395"/>
      <c r="M772" s="395"/>
    </row>
    <row r="773" ht="15.75" customHeight="1">
      <c r="H773" s="394"/>
      <c r="L773" s="395"/>
      <c r="M773" s="395"/>
    </row>
    <row r="774" ht="15.75" customHeight="1">
      <c r="H774" s="394"/>
      <c r="L774" s="395"/>
      <c r="M774" s="395"/>
    </row>
    <row r="775" ht="15.75" customHeight="1">
      <c r="H775" s="394"/>
      <c r="L775" s="395"/>
      <c r="M775" s="395"/>
    </row>
    <row r="776" ht="15.75" customHeight="1">
      <c r="H776" s="394"/>
      <c r="L776" s="395"/>
      <c r="M776" s="395"/>
    </row>
    <row r="777" ht="15.75" customHeight="1">
      <c r="H777" s="394"/>
      <c r="L777" s="395"/>
      <c r="M777" s="395"/>
    </row>
    <row r="778" ht="15.75" customHeight="1">
      <c r="H778" s="394"/>
      <c r="L778" s="395"/>
      <c r="M778" s="395"/>
    </row>
    <row r="779" ht="15.75" customHeight="1">
      <c r="H779" s="394"/>
      <c r="L779" s="395"/>
      <c r="M779" s="395"/>
    </row>
    <row r="780" ht="15.75" customHeight="1">
      <c r="H780" s="394"/>
      <c r="L780" s="395"/>
      <c r="M780" s="395"/>
    </row>
    <row r="781" ht="15.75" customHeight="1">
      <c r="H781" s="394"/>
      <c r="L781" s="395"/>
      <c r="M781" s="395"/>
    </row>
    <row r="782" ht="15.75" customHeight="1">
      <c r="H782" s="394"/>
      <c r="L782" s="395"/>
      <c r="M782" s="395"/>
    </row>
    <row r="783" ht="15.75" customHeight="1">
      <c r="H783" s="394"/>
      <c r="L783" s="395"/>
      <c r="M783" s="395"/>
    </row>
    <row r="784" ht="15.75" customHeight="1">
      <c r="H784" s="394"/>
      <c r="L784" s="395"/>
      <c r="M784" s="395"/>
    </row>
    <row r="785" ht="15.75" customHeight="1">
      <c r="H785" s="394"/>
      <c r="L785" s="395"/>
      <c r="M785" s="395"/>
    </row>
    <row r="786" ht="15.75" customHeight="1">
      <c r="H786" s="394"/>
      <c r="L786" s="395"/>
      <c r="M786" s="395"/>
    </row>
    <row r="787" ht="15.75" customHeight="1">
      <c r="H787" s="394"/>
      <c r="L787" s="395"/>
      <c r="M787" s="395"/>
    </row>
    <row r="788" ht="15.75" customHeight="1">
      <c r="H788" s="394"/>
      <c r="L788" s="395"/>
      <c r="M788" s="395"/>
    </row>
    <row r="789" ht="15.75" customHeight="1">
      <c r="H789" s="394"/>
      <c r="L789" s="395"/>
      <c r="M789" s="395"/>
    </row>
    <row r="790" ht="15.75" customHeight="1">
      <c r="H790" s="394"/>
      <c r="L790" s="395"/>
      <c r="M790" s="395"/>
    </row>
    <row r="791" ht="15.75" customHeight="1">
      <c r="H791" s="394"/>
      <c r="L791" s="395"/>
      <c r="M791" s="395"/>
    </row>
    <row r="792" ht="15.75" customHeight="1">
      <c r="H792" s="394"/>
      <c r="L792" s="395"/>
      <c r="M792" s="395"/>
    </row>
    <row r="793" ht="15.75" customHeight="1">
      <c r="H793" s="394"/>
      <c r="L793" s="395"/>
      <c r="M793" s="395"/>
    </row>
    <row r="794" ht="15.75" customHeight="1">
      <c r="H794" s="394"/>
      <c r="L794" s="395"/>
      <c r="M794" s="395"/>
    </row>
    <row r="795" ht="15.75" customHeight="1">
      <c r="H795" s="394"/>
      <c r="L795" s="395"/>
      <c r="M795" s="395"/>
    </row>
    <row r="796" ht="15.75" customHeight="1">
      <c r="H796" s="394"/>
      <c r="L796" s="395"/>
      <c r="M796" s="395"/>
    </row>
    <row r="797" ht="15.75" customHeight="1">
      <c r="H797" s="394"/>
      <c r="L797" s="395"/>
      <c r="M797" s="395"/>
    </row>
    <row r="798" ht="15.75" customHeight="1">
      <c r="H798" s="394"/>
      <c r="L798" s="395"/>
      <c r="M798" s="395"/>
    </row>
    <row r="799" ht="15.75" customHeight="1">
      <c r="H799" s="394"/>
      <c r="L799" s="395"/>
      <c r="M799" s="395"/>
    </row>
    <row r="800" ht="15.75" customHeight="1">
      <c r="H800" s="394"/>
      <c r="L800" s="395"/>
      <c r="M800" s="395"/>
    </row>
    <row r="801" ht="15.75" customHeight="1">
      <c r="H801" s="394"/>
      <c r="L801" s="395"/>
      <c r="M801" s="395"/>
    </row>
    <row r="802" ht="15.75" customHeight="1">
      <c r="H802" s="394"/>
      <c r="L802" s="395"/>
      <c r="M802" s="395"/>
    </row>
    <row r="803" ht="15.75" customHeight="1">
      <c r="H803" s="394"/>
      <c r="L803" s="395"/>
      <c r="M803" s="395"/>
    </row>
    <row r="804" ht="15.75" customHeight="1">
      <c r="H804" s="394"/>
      <c r="L804" s="395"/>
      <c r="M804" s="395"/>
    </row>
    <row r="805" ht="15.75" customHeight="1">
      <c r="H805" s="394"/>
      <c r="L805" s="395"/>
      <c r="M805" s="395"/>
    </row>
    <row r="806" ht="15.75" customHeight="1">
      <c r="H806" s="394"/>
      <c r="L806" s="395"/>
      <c r="M806" s="395"/>
    </row>
    <row r="807" ht="15.75" customHeight="1">
      <c r="H807" s="394"/>
      <c r="L807" s="395"/>
      <c r="M807" s="395"/>
    </row>
    <row r="808" ht="15.75" customHeight="1">
      <c r="H808" s="394"/>
      <c r="L808" s="395"/>
      <c r="M808" s="395"/>
    </row>
    <row r="809" ht="15.75" customHeight="1">
      <c r="H809" s="394"/>
      <c r="L809" s="395"/>
      <c r="M809" s="395"/>
    </row>
    <row r="810" ht="15.75" customHeight="1">
      <c r="H810" s="394"/>
      <c r="L810" s="395"/>
      <c r="M810" s="395"/>
    </row>
    <row r="811" ht="15.75" customHeight="1">
      <c r="H811" s="394"/>
      <c r="L811" s="395"/>
      <c r="M811" s="395"/>
    </row>
    <row r="812" ht="15.75" customHeight="1">
      <c r="H812" s="394"/>
      <c r="L812" s="395"/>
      <c r="M812" s="395"/>
    </row>
    <row r="813" ht="15.75" customHeight="1">
      <c r="H813" s="394"/>
      <c r="L813" s="395"/>
      <c r="M813" s="395"/>
    </row>
    <row r="814" ht="15.75" customHeight="1">
      <c r="H814" s="394"/>
      <c r="L814" s="395"/>
      <c r="M814" s="395"/>
    </row>
    <row r="815" ht="15.75" customHeight="1">
      <c r="H815" s="394"/>
      <c r="L815" s="395"/>
      <c r="M815" s="395"/>
    </row>
    <row r="816" ht="15.75" customHeight="1">
      <c r="H816" s="394"/>
      <c r="L816" s="395"/>
      <c r="M816" s="395"/>
    </row>
    <row r="817" ht="15.75" customHeight="1">
      <c r="H817" s="394"/>
      <c r="L817" s="395"/>
      <c r="M817" s="395"/>
    </row>
    <row r="818" ht="15.75" customHeight="1">
      <c r="H818" s="394"/>
      <c r="L818" s="395"/>
      <c r="M818" s="395"/>
    </row>
    <row r="819" ht="15.75" customHeight="1">
      <c r="H819" s="394"/>
      <c r="L819" s="395"/>
      <c r="M819" s="395"/>
    </row>
    <row r="820" ht="15.75" customHeight="1">
      <c r="H820" s="394"/>
      <c r="L820" s="395"/>
      <c r="M820" s="395"/>
    </row>
    <row r="821" ht="15.75" customHeight="1">
      <c r="H821" s="394"/>
      <c r="L821" s="395"/>
      <c r="M821" s="395"/>
    </row>
    <row r="822" ht="15.75" customHeight="1">
      <c r="H822" s="394"/>
      <c r="L822" s="395"/>
      <c r="M822" s="395"/>
    </row>
    <row r="823" ht="15.75" customHeight="1">
      <c r="H823" s="394"/>
      <c r="L823" s="395"/>
      <c r="M823" s="395"/>
    </row>
    <row r="824" ht="15.75" customHeight="1">
      <c r="H824" s="394"/>
      <c r="L824" s="395"/>
      <c r="M824" s="395"/>
    </row>
    <row r="825" ht="15.75" customHeight="1">
      <c r="H825" s="394"/>
      <c r="L825" s="395"/>
      <c r="M825" s="395"/>
    </row>
    <row r="826" ht="15.75" customHeight="1">
      <c r="H826" s="394"/>
      <c r="L826" s="395"/>
      <c r="M826" s="395"/>
    </row>
    <row r="827" ht="15.75" customHeight="1">
      <c r="H827" s="394"/>
      <c r="L827" s="395"/>
      <c r="M827" s="395"/>
    </row>
    <row r="828" ht="15.75" customHeight="1">
      <c r="H828" s="394"/>
      <c r="L828" s="395"/>
      <c r="M828" s="395"/>
    </row>
    <row r="829" ht="15.75" customHeight="1">
      <c r="H829" s="394"/>
      <c r="L829" s="395"/>
      <c r="M829" s="395"/>
    </row>
    <row r="830" ht="15.75" customHeight="1">
      <c r="H830" s="394"/>
      <c r="L830" s="395"/>
      <c r="M830" s="395"/>
    </row>
    <row r="831" ht="15.75" customHeight="1">
      <c r="H831" s="394"/>
      <c r="L831" s="395"/>
      <c r="M831" s="395"/>
    </row>
    <row r="832" ht="15.75" customHeight="1">
      <c r="H832" s="394"/>
      <c r="L832" s="395"/>
      <c r="M832" s="395"/>
    </row>
    <row r="833" ht="15.75" customHeight="1">
      <c r="H833" s="394"/>
      <c r="L833" s="395"/>
      <c r="M833" s="395"/>
    </row>
    <row r="834" ht="15.75" customHeight="1">
      <c r="H834" s="394"/>
      <c r="L834" s="395"/>
      <c r="M834" s="395"/>
    </row>
    <row r="835" ht="15.75" customHeight="1">
      <c r="H835" s="394"/>
      <c r="L835" s="395"/>
      <c r="M835" s="395"/>
    </row>
    <row r="836" ht="15.75" customHeight="1">
      <c r="H836" s="394"/>
      <c r="L836" s="395"/>
      <c r="M836" s="395"/>
    </row>
    <row r="837" ht="15.75" customHeight="1">
      <c r="H837" s="394"/>
      <c r="L837" s="395"/>
      <c r="M837" s="395"/>
    </row>
    <row r="838" ht="15.75" customHeight="1">
      <c r="H838" s="394"/>
      <c r="L838" s="395"/>
      <c r="M838" s="395"/>
    </row>
    <row r="839" ht="15.75" customHeight="1">
      <c r="H839" s="394"/>
      <c r="L839" s="395"/>
      <c r="M839" s="395"/>
    </row>
    <row r="840" ht="15.75" customHeight="1">
      <c r="H840" s="394"/>
      <c r="L840" s="395"/>
      <c r="M840" s="395"/>
    </row>
    <row r="841" ht="15.75" customHeight="1">
      <c r="H841" s="394"/>
      <c r="L841" s="395"/>
      <c r="M841" s="395"/>
    </row>
    <row r="842" ht="15.75" customHeight="1">
      <c r="H842" s="394"/>
      <c r="L842" s="395"/>
      <c r="M842" s="395"/>
    </row>
    <row r="843" ht="15.75" customHeight="1">
      <c r="H843" s="394"/>
      <c r="L843" s="395"/>
      <c r="M843" s="395"/>
    </row>
    <row r="844" ht="15.75" customHeight="1">
      <c r="H844" s="394"/>
      <c r="L844" s="395"/>
      <c r="M844" s="395"/>
    </row>
    <row r="845" ht="15.75" customHeight="1">
      <c r="H845" s="394"/>
      <c r="L845" s="395"/>
      <c r="M845" s="395"/>
    </row>
    <row r="846" ht="15.75" customHeight="1">
      <c r="H846" s="394"/>
      <c r="L846" s="395"/>
      <c r="M846" s="395"/>
    </row>
    <row r="847" ht="15.75" customHeight="1">
      <c r="H847" s="394"/>
      <c r="L847" s="395"/>
      <c r="M847" s="395"/>
    </row>
    <row r="848" ht="15.75" customHeight="1">
      <c r="H848" s="394"/>
      <c r="L848" s="395"/>
      <c r="M848" s="395"/>
    </row>
    <row r="849" ht="15.75" customHeight="1">
      <c r="H849" s="394"/>
      <c r="L849" s="395"/>
      <c r="M849" s="395"/>
    </row>
    <row r="850" ht="15.75" customHeight="1">
      <c r="H850" s="394"/>
      <c r="L850" s="395"/>
      <c r="M850" s="395"/>
    </row>
    <row r="851" ht="15.75" customHeight="1">
      <c r="H851" s="394"/>
      <c r="L851" s="395"/>
      <c r="M851" s="395"/>
    </row>
    <row r="852" ht="15.75" customHeight="1">
      <c r="H852" s="394"/>
      <c r="L852" s="395"/>
      <c r="M852" s="395"/>
    </row>
    <row r="853" ht="15.75" customHeight="1">
      <c r="H853" s="394"/>
      <c r="L853" s="395"/>
      <c r="M853" s="395"/>
    </row>
    <row r="854" ht="15.75" customHeight="1">
      <c r="H854" s="394"/>
      <c r="L854" s="395"/>
      <c r="M854" s="395"/>
    </row>
    <row r="855" ht="15.75" customHeight="1">
      <c r="H855" s="394"/>
      <c r="L855" s="395"/>
      <c r="M855" s="395"/>
    </row>
    <row r="856" ht="15.75" customHeight="1">
      <c r="H856" s="394"/>
      <c r="L856" s="395"/>
      <c r="M856" s="395"/>
    </row>
    <row r="857" ht="15.75" customHeight="1">
      <c r="H857" s="394"/>
      <c r="L857" s="395"/>
      <c r="M857" s="395"/>
    </row>
    <row r="858" ht="15.75" customHeight="1">
      <c r="H858" s="394"/>
      <c r="L858" s="395"/>
      <c r="M858" s="395"/>
    </row>
    <row r="859" ht="15.75" customHeight="1">
      <c r="H859" s="394"/>
      <c r="L859" s="395"/>
      <c r="M859" s="395"/>
    </row>
    <row r="860" ht="15.75" customHeight="1">
      <c r="H860" s="394"/>
      <c r="L860" s="395"/>
      <c r="M860" s="395"/>
    </row>
    <row r="861" ht="15.75" customHeight="1">
      <c r="H861" s="394"/>
      <c r="L861" s="395"/>
      <c r="M861" s="395"/>
    </row>
    <row r="862" ht="15.75" customHeight="1">
      <c r="H862" s="394"/>
      <c r="L862" s="395"/>
      <c r="M862" s="395"/>
    </row>
    <row r="863" ht="15.75" customHeight="1">
      <c r="H863" s="394"/>
      <c r="L863" s="395"/>
      <c r="M863" s="395"/>
    </row>
    <row r="864" ht="15.75" customHeight="1">
      <c r="H864" s="394"/>
      <c r="L864" s="395"/>
      <c r="M864" s="395"/>
    </row>
    <row r="865" ht="15.75" customHeight="1">
      <c r="H865" s="394"/>
      <c r="L865" s="395"/>
      <c r="M865" s="395"/>
    </row>
    <row r="866" ht="15.75" customHeight="1">
      <c r="H866" s="394"/>
      <c r="L866" s="395"/>
      <c r="M866" s="395"/>
    </row>
    <row r="867" ht="15.75" customHeight="1">
      <c r="H867" s="394"/>
      <c r="L867" s="395"/>
      <c r="M867" s="395"/>
    </row>
    <row r="868" ht="15.75" customHeight="1">
      <c r="H868" s="394"/>
      <c r="L868" s="395"/>
      <c r="M868" s="395"/>
    </row>
    <row r="869" ht="15.75" customHeight="1">
      <c r="H869" s="394"/>
      <c r="L869" s="395"/>
      <c r="M869" s="395"/>
    </row>
    <row r="870" ht="15.75" customHeight="1">
      <c r="H870" s="394"/>
      <c r="L870" s="395"/>
      <c r="M870" s="395"/>
    </row>
    <row r="871" ht="15.75" customHeight="1">
      <c r="H871" s="394"/>
      <c r="L871" s="395"/>
      <c r="M871" s="395"/>
    </row>
    <row r="872" ht="15.75" customHeight="1">
      <c r="H872" s="394"/>
      <c r="L872" s="395"/>
      <c r="M872" s="395"/>
    </row>
    <row r="873" ht="15.75" customHeight="1">
      <c r="H873" s="394"/>
      <c r="L873" s="395"/>
      <c r="M873" s="395"/>
    </row>
    <row r="874" ht="15.75" customHeight="1">
      <c r="H874" s="394"/>
      <c r="L874" s="395"/>
      <c r="M874" s="395"/>
    </row>
    <row r="875" ht="15.75" customHeight="1">
      <c r="H875" s="394"/>
      <c r="L875" s="395"/>
      <c r="M875" s="395"/>
    </row>
    <row r="876" ht="15.75" customHeight="1">
      <c r="H876" s="394"/>
      <c r="L876" s="395"/>
      <c r="M876" s="395"/>
    </row>
    <row r="877" ht="15.75" customHeight="1">
      <c r="H877" s="394"/>
      <c r="L877" s="395"/>
      <c r="M877" s="395"/>
    </row>
    <row r="878" ht="15.75" customHeight="1">
      <c r="H878" s="394"/>
      <c r="L878" s="395"/>
      <c r="M878" s="395"/>
    </row>
    <row r="879" ht="15.75" customHeight="1">
      <c r="H879" s="394"/>
      <c r="L879" s="395"/>
      <c r="M879" s="395"/>
    </row>
    <row r="880" ht="15.75" customHeight="1">
      <c r="H880" s="394"/>
      <c r="L880" s="395"/>
      <c r="M880" s="395"/>
    </row>
    <row r="881" ht="15.75" customHeight="1">
      <c r="H881" s="394"/>
      <c r="L881" s="395"/>
      <c r="M881" s="395"/>
    </row>
    <row r="882" ht="15.75" customHeight="1">
      <c r="H882" s="394"/>
      <c r="L882" s="395"/>
      <c r="M882" s="395"/>
    </row>
    <row r="883" ht="15.75" customHeight="1">
      <c r="H883" s="394"/>
      <c r="L883" s="395"/>
      <c r="M883" s="395"/>
    </row>
    <row r="884" ht="15.75" customHeight="1">
      <c r="H884" s="394"/>
      <c r="L884" s="395"/>
      <c r="M884" s="395"/>
    </row>
    <row r="885" ht="15.75" customHeight="1">
      <c r="H885" s="394"/>
      <c r="L885" s="395"/>
      <c r="M885" s="395"/>
    </row>
    <row r="886" ht="15.75" customHeight="1">
      <c r="H886" s="394"/>
      <c r="L886" s="395"/>
      <c r="M886" s="395"/>
    </row>
    <row r="887" ht="15.75" customHeight="1">
      <c r="H887" s="394"/>
      <c r="L887" s="395"/>
      <c r="M887" s="395"/>
    </row>
    <row r="888" ht="15.75" customHeight="1">
      <c r="H888" s="394"/>
      <c r="L888" s="395"/>
      <c r="M888" s="395"/>
    </row>
    <row r="889" ht="15.75" customHeight="1">
      <c r="H889" s="394"/>
      <c r="L889" s="395"/>
      <c r="M889" s="395"/>
    </row>
    <row r="890" ht="15.75" customHeight="1">
      <c r="H890" s="394"/>
      <c r="L890" s="395"/>
      <c r="M890" s="395"/>
    </row>
    <row r="891" ht="15.75" customHeight="1">
      <c r="H891" s="394"/>
      <c r="L891" s="395"/>
      <c r="M891" s="395"/>
    </row>
    <row r="892" ht="15.75" customHeight="1">
      <c r="H892" s="394"/>
      <c r="L892" s="395"/>
      <c r="M892" s="395"/>
    </row>
    <row r="893" ht="15.75" customHeight="1">
      <c r="H893" s="394"/>
      <c r="L893" s="395"/>
      <c r="M893" s="395"/>
    </row>
    <row r="894" ht="15.75" customHeight="1">
      <c r="H894" s="394"/>
      <c r="L894" s="395"/>
      <c r="M894" s="395"/>
    </row>
    <row r="895" ht="15.75" customHeight="1">
      <c r="H895" s="394"/>
      <c r="L895" s="395"/>
      <c r="M895" s="395"/>
    </row>
    <row r="896" ht="15.75" customHeight="1">
      <c r="H896" s="394"/>
      <c r="L896" s="395"/>
      <c r="M896" s="395"/>
    </row>
    <row r="897" ht="15.75" customHeight="1">
      <c r="H897" s="394"/>
      <c r="L897" s="395"/>
      <c r="M897" s="395"/>
    </row>
    <row r="898" ht="15.75" customHeight="1">
      <c r="H898" s="394"/>
      <c r="L898" s="395"/>
      <c r="M898" s="395"/>
    </row>
    <row r="899" ht="15.75" customHeight="1">
      <c r="H899" s="394"/>
      <c r="L899" s="395"/>
      <c r="M899" s="395"/>
    </row>
    <row r="900" ht="15.75" customHeight="1">
      <c r="H900" s="394"/>
      <c r="L900" s="395"/>
      <c r="M900" s="395"/>
    </row>
    <row r="901" ht="15.75" customHeight="1">
      <c r="H901" s="394"/>
      <c r="L901" s="395"/>
      <c r="M901" s="395"/>
    </row>
    <row r="902" ht="15.75" customHeight="1">
      <c r="H902" s="394"/>
      <c r="L902" s="395"/>
      <c r="M902" s="395"/>
    </row>
    <row r="903" ht="15.75" customHeight="1">
      <c r="H903" s="394"/>
      <c r="L903" s="395"/>
      <c r="M903" s="395"/>
    </row>
    <row r="904" ht="15.75" customHeight="1">
      <c r="H904" s="394"/>
      <c r="L904" s="395"/>
      <c r="M904" s="395"/>
    </row>
    <row r="905" ht="15.75" customHeight="1">
      <c r="H905" s="394"/>
      <c r="L905" s="395"/>
      <c r="M905" s="395"/>
    </row>
    <row r="906" ht="15.75" customHeight="1">
      <c r="H906" s="394"/>
      <c r="L906" s="395"/>
      <c r="M906" s="395"/>
    </row>
    <row r="907" ht="15.75" customHeight="1">
      <c r="H907" s="394"/>
      <c r="L907" s="395"/>
      <c r="M907" s="395"/>
    </row>
    <row r="908" ht="15.75" customHeight="1">
      <c r="H908" s="394"/>
      <c r="L908" s="395"/>
      <c r="M908" s="395"/>
    </row>
    <row r="909" ht="15.75" customHeight="1">
      <c r="H909" s="394"/>
      <c r="L909" s="395"/>
      <c r="M909" s="395"/>
    </row>
    <row r="910" ht="15.75" customHeight="1">
      <c r="H910" s="394"/>
      <c r="L910" s="395"/>
      <c r="M910" s="395"/>
    </row>
    <row r="911" ht="15.75" customHeight="1">
      <c r="H911" s="394"/>
      <c r="L911" s="395"/>
      <c r="M911" s="395"/>
    </row>
    <row r="912" ht="15.75" customHeight="1">
      <c r="H912" s="394"/>
      <c r="L912" s="395"/>
      <c r="M912" s="395"/>
    </row>
    <row r="913" ht="15.75" customHeight="1">
      <c r="H913" s="394"/>
      <c r="L913" s="395"/>
      <c r="M913" s="395"/>
    </row>
    <row r="914" ht="15.75" customHeight="1">
      <c r="H914" s="394"/>
      <c r="L914" s="395"/>
      <c r="M914" s="395"/>
    </row>
    <row r="915" ht="15.75" customHeight="1">
      <c r="H915" s="394"/>
      <c r="L915" s="395"/>
      <c r="M915" s="395"/>
    </row>
    <row r="916" ht="15.75" customHeight="1">
      <c r="H916" s="394"/>
      <c r="L916" s="395"/>
      <c r="M916" s="395"/>
    </row>
    <row r="917" ht="15.75" customHeight="1">
      <c r="H917" s="394"/>
      <c r="L917" s="395"/>
      <c r="M917" s="395"/>
    </row>
    <row r="918" ht="15.75" customHeight="1">
      <c r="H918" s="394"/>
      <c r="L918" s="395"/>
      <c r="M918" s="395"/>
    </row>
    <row r="919" ht="15.75" customHeight="1">
      <c r="H919" s="394"/>
      <c r="L919" s="395"/>
      <c r="M919" s="395"/>
    </row>
    <row r="920" ht="15.75" customHeight="1">
      <c r="H920" s="394"/>
      <c r="L920" s="395"/>
      <c r="M920" s="395"/>
    </row>
    <row r="921" ht="15.75" customHeight="1">
      <c r="H921" s="394"/>
      <c r="L921" s="395"/>
      <c r="M921" s="395"/>
    </row>
    <row r="922" ht="15.75" customHeight="1">
      <c r="H922" s="394"/>
      <c r="L922" s="395"/>
      <c r="M922" s="395"/>
    </row>
    <row r="923" ht="15.75" customHeight="1">
      <c r="H923" s="394"/>
      <c r="L923" s="395"/>
      <c r="M923" s="395"/>
    </row>
    <row r="924" ht="15.75" customHeight="1">
      <c r="H924" s="394"/>
      <c r="L924" s="395"/>
      <c r="M924" s="395"/>
    </row>
    <row r="925" ht="15.75" customHeight="1">
      <c r="H925" s="394"/>
      <c r="L925" s="395"/>
      <c r="M925" s="395"/>
    </row>
    <row r="926" ht="15.75" customHeight="1">
      <c r="H926" s="394"/>
      <c r="L926" s="395"/>
      <c r="M926" s="395"/>
    </row>
    <row r="927" ht="15.75" customHeight="1">
      <c r="H927" s="394"/>
      <c r="L927" s="395"/>
      <c r="M927" s="395"/>
    </row>
    <row r="928" ht="15.75" customHeight="1">
      <c r="H928" s="394"/>
      <c r="L928" s="395"/>
      <c r="M928" s="395"/>
    </row>
    <row r="929" ht="15.75" customHeight="1">
      <c r="H929" s="394"/>
      <c r="L929" s="395"/>
      <c r="M929" s="395"/>
    </row>
    <row r="930" ht="15.75" customHeight="1">
      <c r="H930" s="394"/>
      <c r="L930" s="395"/>
      <c r="M930" s="395"/>
    </row>
    <row r="931" ht="15.75" customHeight="1">
      <c r="H931" s="394"/>
      <c r="L931" s="395"/>
      <c r="M931" s="395"/>
    </row>
    <row r="932" ht="15.75" customHeight="1">
      <c r="H932" s="394"/>
      <c r="L932" s="395"/>
      <c r="M932" s="395"/>
    </row>
    <row r="933" ht="15.75" customHeight="1">
      <c r="H933" s="394"/>
      <c r="L933" s="395"/>
      <c r="M933" s="395"/>
    </row>
    <row r="934" ht="15.75" customHeight="1">
      <c r="H934" s="394"/>
      <c r="L934" s="395"/>
      <c r="M934" s="395"/>
    </row>
    <row r="935" ht="15.75" customHeight="1">
      <c r="H935" s="394"/>
      <c r="L935" s="395"/>
      <c r="M935" s="395"/>
    </row>
    <row r="936" ht="15.75" customHeight="1">
      <c r="H936" s="394"/>
      <c r="L936" s="395"/>
      <c r="M936" s="395"/>
    </row>
    <row r="937" ht="15.75" customHeight="1">
      <c r="H937" s="394"/>
      <c r="L937" s="395"/>
      <c r="M937" s="395"/>
    </row>
    <row r="938" ht="15.75" customHeight="1">
      <c r="H938" s="394"/>
      <c r="L938" s="395"/>
      <c r="M938" s="395"/>
    </row>
    <row r="939" ht="15.75" customHeight="1">
      <c r="H939" s="394"/>
      <c r="L939" s="395"/>
      <c r="M939" s="395"/>
    </row>
    <row r="940" ht="15.75" customHeight="1">
      <c r="H940" s="394"/>
      <c r="L940" s="395"/>
      <c r="M940" s="395"/>
    </row>
    <row r="941" ht="15.75" customHeight="1">
      <c r="H941" s="394"/>
      <c r="L941" s="395"/>
      <c r="M941" s="395"/>
    </row>
    <row r="942" ht="15.75" customHeight="1">
      <c r="H942" s="394"/>
      <c r="L942" s="395"/>
      <c r="M942" s="395"/>
    </row>
    <row r="943" ht="15.75" customHeight="1">
      <c r="H943" s="394"/>
      <c r="L943" s="395"/>
      <c r="M943" s="395"/>
    </row>
    <row r="944" ht="15.75" customHeight="1">
      <c r="H944" s="394"/>
      <c r="L944" s="395"/>
      <c r="M944" s="395"/>
    </row>
    <row r="945" ht="15.75" customHeight="1">
      <c r="H945" s="394"/>
      <c r="L945" s="395"/>
      <c r="M945" s="395"/>
    </row>
    <row r="946" ht="15.75" customHeight="1">
      <c r="H946" s="394"/>
      <c r="L946" s="395"/>
      <c r="M946" s="395"/>
    </row>
    <row r="947" ht="15.75" customHeight="1">
      <c r="H947" s="394"/>
      <c r="L947" s="395"/>
      <c r="M947" s="395"/>
    </row>
    <row r="948" ht="15.75" customHeight="1">
      <c r="H948" s="394"/>
      <c r="L948" s="395"/>
      <c r="M948" s="395"/>
    </row>
    <row r="949" ht="15.75" customHeight="1">
      <c r="H949" s="394"/>
      <c r="L949" s="395"/>
      <c r="M949" s="395"/>
    </row>
    <row r="950" ht="15.75" customHeight="1">
      <c r="H950" s="394"/>
      <c r="L950" s="395"/>
      <c r="M950" s="395"/>
    </row>
    <row r="951" ht="15.75" customHeight="1">
      <c r="H951" s="394"/>
      <c r="L951" s="395"/>
      <c r="M951" s="395"/>
    </row>
    <row r="952" ht="15.75" customHeight="1">
      <c r="H952" s="394"/>
      <c r="L952" s="395"/>
      <c r="M952" s="395"/>
    </row>
    <row r="953" ht="15.75" customHeight="1">
      <c r="H953" s="394"/>
      <c r="L953" s="395"/>
      <c r="M953" s="395"/>
    </row>
    <row r="954" ht="15.75" customHeight="1">
      <c r="H954" s="394"/>
      <c r="L954" s="395"/>
      <c r="M954" s="395"/>
    </row>
    <row r="955" ht="15.75" customHeight="1">
      <c r="H955" s="394"/>
      <c r="L955" s="395"/>
      <c r="M955" s="395"/>
    </row>
    <row r="956" ht="15.75" customHeight="1">
      <c r="H956" s="394"/>
      <c r="L956" s="395"/>
      <c r="M956" s="395"/>
    </row>
    <row r="957" ht="15.75" customHeight="1">
      <c r="H957" s="394"/>
      <c r="L957" s="395"/>
      <c r="M957" s="395"/>
    </row>
    <row r="958" ht="15.75" customHeight="1">
      <c r="H958" s="394"/>
      <c r="L958" s="395"/>
      <c r="M958" s="395"/>
    </row>
    <row r="959" ht="15.75" customHeight="1">
      <c r="H959" s="394"/>
      <c r="L959" s="395"/>
      <c r="M959" s="395"/>
    </row>
    <row r="960" ht="15.75" customHeight="1">
      <c r="H960" s="394"/>
      <c r="L960" s="395"/>
      <c r="M960" s="395"/>
    </row>
    <row r="961" ht="15.75" customHeight="1">
      <c r="H961" s="394"/>
      <c r="L961" s="395"/>
      <c r="M961" s="395"/>
    </row>
    <row r="962" ht="15.75" customHeight="1">
      <c r="H962" s="394"/>
      <c r="L962" s="395"/>
      <c r="M962" s="395"/>
    </row>
    <row r="963" ht="15.75" customHeight="1">
      <c r="H963" s="394"/>
      <c r="L963" s="395"/>
      <c r="M963" s="395"/>
    </row>
    <row r="964" ht="15.75" customHeight="1">
      <c r="H964" s="394"/>
      <c r="L964" s="395"/>
      <c r="M964" s="395"/>
    </row>
    <row r="965" ht="15.75" customHeight="1">
      <c r="H965" s="394"/>
      <c r="L965" s="395"/>
      <c r="M965" s="395"/>
    </row>
    <row r="966" ht="15.75" customHeight="1">
      <c r="H966" s="394"/>
      <c r="L966" s="395"/>
      <c r="M966" s="395"/>
    </row>
    <row r="967" ht="15.75" customHeight="1">
      <c r="H967" s="394"/>
      <c r="L967" s="395"/>
      <c r="M967" s="395"/>
    </row>
    <row r="968" ht="15.75" customHeight="1">
      <c r="H968" s="394"/>
      <c r="L968" s="395"/>
      <c r="M968" s="395"/>
    </row>
    <row r="969" ht="15.75" customHeight="1">
      <c r="H969" s="394"/>
      <c r="L969" s="395"/>
      <c r="M969" s="395"/>
    </row>
    <row r="970" ht="15.75" customHeight="1">
      <c r="H970" s="394"/>
      <c r="L970" s="395"/>
      <c r="M970" s="395"/>
    </row>
    <row r="971" ht="15.75" customHeight="1">
      <c r="H971" s="394"/>
      <c r="L971" s="395"/>
      <c r="M971" s="395"/>
    </row>
    <row r="972" ht="15.75" customHeight="1">
      <c r="H972" s="394"/>
      <c r="L972" s="395"/>
      <c r="M972" s="395"/>
    </row>
    <row r="973" ht="15.75" customHeight="1">
      <c r="H973" s="394"/>
      <c r="L973" s="395"/>
      <c r="M973" s="395"/>
    </row>
    <row r="974" ht="15.75" customHeight="1">
      <c r="H974" s="394"/>
      <c r="L974" s="395"/>
      <c r="M974" s="395"/>
    </row>
    <row r="975" ht="15.75" customHeight="1">
      <c r="H975" s="394"/>
      <c r="L975" s="395"/>
      <c r="M975" s="395"/>
    </row>
    <row r="976" ht="15.75" customHeight="1">
      <c r="H976" s="394"/>
      <c r="L976" s="395"/>
      <c r="M976" s="395"/>
    </row>
    <row r="977" ht="15.75" customHeight="1">
      <c r="H977" s="394"/>
      <c r="L977" s="395"/>
      <c r="M977" s="395"/>
    </row>
    <row r="978" ht="15.75" customHeight="1">
      <c r="H978" s="394"/>
      <c r="L978" s="395"/>
      <c r="M978" s="395"/>
    </row>
    <row r="979" ht="15.75" customHeight="1">
      <c r="H979" s="394"/>
      <c r="L979" s="395"/>
      <c r="M979" s="395"/>
    </row>
    <row r="980" ht="15.75" customHeight="1">
      <c r="H980" s="394"/>
      <c r="L980" s="395"/>
      <c r="M980" s="395"/>
    </row>
    <row r="981" ht="15.75" customHeight="1">
      <c r="H981" s="394"/>
      <c r="L981" s="395"/>
      <c r="M981" s="395"/>
    </row>
    <row r="982" ht="15.75" customHeight="1">
      <c r="H982" s="394"/>
      <c r="L982" s="395"/>
      <c r="M982" s="395"/>
    </row>
    <row r="983" ht="15.75" customHeight="1">
      <c r="H983" s="394"/>
      <c r="L983" s="395"/>
      <c r="M983" s="395"/>
    </row>
    <row r="984" ht="15.75" customHeight="1">
      <c r="H984" s="394"/>
      <c r="L984" s="395"/>
      <c r="M984" s="395"/>
    </row>
    <row r="985" ht="15.75" customHeight="1">
      <c r="H985" s="394"/>
      <c r="L985" s="395"/>
      <c r="M985" s="395"/>
    </row>
    <row r="986" ht="15.75" customHeight="1">
      <c r="H986" s="394"/>
      <c r="L986" s="395"/>
      <c r="M986" s="395"/>
    </row>
    <row r="987" ht="15.75" customHeight="1">
      <c r="H987" s="394"/>
      <c r="L987" s="395"/>
      <c r="M987" s="395"/>
    </row>
    <row r="988" ht="15.75" customHeight="1">
      <c r="H988" s="394"/>
      <c r="L988" s="395"/>
      <c r="M988" s="395"/>
    </row>
    <row r="989" ht="15.75" customHeight="1">
      <c r="H989" s="394"/>
      <c r="L989" s="395"/>
      <c r="M989" s="395"/>
    </row>
    <row r="990" ht="15.75" customHeight="1">
      <c r="H990" s="394"/>
      <c r="L990" s="395"/>
      <c r="M990" s="395"/>
    </row>
    <row r="991" ht="15.75" customHeight="1">
      <c r="H991" s="394"/>
      <c r="L991" s="395"/>
      <c r="M991" s="395"/>
    </row>
    <row r="992" ht="15.75" customHeight="1">
      <c r="H992" s="394"/>
      <c r="L992" s="395"/>
      <c r="M992" s="395"/>
    </row>
    <row r="993" ht="15.75" customHeight="1">
      <c r="H993" s="394"/>
      <c r="L993" s="395"/>
      <c r="M993" s="395"/>
    </row>
    <row r="994" ht="15.75" customHeight="1">
      <c r="H994" s="394"/>
      <c r="L994" s="395"/>
      <c r="M994" s="395"/>
    </row>
    <row r="995" ht="15.75" customHeight="1">
      <c r="H995" s="394"/>
      <c r="L995" s="395"/>
      <c r="M995" s="395"/>
    </row>
    <row r="996" ht="15.75" customHeight="1">
      <c r="H996" s="394"/>
      <c r="L996" s="395"/>
      <c r="M996" s="395"/>
    </row>
    <row r="997" ht="15.75" customHeight="1">
      <c r="H997" s="394"/>
      <c r="L997" s="395"/>
      <c r="M997" s="395"/>
    </row>
    <row r="998" ht="15.75" customHeight="1">
      <c r="H998" s="394"/>
      <c r="L998" s="395"/>
      <c r="M998" s="395"/>
    </row>
    <row r="999" ht="15.75" customHeight="1">
      <c r="H999" s="394"/>
      <c r="L999" s="395"/>
      <c r="M999" s="395"/>
    </row>
    <row r="1000" ht="15.75" customHeight="1">
      <c r="H1000" s="394"/>
      <c r="L1000" s="395"/>
      <c r="M1000" s="395"/>
    </row>
  </sheetData>
  <autoFilter ref="$A$1:$S$1">
    <sortState ref="A1:S1">
      <sortCondition ref="H1"/>
    </sortState>
  </autoFilter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3" width="10.86"/>
    <col customWidth="1" min="4" max="4" width="9.29"/>
    <col customWidth="1" min="5" max="5" width="12.29"/>
    <col customWidth="1" min="6" max="7" width="9.86"/>
    <col customWidth="1" min="8" max="8" width="8.14"/>
    <col customWidth="1" min="9" max="9" width="7.71"/>
    <col customWidth="1" min="10" max="10" width="9.86"/>
    <col customWidth="1" min="11" max="11" width="10.86"/>
    <col customWidth="1" min="12" max="12" width="11.57"/>
    <col customWidth="1" min="13" max="13" width="9.86"/>
    <col customWidth="1" min="14" max="14" width="13.0"/>
    <col customWidth="1" min="15" max="15" width="13.71"/>
    <col customWidth="1" min="16" max="16" width="11.43"/>
    <col customWidth="1" min="17" max="17" width="8.29"/>
    <col customWidth="1" min="18" max="18" width="4.43"/>
    <col customWidth="1" min="19" max="19" width="5.57"/>
    <col customWidth="1" min="20" max="20" width="5.0"/>
    <col customWidth="1" min="21" max="21" width="7.71"/>
    <col customWidth="1" min="22" max="22" width="8.43"/>
    <col customWidth="1" min="23" max="23" width="13.0"/>
    <col customWidth="1" min="24" max="24" width="8.71"/>
    <col customWidth="1" min="25" max="25" width="7.29"/>
    <col customWidth="1" min="26" max="26" width="15.14"/>
    <col customWidth="1" hidden="1" min="27" max="27" width="12.43"/>
    <col customWidth="1" min="28" max="29" width="12.43"/>
    <col customWidth="1" min="30" max="30" width="9.86"/>
    <col customWidth="1" min="31" max="31" width="6.57"/>
    <col customWidth="1" min="32" max="32" width="8.43"/>
    <col customWidth="1" min="33" max="33" width="9.86"/>
    <col customWidth="1" min="34" max="34" width="7.71"/>
    <col customWidth="1" min="35" max="35" width="8.43"/>
    <col customWidth="1" min="36" max="36" width="11.43"/>
    <col customWidth="1" min="37" max="37" width="8.29"/>
    <col customWidth="1" min="38" max="38" width="4.43"/>
    <col customWidth="1" min="39" max="39" width="13.0"/>
    <col customWidth="1" min="40" max="40" width="9.86"/>
    <col customWidth="1" min="41" max="41" width="13.0"/>
    <col customWidth="1" min="42" max="42" width="10.86"/>
    <col customWidth="1" min="43" max="43" width="13.0"/>
    <col customWidth="1" min="44" max="44" width="10.86"/>
    <col customWidth="1" min="45" max="45" width="13.0"/>
    <col customWidth="1" min="46" max="46" width="10.86"/>
    <col customWidth="1" min="47" max="47" width="13.0"/>
    <col customWidth="1" min="48" max="48" width="6.57"/>
    <col customWidth="1" min="49" max="49" width="8.86"/>
    <col customWidth="1" min="50" max="50" width="6.57"/>
    <col customWidth="1" min="51" max="51" width="8.86"/>
    <col customWidth="1" min="52" max="52" width="6.57"/>
    <col customWidth="1" min="53" max="53" width="8.86"/>
    <col customWidth="1" min="54" max="54" width="9.86"/>
    <col customWidth="1" min="55" max="55" width="13.0"/>
    <col customWidth="1" min="56" max="56" width="10.86"/>
    <col customWidth="1" min="57" max="57" width="8.86"/>
    <col customWidth="1" min="58" max="58" width="12.0"/>
    <col customWidth="1" min="59" max="59" width="8.86"/>
    <col customWidth="1" min="60" max="60" width="13.43"/>
    <col customWidth="1" min="61" max="61" width="8.43"/>
    <col customWidth="1" min="62" max="62" width="5.0"/>
    <col customWidth="1" min="63" max="63" width="6.29"/>
    <col customWidth="1" min="64" max="64" width="5.0"/>
    <col customWidth="1" min="65" max="65" width="7.14"/>
    <col customWidth="1" min="66" max="66" width="6.0"/>
    <col customWidth="1" min="67" max="67" width="7.14"/>
    <col customWidth="1" min="68" max="68" width="6.0"/>
    <col customWidth="1" min="69" max="69" width="8.71"/>
    <col customWidth="1" min="70" max="70" width="11.71"/>
    <col customWidth="1" min="71" max="71" width="7.14"/>
    <col customWidth="1" min="72" max="72" width="10.14"/>
    <col customWidth="1" min="73" max="73" width="20.71"/>
    <col customWidth="1" min="74" max="76" width="10.29"/>
    <col customWidth="1" min="77" max="78" width="12.57"/>
    <col customWidth="1" min="79" max="79" width="15.71"/>
    <col customWidth="1" min="80" max="81" width="11.71"/>
    <col customWidth="1" min="82" max="82" width="11.43"/>
    <col customWidth="1" min="83" max="83" width="10.29"/>
    <col customWidth="1" min="84" max="86" width="11.0"/>
    <col customWidth="1" min="87" max="87" width="13.57"/>
    <col customWidth="1" min="88" max="88" width="16.71"/>
    <col customWidth="1" min="89" max="89" width="17.0"/>
    <col customWidth="1" min="90" max="91" width="9.29"/>
    <col customWidth="1" min="92" max="92" width="13.0"/>
    <col customWidth="1" min="93" max="93" width="15.86"/>
  </cols>
  <sheetData>
    <row r="1" ht="15.0" customHeight="1">
      <c r="A1" s="82" t="s">
        <v>642</v>
      </c>
      <c r="B1" s="82" t="s">
        <v>1582</v>
      </c>
      <c r="C1" s="83" t="s">
        <v>643</v>
      </c>
      <c r="D1" s="84" t="s">
        <v>647</v>
      </c>
      <c r="E1" s="83" t="s">
        <v>644</v>
      </c>
      <c r="F1" s="83" t="s">
        <v>535</v>
      </c>
      <c r="G1" s="83" t="s">
        <v>536</v>
      </c>
      <c r="H1" s="83" t="s">
        <v>645</v>
      </c>
      <c r="I1" s="83" t="s">
        <v>646</v>
      </c>
      <c r="J1" s="396" t="s">
        <v>648</v>
      </c>
      <c r="K1" s="15"/>
      <c r="L1" s="15"/>
      <c r="M1" s="15"/>
      <c r="N1" s="15"/>
      <c r="O1" s="15"/>
      <c r="P1" s="15"/>
      <c r="Q1" s="15"/>
      <c r="R1" s="86"/>
      <c r="S1" s="396" t="s">
        <v>650</v>
      </c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86"/>
      <c r="AN1" s="396" t="s">
        <v>1583</v>
      </c>
      <c r="AO1" s="15"/>
      <c r="AP1" s="15"/>
      <c r="AQ1" s="15"/>
      <c r="AR1" s="15"/>
      <c r="AS1" s="15"/>
      <c r="AT1" s="15"/>
      <c r="AU1" s="86"/>
      <c r="AV1" s="396" t="s">
        <v>651</v>
      </c>
      <c r="AW1" s="15"/>
      <c r="AX1" s="15"/>
      <c r="AY1" s="15"/>
      <c r="AZ1" s="15"/>
      <c r="BA1" s="86"/>
      <c r="BB1" s="397" t="s">
        <v>1584</v>
      </c>
      <c r="BC1" s="15"/>
      <c r="BD1" s="15"/>
      <c r="BE1" s="86"/>
      <c r="BF1" s="396" t="s">
        <v>1585</v>
      </c>
      <c r="BG1" s="86"/>
      <c r="BH1" s="89" t="s">
        <v>1586</v>
      </c>
      <c r="BI1" s="396" t="s">
        <v>653</v>
      </c>
      <c r="BJ1" s="15"/>
      <c r="BK1" s="15"/>
      <c r="BL1" s="15"/>
      <c r="BM1" s="15"/>
      <c r="BN1" s="15"/>
      <c r="BO1" s="15"/>
      <c r="BP1" s="16"/>
      <c r="BQ1" s="82" t="s">
        <v>654</v>
      </c>
      <c r="BR1" s="83" t="s">
        <v>1587</v>
      </c>
      <c r="BS1" s="83" t="s">
        <v>655</v>
      </c>
      <c r="BT1" s="83" t="s">
        <v>1588</v>
      </c>
      <c r="BU1" s="82" t="s">
        <v>1589</v>
      </c>
      <c r="BV1" s="83" t="s">
        <v>1590</v>
      </c>
      <c r="BW1" s="83" t="s">
        <v>1591</v>
      </c>
      <c r="BX1" s="83" t="s">
        <v>1592</v>
      </c>
      <c r="BY1" s="83" t="s">
        <v>1593</v>
      </c>
      <c r="BZ1" s="83" t="s">
        <v>1594</v>
      </c>
      <c r="CA1" s="83" t="s">
        <v>1595</v>
      </c>
      <c r="CB1" s="82" t="s">
        <v>656</v>
      </c>
      <c r="CC1" s="83" t="s">
        <v>657</v>
      </c>
      <c r="CD1" s="83" t="s">
        <v>659</v>
      </c>
      <c r="CE1" s="83" t="s">
        <v>660</v>
      </c>
      <c r="CF1" s="83" t="s">
        <v>661</v>
      </c>
      <c r="CG1" s="89" t="s">
        <v>1596</v>
      </c>
      <c r="CH1" s="89" t="s">
        <v>1597</v>
      </c>
      <c r="CI1" s="83" t="s">
        <v>663</v>
      </c>
      <c r="CJ1" s="83" t="s">
        <v>1598</v>
      </c>
      <c r="CK1" s="89" t="s">
        <v>1599</v>
      </c>
      <c r="CL1" s="2"/>
      <c r="CM1" s="2"/>
      <c r="CN1" s="2"/>
      <c r="CO1" s="2"/>
    </row>
    <row r="2" ht="15.75" customHeight="1">
      <c r="A2" s="91"/>
      <c r="B2" s="91"/>
      <c r="C2" s="92"/>
      <c r="D2" s="92"/>
      <c r="E2" s="92"/>
      <c r="F2" s="92"/>
      <c r="G2" s="92"/>
      <c r="H2" s="92"/>
      <c r="I2" s="92"/>
      <c r="J2" s="398" t="s">
        <v>672</v>
      </c>
      <c r="K2" s="399" t="s">
        <v>666</v>
      </c>
      <c r="L2" s="399" t="s">
        <v>667</v>
      </c>
      <c r="M2" s="399" t="s">
        <v>673</v>
      </c>
      <c r="N2" s="399" t="s">
        <v>666</v>
      </c>
      <c r="O2" s="399" t="s">
        <v>667</v>
      </c>
      <c r="P2" s="400" t="s">
        <v>674</v>
      </c>
      <c r="Q2" s="400" t="s">
        <v>675</v>
      </c>
      <c r="R2" s="401" t="s">
        <v>676</v>
      </c>
      <c r="S2" s="398" t="s">
        <v>664</v>
      </c>
      <c r="T2" s="399" t="s">
        <v>670</v>
      </c>
      <c r="U2" s="399" t="s">
        <v>666</v>
      </c>
      <c r="V2" s="399" t="s">
        <v>667</v>
      </c>
      <c r="W2" s="399" t="s">
        <v>665</v>
      </c>
      <c r="X2" s="399" t="s">
        <v>666</v>
      </c>
      <c r="Y2" s="399" t="s">
        <v>667</v>
      </c>
      <c r="Z2" s="399" t="s">
        <v>671</v>
      </c>
      <c r="AA2" s="399" t="s">
        <v>1600</v>
      </c>
      <c r="AB2" s="399" t="s">
        <v>666</v>
      </c>
      <c r="AC2" s="399" t="s">
        <v>667</v>
      </c>
      <c r="AD2" s="399" t="s">
        <v>672</v>
      </c>
      <c r="AE2" s="399" t="s">
        <v>666</v>
      </c>
      <c r="AF2" s="399" t="s">
        <v>667</v>
      </c>
      <c r="AG2" s="399" t="s">
        <v>673</v>
      </c>
      <c r="AH2" s="399" t="s">
        <v>666</v>
      </c>
      <c r="AI2" s="399" t="s">
        <v>667</v>
      </c>
      <c r="AJ2" s="400" t="s">
        <v>674</v>
      </c>
      <c r="AK2" s="400" t="s">
        <v>675</v>
      </c>
      <c r="AL2" s="400" t="s">
        <v>676</v>
      </c>
      <c r="AM2" s="401" t="s">
        <v>1601</v>
      </c>
      <c r="AN2" s="298" t="s">
        <v>1602</v>
      </c>
      <c r="AO2" s="401" t="s">
        <v>669</v>
      </c>
      <c r="AP2" s="96" t="s">
        <v>677</v>
      </c>
      <c r="AQ2" s="96" t="s">
        <v>669</v>
      </c>
      <c r="AR2" s="96" t="s">
        <v>678</v>
      </c>
      <c r="AS2" s="96" t="s">
        <v>669</v>
      </c>
      <c r="AT2" s="96" t="s">
        <v>679</v>
      </c>
      <c r="AU2" s="97" t="s">
        <v>669</v>
      </c>
      <c r="AV2" s="98" t="s">
        <v>677</v>
      </c>
      <c r="AW2" s="96" t="s">
        <v>669</v>
      </c>
      <c r="AX2" s="96" t="s">
        <v>678</v>
      </c>
      <c r="AY2" s="96" t="s">
        <v>669</v>
      </c>
      <c r="AZ2" s="96" t="s">
        <v>679</v>
      </c>
      <c r="BA2" s="97" t="s">
        <v>669</v>
      </c>
      <c r="BB2" s="100" t="s">
        <v>682</v>
      </c>
      <c r="BC2" s="99" t="s">
        <v>669</v>
      </c>
      <c r="BD2" s="99" t="s">
        <v>677</v>
      </c>
      <c r="BE2" s="402" t="s">
        <v>669</v>
      </c>
      <c r="BF2" s="100" t="s">
        <v>677</v>
      </c>
      <c r="BG2" s="402" t="s">
        <v>669</v>
      </c>
      <c r="BH2" s="101"/>
      <c r="BI2" s="100" t="s">
        <v>683</v>
      </c>
      <c r="BJ2" s="99" t="s">
        <v>669</v>
      </c>
      <c r="BK2" s="96" t="s">
        <v>677</v>
      </c>
      <c r="BL2" s="96" t="s">
        <v>669</v>
      </c>
      <c r="BM2" s="96" t="s">
        <v>678</v>
      </c>
      <c r="BN2" s="96" t="s">
        <v>669</v>
      </c>
      <c r="BO2" s="96" t="s">
        <v>679</v>
      </c>
      <c r="BP2" s="96" t="s">
        <v>669</v>
      </c>
      <c r="BQ2" s="91"/>
      <c r="BR2" s="92"/>
      <c r="BS2" s="92"/>
      <c r="BT2" s="92"/>
      <c r="BU2" s="91"/>
      <c r="BV2" s="92"/>
      <c r="BW2" s="92"/>
      <c r="BX2" s="92"/>
      <c r="BY2" s="92"/>
      <c r="BZ2" s="92"/>
      <c r="CA2" s="92"/>
      <c r="CB2" s="91"/>
      <c r="CC2" s="92"/>
      <c r="CD2" s="92"/>
      <c r="CE2" s="92"/>
      <c r="CF2" s="92"/>
      <c r="CG2" s="101"/>
      <c r="CH2" s="101"/>
      <c r="CI2" s="92"/>
      <c r="CJ2" s="92"/>
      <c r="CK2" s="101"/>
      <c r="CL2" s="26" t="s">
        <v>1603</v>
      </c>
      <c r="CM2" s="26"/>
      <c r="CN2" s="26" t="s">
        <v>1604</v>
      </c>
      <c r="CO2" s="26" t="s">
        <v>669</v>
      </c>
    </row>
    <row r="3">
      <c r="A3" s="403" t="s">
        <v>684</v>
      </c>
      <c r="B3" s="404" t="s">
        <v>1605</v>
      </c>
      <c r="C3" s="405">
        <v>8.13771E8</v>
      </c>
      <c r="D3" s="406">
        <v>58188.99716435</v>
      </c>
      <c r="E3" s="407">
        <v>6179.719</v>
      </c>
      <c r="F3" s="407">
        <f t="shared" ref="F3:F20" si="1">E3-G3</f>
        <v>1237.823</v>
      </c>
      <c r="G3" s="407">
        <v>4941.896</v>
      </c>
      <c r="H3" s="407" t="str">
        <f t="array" ref="H3">IFS(AND(G3&gt;0,F3&gt;0),"PC-WT",AND(G3&gt;0,F3=0), "PC",AND(G3=0,F3&gt;0), "WT")</f>
        <v>PC-WT</v>
      </c>
      <c r="I3" s="407">
        <v>31.71</v>
      </c>
      <c r="J3" s="408">
        <v>1.37755</v>
      </c>
      <c r="K3" s="409">
        <v>0.0156792</v>
      </c>
      <c r="L3" s="409">
        <v>-0.0155809</v>
      </c>
      <c r="M3" s="409">
        <v>0.242813</v>
      </c>
      <c r="N3" s="409">
        <v>0.00360841</v>
      </c>
      <c r="O3" s="409">
        <v>-0.003593</v>
      </c>
      <c r="P3" s="409">
        <v>419.75</v>
      </c>
      <c r="Q3" s="410">
        <v>1.166</v>
      </c>
      <c r="R3" s="411">
        <v>360.0</v>
      </c>
      <c r="S3" s="412">
        <v>0.13</v>
      </c>
      <c r="T3" s="413">
        <v>0.0223335</v>
      </c>
      <c r="U3" s="407">
        <v>0.011</v>
      </c>
      <c r="V3" s="407">
        <v>-0.011</v>
      </c>
      <c r="W3" s="407">
        <v>9.57365E11</v>
      </c>
      <c r="X3" s="407"/>
      <c r="Y3" s="407"/>
      <c r="Z3" s="414">
        <f t="shared" ref="Z3:Z20" si="3">SQRT((W3*10^4*0.296^2)/COS(RADIANS(63)))</f>
        <v>42984027.14</v>
      </c>
      <c r="AA3" s="414">
        <f t="shared" ref="AA3:AA20" si="4">Z3/3</f>
        <v>14328009.05</v>
      </c>
      <c r="AB3" s="410">
        <f t="shared" ref="AB3:AB20" si="5">$Z3*SQRT(($X3*10000/(2*$W3*10000))^2+(0.033/0.296)^2+(TAN(RADIANS(63))*RADIANS(3)/2)^2)</f>
        <v>5276584.115</v>
      </c>
      <c r="AC3" s="410">
        <f t="shared" ref="AC3:AC20" si="6">$Z3*SQRT(($Y3*10000/(2*$W3*10000))^2+(0.033/0.296)^2+(TAN(RADIANS(63))*RADIANS(3)/2)^2)</f>
        <v>5276584.115</v>
      </c>
      <c r="AD3" s="407">
        <v>1.36438</v>
      </c>
      <c r="AE3" s="407">
        <v>0.017</v>
      </c>
      <c r="AF3" s="407">
        <v>-0.017</v>
      </c>
      <c r="AG3" s="407">
        <v>0.239145</v>
      </c>
      <c r="AH3" s="407">
        <v>0.004</v>
      </c>
      <c r="AI3" s="407">
        <v>-0.004</v>
      </c>
      <c r="AJ3" s="407">
        <v>407.84</v>
      </c>
      <c r="AK3" s="415">
        <v>1.1392</v>
      </c>
      <c r="AL3" s="407">
        <v>358.0</v>
      </c>
      <c r="AM3" s="416">
        <f t="shared" ref="AM3:AM20" si="7">AJ3/AL3</f>
        <v>1.139217877</v>
      </c>
      <c r="AN3" s="408">
        <f>0.000000010432/0.00000001</f>
        <v>1.0432</v>
      </c>
      <c r="AO3" s="409">
        <f>AN3*$BJ3/$BI3</f>
        <v>0.005131870968</v>
      </c>
      <c r="AP3" s="408">
        <f>0.000000001821/0.00000001</f>
        <v>0.1821</v>
      </c>
      <c r="AQ3" s="409">
        <f>AP3*$BL3/$BK3</f>
        <v>0.0009647640333</v>
      </c>
      <c r="AR3" s="409">
        <f>0.00000000034574/0.00000001</f>
        <v>0.034574</v>
      </c>
      <c r="AS3" s="409">
        <f>AR3*$BN3/$BM3</f>
        <v>0.000252858033</v>
      </c>
      <c r="AT3" s="409">
        <f>0.0000000014753/0.00000001</f>
        <v>0.14753</v>
      </c>
      <c r="AU3" s="409">
        <f>AT3*$BP3/$BO3</f>
        <v>0.001137007766</v>
      </c>
      <c r="AV3" s="417">
        <v>0.183</v>
      </c>
      <c r="AW3" s="418">
        <f t="shared" ref="AW3:AW20" si="10">$AV3*$BL3/$BK3</f>
        <v>0.0009695322245</v>
      </c>
      <c r="AX3" s="407">
        <v>0.034</v>
      </c>
      <c r="AY3" s="419">
        <f t="shared" ref="AY3:AY20" si="11">$AX3*$BN3/$BM3</f>
        <v>0.000248660066</v>
      </c>
      <c r="AZ3" s="407">
        <v>0.148</v>
      </c>
      <c r="BA3" s="420">
        <f t="shared" ref="BA3:BA20" si="12">$AZ3*$BP3/$BO3</f>
        <v>0.001140630037</v>
      </c>
      <c r="BB3" s="412">
        <f>0.00000042297/0.00000001</f>
        <v>42.297</v>
      </c>
      <c r="BC3" s="407">
        <f t="shared" ref="BC3:BC20" si="13">$BB3*$BJ3/$BI3</f>
        <v>0.2080739516</v>
      </c>
      <c r="BD3" s="405">
        <f>0.0000000018252/0.00000001</f>
        <v>0.18252</v>
      </c>
      <c r="BE3" s="421">
        <f t="shared" ref="BE3:BE20" si="14">$BD3*$BL3/$BK3</f>
        <v>0.0009669891892</v>
      </c>
      <c r="BF3" s="422">
        <f>2.494E-15 /0.00000001</f>
        <v>0.0000002494</v>
      </c>
      <c r="BG3" s="421">
        <f t="shared" ref="BG3:BG20" si="15">$BF3*$BL3/$BK3</f>
        <v>0.00000000132131878</v>
      </c>
      <c r="BH3" s="423">
        <f t="shared" ref="BH3:BH20" si="16">BF3/AV3</f>
        <v>0.00000136284153</v>
      </c>
      <c r="BI3" s="424">
        <v>33.48</v>
      </c>
      <c r="BJ3" s="406">
        <v>0.1647</v>
      </c>
      <c r="BK3" s="406">
        <v>28.86</v>
      </c>
      <c r="BL3" s="406">
        <v>0.1529</v>
      </c>
      <c r="BM3" s="415">
        <v>15.15</v>
      </c>
      <c r="BN3" s="415">
        <v>0.1108</v>
      </c>
      <c r="BO3" s="415">
        <v>13.65</v>
      </c>
      <c r="BP3" s="415">
        <v>0.1052</v>
      </c>
      <c r="BQ3" s="425">
        <f t="shared" ref="BQ3:BQ20" si="17">$AZ3/$AX3</f>
        <v>4.352941176</v>
      </c>
      <c r="BR3" s="415">
        <f t="shared" ref="BR3:BR20" si="18">$BQ3*SQRT(($AY3/$AX3)^2+($BA3/$AZ3)^2)</f>
        <v>0.04624884134</v>
      </c>
      <c r="BS3" s="415">
        <f t="shared" ref="BS3:BS15" si="19">$BO3/$BM3</f>
        <v>0.900990099</v>
      </c>
      <c r="BT3" s="415">
        <f t="shared" ref="BT3:BT20" si="20">$BS3*SQRT(($BN3/$BM3)^2+($BP3/$BO3)^2)</f>
        <v>0.009572779978</v>
      </c>
      <c r="BU3" s="426">
        <f>2*PI()*((2.96*3.086E+21)^2)*($AP3*10^-8)*(COS(RADIANS(63))^-1)</f>
        <v>2.1029E+36</v>
      </c>
      <c r="BV3" s="427">
        <f>2*PI()*($AQ3*0.00000001)*SQRT((2.96*3.086E+21)^4/(COS(RADIANS(63)))^2)</f>
        <v>1.11411E+34</v>
      </c>
      <c r="BW3" s="427">
        <f>2*PI()*((2.96*3.086E+21)^2)*($AN3*10^-8)*(COS(RADIANS(63))^-1)</f>
        <v>1.20469E+37</v>
      </c>
      <c r="BX3" s="427">
        <f>2*PI()*($AO3*0.00000001)*SQRT((2.96*3.086E+21)^4/(COS(RADIANS(63)))^2)</f>
        <v>5.92631E+34</v>
      </c>
      <c r="BY3" s="428">
        <f>$BW3/(1.25E+38*(8.48))</f>
        <v>0.0113650168</v>
      </c>
      <c r="BZ3" s="428">
        <f>8E-39*SQRT((($BW3^2*0.77^2)/8.48^4)+($BX3^2/8.48^2))</f>
        <v>0.001033478332</v>
      </c>
      <c r="CA3" s="428">
        <f>8E-39*SQRT((($BW3^2*0.7^2)/8.48^4)+($BX3^2/8.48^2))</f>
        <v>0.0009398144157</v>
      </c>
      <c r="CB3" s="429">
        <f t="shared" ref="CB3:CB20" si="22">2*PI()*((2.96*3.086E+21)^2)*($AV3*10^-8)*(COS(RADIANS(63))^-1)</f>
        <v>2.11329E+36</v>
      </c>
      <c r="CC3" s="430">
        <f t="shared" ref="CC3:CC20" si="23">$CB3*SQRT((TAN(RADIANS(63))*RADIANS(3))^2+($AW3/$AV3)^2+(2*(0.33*3.086E+21)/(2.96*3.086E+21))^2)</f>
        <v>5.18963E+35</v>
      </c>
      <c r="CD3" s="431">
        <f t="shared" ref="CD3:CD20" si="24">2*PI()*((2.96*3.086E+21)^2)*($BB3*10^-8)*(COS(RADIANS(63))^-1)</f>
        <v>4.88448E+38</v>
      </c>
      <c r="CE3" s="431">
        <f t="shared" ref="CE3:CE20" si="25">$CD3*SQRT((TAN(RADIANS(63))*RADIANS(3))^2+($BC3/$BB3)^2+(2*(0.33*3.086E+21)/(2.96*3.086E+21))^2)</f>
        <v>1.19945E+38</v>
      </c>
      <c r="CF3" s="430">
        <f t="shared" ref="CF3:CF20" si="26">$CD3/(1.25E+38*(8.48))</f>
        <v>0.4607995742</v>
      </c>
      <c r="CG3" s="430">
        <f t="shared" ref="CG3:CG20" si="27">8E-39*SQRT((($CD3^2*0.77^2)/8.48^4)+($CE3^2/8.48^2))</f>
        <v>0.1206434249</v>
      </c>
      <c r="CH3" s="430">
        <f t="shared" ref="CH3:CH20" si="28">8E-39*SQRT((($CD3^2*0.7^2)/8.48^4)+($CE3^2/8.48^2))</f>
        <v>0.1193775271</v>
      </c>
      <c r="CI3" s="432">
        <f t="shared" ref="CI3:CI20" si="29">(0.412*1.7^2*SQRT($CD3/(4*PI()*0.0000567*($T3*11604525.0062)^4)))/10^5</f>
        <v>146770.6607</v>
      </c>
      <c r="CJ3" s="432">
        <f t="shared" ref="CJ3:CJ20" si="30">1.17422E-17*SQRT(($CD3*$U3^2/(PI()*$T3^6))+(0.0625*$CE3^2/(PI()*$CD3*$T3^4)))</f>
        <v>145697.9512</v>
      </c>
      <c r="CK3" s="433">
        <f t="shared" ref="CK3:CK20" si="31">SQRT((0.5*$CE3/$CD3)^2+(2*$U3/$T3)^2)*CI3</f>
        <v>145697.7226</v>
      </c>
      <c r="CL3" s="434">
        <f t="shared" ref="CL3:CL20" si="32">CB3/(0.1*(3*10^10)^2)</f>
        <v>2.3481E+16</v>
      </c>
      <c r="CM3" s="435">
        <f t="shared" ref="CM3:CM20" si="33">CL3/((1.25E+38*(8.48))/(0.1*(3*10^10)^2))</f>
        <v>0.001993671468</v>
      </c>
      <c r="CN3" s="436">
        <f t="shared" ref="CN3:CN20" si="34">CL3/10^16</f>
        <v>2.348101951</v>
      </c>
      <c r="CO3" s="436">
        <f t="shared" ref="CO3:CO20" si="35">CC3*CN3/CB3</f>
        <v>0.5766254448</v>
      </c>
    </row>
    <row r="4">
      <c r="A4" s="119" t="s">
        <v>685</v>
      </c>
      <c r="B4" s="437" t="s">
        <v>1605</v>
      </c>
      <c r="C4" s="438">
        <v>1.0627024E7</v>
      </c>
      <c r="D4" s="439">
        <v>58214.84302083</v>
      </c>
      <c r="E4" s="440">
        <v>2151.471</v>
      </c>
      <c r="F4" s="440">
        <f t="shared" si="1"/>
        <v>2151.471</v>
      </c>
      <c r="G4" s="440">
        <v>0.0</v>
      </c>
      <c r="H4" s="440" t="str">
        <f t="array" ref="H4">IFS(AND(G4&gt;0,F4&gt;0),"PC-WT",AND(G4&gt;0,F4=0), "PC",AND(G4=0,F4&gt;0), "WT")</f>
        <v>WT</v>
      </c>
      <c r="I4" s="440">
        <v>99.75</v>
      </c>
      <c r="J4" s="441">
        <f t="shared" ref="J4:R4" si="2">AD4</f>
        <v>1.382</v>
      </c>
      <c r="K4" s="442">
        <f t="shared" si="2"/>
        <v>0.029</v>
      </c>
      <c r="L4" s="442">
        <f t="shared" si="2"/>
        <v>-0.029</v>
      </c>
      <c r="M4" s="442">
        <f t="shared" si="2"/>
        <v>4.59</v>
      </c>
      <c r="N4" s="442">
        <f t="shared" si="2"/>
        <v>0.196</v>
      </c>
      <c r="O4" s="442">
        <f t="shared" si="2"/>
        <v>-0.197</v>
      </c>
      <c r="P4" s="442">
        <f t="shared" si="2"/>
        <v>862.76</v>
      </c>
      <c r="Q4" s="443">
        <f t="shared" si="2"/>
        <v>1.3916</v>
      </c>
      <c r="R4" s="442">
        <f t="shared" si="2"/>
        <v>620</v>
      </c>
      <c r="S4" s="444">
        <v>0.13</v>
      </c>
      <c r="T4" s="439">
        <v>0.293</v>
      </c>
      <c r="U4" s="440">
        <v>0.016</v>
      </c>
      <c r="V4" s="440">
        <v>-0.016</v>
      </c>
      <c r="W4" s="440">
        <v>7.111</v>
      </c>
      <c r="X4" s="440">
        <v>1.84</v>
      </c>
      <c r="Y4" s="440">
        <v>-1.332</v>
      </c>
      <c r="Z4" s="445">
        <f t="shared" si="3"/>
        <v>117.1476735</v>
      </c>
      <c r="AA4" s="445">
        <f t="shared" si="4"/>
        <v>39.04922448</v>
      </c>
      <c r="AB4" s="410">
        <f t="shared" si="5"/>
        <v>20.89293857</v>
      </c>
      <c r="AC4" s="410">
        <f t="shared" si="6"/>
        <v>18.08822803</v>
      </c>
      <c r="AD4" s="440">
        <v>1.382</v>
      </c>
      <c r="AE4" s="440">
        <v>0.029</v>
      </c>
      <c r="AF4" s="440">
        <v>-0.029</v>
      </c>
      <c r="AG4" s="440">
        <v>4.59</v>
      </c>
      <c r="AH4" s="440">
        <v>0.196</v>
      </c>
      <c r="AI4" s="440">
        <v>-0.197</v>
      </c>
      <c r="AJ4" s="440">
        <v>862.76</v>
      </c>
      <c r="AK4" s="446">
        <v>1.3916</v>
      </c>
      <c r="AL4" s="440">
        <v>620.0</v>
      </c>
      <c r="AM4" s="447">
        <f t="shared" si="7"/>
        <v>1.391548387</v>
      </c>
      <c r="AN4" s="441">
        <f t="shared" ref="AN4:AO4" si="8">BB4</f>
        <v>19.841</v>
      </c>
      <c r="AO4" s="442">
        <f t="shared" si="8"/>
        <v>0.04292418847</v>
      </c>
      <c r="AP4" s="448">
        <f t="shared" ref="AP4:AU4" si="9">AV4</f>
        <v>3.686</v>
      </c>
      <c r="AQ4" s="449">
        <f t="shared" si="9"/>
        <v>0.008750967274</v>
      </c>
      <c r="AR4" s="449">
        <f t="shared" si="9"/>
        <v>0.989</v>
      </c>
      <c r="AS4" s="449">
        <f t="shared" si="9"/>
        <v>0.003033571141</v>
      </c>
      <c r="AT4" s="449">
        <f t="shared" si="9"/>
        <v>2.787</v>
      </c>
      <c r="AU4" s="449">
        <f t="shared" si="9"/>
        <v>0.01048716495</v>
      </c>
      <c r="AV4" s="450">
        <v>3.686</v>
      </c>
      <c r="AW4" s="451">
        <f t="shared" si="10"/>
        <v>0.008750967274</v>
      </c>
      <c r="AX4" s="440">
        <v>0.989</v>
      </c>
      <c r="AY4" s="452">
        <f t="shared" si="11"/>
        <v>0.003033571141</v>
      </c>
      <c r="AZ4" s="440">
        <v>2.787</v>
      </c>
      <c r="BA4" s="453">
        <f t="shared" si="12"/>
        <v>0.01048716495</v>
      </c>
      <c r="BB4" s="444">
        <f>0.00000019841/0.00000001</f>
        <v>19.841</v>
      </c>
      <c r="BC4" s="440">
        <f t="shared" si="13"/>
        <v>0.04292418847</v>
      </c>
      <c r="BD4" s="438">
        <v>3.6857</v>
      </c>
      <c r="BE4" s="454">
        <f t="shared" si="14"/>
        <v>0.008750255042</v>
      </c>
      <c r="BF4" s="444">
        <f>0.0000000026467/0.00000001</f>
        <v>0.26467</v>
      </c>
      <c r="BG4" s="454">
        <f t="shared" si="15"/>
        <v>0.0006283555368</v>
      </c>
      <c r="BH4" s="423">
        <f t="shared" si="16"/>
        <v>0.07180412371</v>
      </c>
      <c r="BI4" s="455">
        <v>99.75</v>
      </c>
      <c r="BJ4" s="439">
        <v>0.2158</v>
      </c>
      <c r="BK4" s="439">
        <v>82.81</v>
      </c>
      <c r="BL4" s="439">
        <v>0.1966</v>
      </c>
      <c r="BM4" s="446">
        <v>49.62</v>
      </c>
      <c r="BN4" s="446">
        <v>0.1522</v>
      </c>
      <c r="BO4" s="446">
        <v>32.98</v>
      </c>
      <c r="BP4" s="446">
        <v>0.1241</v>
      </c>
      <c r="BQ4" s="456">
        <f t="shared" si="17"/>
        <v>2.817997978</v>
      </c>
      <c r="BR4" s="446">
        <f t="shared" si="18"/>
        <v>0.01368041977</v>
      </c>
      <c r="BS4" s="446">
        <f t="shared" si="19"/>
        <v>0.6646513503</v>
      </c>
      <c r="BT4" s="446">
        <f t="shared" si="20"/>
        <v>0.003226655782</v>
      </c>
      <c r="BU4" s="457">
        <f t="shared" ref="BU4:CA4" si="21">CB4</f>
        <v>4.25661E+37</v>
      </c>
      <c r="BV4" s="458">
        <f t="shared" si="21"/>
        <v>1.0451E+37</v>
      </c>
      <c r="BW4" s="458">
        <f t="shared" si="21"/>
        <v>2.29125E+38</v>
      </c>
      <c r="BX4" s="458">
        <f t="shared" si="21"/>
        <v>5.62554E+37</v>
      </c>
      <c r="BY4" s="458">
        <f t="shared" si="21"/>
        <v>0.2161553857</v>
      </c>
      <c r="BZ4" s="458">
        <f t="shared" si="21"/>
        <v>0.05658428133</v>
      </c>
      <c r="CA4" s="458">
        <f t="shared" si="21"/>
        <v>0.05599037884</v>
      </c>
      <c r="CB4" s="459">
        <f t="shared" si="22"/>
        <v>4.25661E+37</v>
      </c>
      <c r="CC4" s="430">
        <f t="shared" si="23"/>
        <v>1.0451E+37</v>
      </c>
      <c r="CD4" s="131">
        <f t="shared" si="24"/>
        <v>2.29125E+38</v>
      </c>
      <c r="CE4" s="431">
        <f t="shared" si="25"/>
        <v>5.62554E+37</v>
      </c>
      <c r="CF4" s="460">
        <f t="shared" si="26"/>
        <v>0.2161553857</v>
      </c>
      <c r="CG4" s="430">
        <f t="shared" si="27"/>
        <v>0.05658428133</v>
      </c>
      <c r="CH4" s="430">
        <f t="shared" si="28"/>
        <v>0.05599037884</v>
      </c>
      <c r="CI4" s="118">
        <f t="shared" si="29"/>
        <v>584.0426762</v>
      </c>
      <c r="CJ4" s="461">
        <f t="shared" si="30"/>
        <v>95.96519814</v>
      </c>
      <c r="CK4" s="462">
        <f t="shared" si="31"/>
        <v>95.96504759</v>
      </c>
      <c r="CL4" s="434">
        <f t="shared" si="32"/>
        <v>4.72956E+17</v>
      </c>
      <c r="CM4" s="435">
        <f t="shared" si="33"/>
        <v>0.04015668322</v>
      </c>
      <c r="CN4" s="436">
        <f t="shared" si="34"/>
        <v>47.29564913</v>
      </c>
      <c r="CO4" s="436">
        <f t="shared" si="35"/>
        <v>11.61227345</v>
      </c>
    </row>
    <row r="5">
      <c r="A5" s="119" t="s">
        <v>685</v>
      </c>
      <c r="B5" s="437" t="s">
        <v>1605</v>
      </c>
      <c r="C5" s="438">
        <v>1.0627028E7</v>
      </c>
      <c r="D5" s="439">
        <v>58217.36663194</v>
      </c>
      <c r="E5" s="440">
        <v>2054.059</v>
      </c>
      <c r="F5" s="440">
        <f t="shared" si="1"/>
        <v>2054.059</v>
      </c>
      <c r="G5" s="440">
        <v>0.0</v>
      </c>
      <c r="H5" s="440" t="str">
        <f t="array" ref="H5">IFS(AND(G5&gt;0,F5&gt;0),"PC-WT",AND(G5&gt;0,F5=0), "PC",AND(G5=0,F5&gt;0), "WT")</f>
        <v>WT</v>
      </c>
      <c r="I5" s="440">
        <v>98.57</v>
      </c>
      <c r="J5" s="441">
        <f t="shared" ref="J5:R5" si="36">AD5</f>
        <v>1.407</v>
      </c>
      <c r="K5" s="442">
        <f t="shared" si="36"/>
        <v>0.026</v>
      </c>
      <c r="L5" s="442">
        <f t="shared" si="36"/>
        <v>-0.027</v>
      </c>
      <c r="M5" s="442">
        <f t="shared" si="36"/>
        <v>5.016</v>
      </c>
      <c r="N5" s="442">
        <f t="shared" si="36"/>
        <v>0.189</v>
      </c>
      <c r="O5" s="442">
        <f t="shared" si="36"/>
        <v>-0.192</v>
      </c>
      <c r="P5" s="442">
        <f t="shared" si="36"/>
        <v>884.33</v>
      </c>
      <c r="Q5" s="443">
        <f t="shared" si="36"/>
        <v>1.4569</v>
      </c>
      <c r="R5" s="442">
        <f t="shared" si="36"/>
        <v>607</v>
      </c>
      <c r="S5" s="444">
        <v>0.13</v>
      </c>
      <c r="T5" s="439">
        <v>0.266</v>
      </c>
      <c r="U5" s="440">
        <v>0.014</v>
      </c>
      <c r="V5" s="440">
        <v>-0.014</v>
      </c>
      <c r="W5" s="440">
        <v>12.566</v>
      </c>
      <c r="X5" s="440">
        <v>3.389</v>
      </c>
      <c r="Y5" s="440">
        <v>-2.48</v>
      </c>
      <c r="Z5" s="445">
        <f t="shared" si="3"/>
        <v>155.7280539</v>
      </c>
      <c r="AA5" s="445">
        <f t="shared" si="4"/>
        <v>51.9093513</v>
      </c>
      <c r="AB5" s="410">
        <f t="shared" si="5"/>
        <v>28.39773971</v>
      </c>
      <c r="AC5" s="410">
        <f t="shared" si="6"/>
        <v>24.52743362</v>
      </c>
      <c r="AD5" s="440">
        <v>1.407</v>
      </c>
      <c r="AE5" s="440">
        <v>0.026</v>
      </c>
      <c r="AF5" s="440">
        <v>-0.027</v>
      </c>
      <c r="AG5" s="440">
        <v>5.016</v>
      </c>
      <c r="AH5" s="440">
        <v>0.189</v>
      </c>
      <c r="AI5" s="440">
        <v>-0.192</v>
      </c>
      <c r="AJ5" s="440">
        <v>884.33</v>
      </c>
      <c r="AK5" s="446">
        <v>1.4569</v>
      </c>
      <c r="AL5" s="440">
        <v>607.0</v>
      </c>
      <c r="AM5" s="447">
        <f t="shared" si="7"/>
        <v>1.456886326</v>
      </c>
      <c r="AN5" s="441">
        <f t="shared" ref="AN5:AO5" si="37">BB5</f>
        <v>20.029</v>
      </c>
      <c r="AO5" s="442">
        <f t="shared" si="37"/>
        <v>0.04460145582</v>
      </c>
      <c r="AP5" s="448">
        <f t="shared" ref="AP5:AU5" si="38">AV5</f>
        <v>3.882</v>
      </c>
      <c r="AQ5" s="449">
        <f t="shared" si="38"/>
        <v>0.009516391144</v>
      </c>
      <c r="AR5" s="449">
        <f t="shared" si="38"/>
        <v>0.96</v>
      </c>
      <c r="AS5" s="449">
        <f t="shared" si="38"/>
        <v>0.003027978009</v>
      </c>
      <c r="AT5" s="449">
        <f t="shared" si="38"/>
        <v>2.922</v>
      </c>
      <c r="AU5" s="449">
        <f t="shared" si="38"/>
        <v>0.01141763051</v>
      </c>
      <c r="AV5" s="450">
        <v>3.882</v>
      </c>
      <c r="AW5" s="451">
        <f t="shared" si="10"/>
        <v>0.009516391144</v>
      </c>
      <c r="AX5" s="440">
        <v>0.96</v>
      </c>
      <c r="AY5" s="452">
        <f t="shared" si="11"/>
        <v>0.003027978009</v>
      </c>
      <c r="AZ5" s="440">
        <v>2.922</v>
      </c>
      <c r="BA5" s="453">
        <f t="shared" si="12"/>
        <v>0.01141763051</v>
      </c>
      <c r="BB5" s="444">
        <f>0.00000020029/0.00000001</f>
        <v>20.029</v>
      </c>
      <c r="BC5" s="440">
        <f t="shared" si="13"/>
        <v>0.04460145582</v>
      </c>
      <c r="BD5" s="438">
        <v>3.8824</v>
      </c>
      <c r="BE5" s="454">
        <f t="shared" si="14"/>
        <v>0.00951737171</v>
      </c>
      <c r="BF5" s="444">
        <f>0.0000000026589/0.00000001</f>
        <v>0.26589</v>
      </c>
      <c r="BG5" s="454">
        <f t="shared" si="15"/>
        <v>0.0006518066052</v>
      </c>
      <c r="BH5" s="423">
        <f t="shared" si="16"/>
        <v>0.06849304482</v>
      </c>
      <c r="BI5" s="455">
        <v>98.57</v>
      </c>
      <c r="BJ5" s="439">
        <v>0.2195</v>
      </c>
      <c r="BK5" s="439">
        <v>81.3</v>
      </c>
      <c r="BL5" s="439">
        <v>0.1993</v>
      </c>
      <c r="BM5" s="446">
        <v>49.11</v>
      </c>
      <c r="BN5" s="446">
        <v>0.1549</v>
      </c>
      <c r="BO5" s="446">
        <v>31.99</v>
      </c>
      <c r="BP5" s="446">
        <v>0.125</v>
      </c>
      <c r="BQ5" s="456">
        <f t="shared" si="17"/>
        <v>3.04375</v>
      </c>
      <c r="BR5" s="446">
        <f t="shared" si="18"/>
        <v>0.01528464246</v>
      </c>
      <c r="BS5" s="446">
        <f t="shared" si="19"/>
        <v>0.6513948279</v>
      </c>
      <c r="BT5" s="446">
        <f t="shared" si="20"/>
        <v>0.003271075826</v>
      </c>
      <c r="BU5" s="457">
        <f t="shared" ref="BU5:CA5" si="39">CB5</f>
        <v>4.48295E+37</v>
      </c>
      <c r="BV5" s="458">
        <f t="shared" si="39"/>
        <v>1.10068E+37</v>
      </c>
      <c r="BW5" s="458">
        <f t="shared" si="39"/>
        <v>2.31296E+38</v>
      </c>
      <c r="BX5" s="458">
        <f t="shared" si="39"/>
        <v>5.67886E+37</v>
      </c>
      <c r="BY5" s="458">
        <f t="shared" si="39"/>
        <v>0.2182035291</v>
      </c>
      <c r="BZ5" s="458">
        <f t="shared" si="39"/>
        <v>0.05712055208</v>
      </c>
      <c r="CA5" s="458">
        <f t="shared" si="39"/>
        <v>0.05652102339</v>
      </c>
      <c r="CB5" s="459">
        <f t="shared" si="22"/>
        <v>4.48295E+37</v>
      </c>
      <c r="CC5" s="430">
        <f t="shared" si="23"/>
        <v>1.10068E+37</v>
      </c>
      <c r="CD5" s="131">
        <f t="shared" si="24"/>
        <v>2.31296E+38</v>
      </c>
      <c r="CE5" s="431">
        <f t="shared" si="25"/>
        <v>5.67886E+37</v>
      </c>
      <c r="CF5" s="460">
        <f t="shared" si="26"/>
        <v>0.2182035291</v>
      </c>
      <c r="CG5" s="430">
        <f t="shared" si="27"/>
        <v>0.05712055208</v>
      </c>
      <c r="CH5" s="430">
        <f t="shared" si="28"/>
        <v>0.05652102339</v>
      </c>
      <c r="CI5" s="118">
        <f t="shared" si="29"/>
        <v>711.9744429</v>
      </c>
      <c r="CJ5" s="461">
        <f t="shared" si="30"/>
        <v>115.135096</v>
      </c>
      <c r="CK5" s="462">
        <f t="shared" si="31"/>
        <v>115.1349154</v>
      </c>
      <c r="CL5" s="434">
        <f t="shared" si="32"/>
        <v>4.98106E+17</v>
      </c>
      <c r="CM5" s="435">
        <f t="shared" si="33"/>
        <v>0.04229198163</v>
      </c>
      <c r="CN5" s="436">
        <f t="shared" si="34"/>
        <v>49.81055614</v>
      </c>
      <c r="CO5" s="436">
        <f t="shared" si="35"/>
        <v>12.22978432</v>
      </c>
    </row>
    <row r="6">
      <c r="A6" s="119" t="s">
        <v>685</v>
      </c>
      <c r="B6" s="437" t="s">
        <v>1605</v>
      </c>
      <c r="C6" s="438">
        <v>1.0627048E7</v>
      </c>
      <c r="D6" s="439">
        <v>58228.85690972</v>
      </c>
      <c r="E6" s="440">
        <v>2069.051</v>
      </c>
      <c r="F6" s="440">
        <f t="shared" si="1"/>
        <v>2069.051</v>
      </c>
      <c r="G6" s="440">
        <v>0.0</v>
      </c>
      <c r="H6" s="440" t="str">
        <f t="array" ref="H6">IFS(AND(G6&gt;0,F6&gt;0),"PC-WT",AND(G6&gt;0,F6=0), "PC",AND(G6=0,F6&gt;0), "WT")</f>
        <v>WT</v>
      </c>
      <c r="I6" s="440">
        <v>97.07</v>
      </c>
      <c r="J6" s="441">
        <f t="shared" ref="J6:R6" si="40">AD6</f>
        <v>1.431</v>
      </c>
      <c r="K6" s="442">
        <f t="shared" si="40"/>
        <v>0.027</v>
      </c>
      <c r="L6" s="442">
        <f t="shared" si="40"/>
        <v>-0.028</v>
      </c>
      <c r="M6" s="442">
        <f t="shared" si="40"/>
        <v>4.681</v>
      </c>
      <c r="N6" s="442">
        <f t="shared" si="40"/>
        <v>0.183</v>
      </c>
      <c r="O6" s="442">
        <f t="shared" si="40"/>
        <v>-0.186</v>
      </c>
      <c r="P6" s="442">
        <f t="shared" si="40"/>
        <v>828.27</v>
      </c>
      <c r="Q6" s="443">
        <f t="shared" si="40"/>
        <v>1.3713</v>
      </c>
      <c r="R6" s="442">
        <f t="shared" si="40"/>
        <v>604</v>
      </c>
      <c r="S6" s="444">
        <v>0.13</v>
      </c>
      <c r="T6" s="439">
        <v>0.276</v>
      </c>
      <c r="U6" s="440">
        <v>0.015</v>
      </c>
      <c r="V6" s="440">
        <v>-0.015</v>
      </c>
      <c r="W6" s="440">
        <v>9.16</v>
      </c>
      <c r="X6" s="440">
        <v>2.44</v>
      </c>
      <c r="Y6" s="440">
        <v>-1.783</v>
      </c>
      <c r="Z6" s="445">
        <f t="shared" si="3"/>
        <v>132.9584873</v>
      </c>
      <c r="AA6" s="445">
        <f t="shared" si="4"/>
        <v>44.31949577</v>
      </c>
      <c r="AB6" s="410">
        <f t="shared" si="5"/>
        <v>24.08282665</v>
      </c>
      <c r="AC6" s="410">
        <f t="shared" si="6"/>
        <v>20.82889893</v>
      </c>
      <c r="AD6" s="440">
        <v>1.431</v>
      </c>
      <c r="AE6" s="440">
        <v>0.027</v>
      </c>
      <c r="AF6" s="440">
        <v>-0.028</v>
      </c>
      <c r="AG6" s="440">
        <v>4.681</v>
      </c>
      <c r="AH6" s="440">
        <v>0.183</v>
      </c>
      <c r="AI6" s="440">
        <v>-0.186</v>
      </c>
      <c r="AJ6" s="440">
        <v>828.27</v>
      </c>
      <c r="AK6" s="446">
        <v>1.3713</v>
      </c>
      <c r="AL6" s="440">
        <v>604.0</v>
      </c>
      <c r="AM6" s="447">
        <f t="shared" si="7"/>
        <v>1.371307947</v>
      </c>
      <c r="AN6" s="441">
        <f t="shared" ref="AN6:AO6" si="41">BB6</f>
        <v>17.35</v>
      </c>
      <c r="AO6" s="442">
        <f t="shared" si="41"/>
        <v>0.03878592768</v>
      </c>
      <c r="AP6" s="448">
        <f t="shared" ref="AP6:AU6" si="42">AV6</f>
        <v>3.513</v>
      </c>
      <c r="AQ6" s="449">
        <f t="shared" si="42"/>
        <v>0.008631341981</v>
      </c>
      <c r="AR6" s="449">
        <f t="shared" si="42"/>
        <v>0.82</v>
      </c>
      <c r="AS6" s="449">
        <f t="shared" si="42"/>
        <v>0.002595683453</v>
      </c>
      <c r="AT6" s="449">
        <f t="shared" si="42"/>
        <v>2.631</v>
      </c>
      <c r="AU6" s="449">
        <f t="shared" si="42"/>
        <v>0.01032587747</v>
      </c>
      <c r="AV6" s="450">
        <v>3.513</v>
      </c>
      <c r="AW6" s="451">
        <f t="shared" si="10"/>
        <v>0.008631341981</v>
      </c>
      <c r="AX6" s="440">
        <v>0.82</v>
      </c>
      <c r="AY6" s="452">
        <f t="shared" si="11"/>
        <v>0.002595683453</v>
      </c>
      <c r="AZ6" s="440">
        <v>2.631</v>
      </c>
      <c r="BA6" s="453">
        <f t="shared" si="12"/>
        <v>0.01032587747</v>
      </c>
      <c r="BB6" s="444">
        <f>0.0000001735/0.00000001</f>
        <v>17.35</v>
      </c>
      <c r="BC6" s="440">
        <f t="shared" si="13"/>
        <v>0.03878592768</v>
      </c>
      <c r="BD6" s="438">
        <v>3.5125</v>
      </c>
      <c r="BE6" s="454">
        <f t="shared" si="14"/>
        <v>0.008630113495</v>
      </c>
      <c r="BF6" s="444">
        <f>0.0000000023966/0.00000001</f>
        <v>0.23966</v>
      </c>
      <c r="BG6" s="454">
        <f t="shared" si="15"/>
        <v>0.0005888378648</v>
      </c>
      <c r="BH6" s="423">
        <f t="shared" si="16"/>
        <v>0.06822089382</v>
      </c>
      <c r="BI6" s="455">
        <v>97.07</v>
      </c>
      <c r="BJ6" s="439">
        <v>0.217</v>
      </c>
      <c r="BK6" s="439">
        <v>80.18</v>
      </c>
      <c r="BL6" s="439">
        <v>0.197</v>
      </c>
      <c r="BM6" s="446">
        <v>48.65</v>
      </c>
      <c r="BN6" s="446">
        <v>0.154</v>
      </c>
      <c r="BO6" s="446">
        <v>31.34</v>
      </c>
      <c r="BP6" s="446">
        <v>0.123</v>
      </c>
      <c r="BQ6" s="456">
        <f t="shared" si="17"/>
        <v>3.208536585</v>
      </c>
      <c r="BR6" s="446">
        <f t="shared" si="18"/>
        <v>0.01617797181</v>
      </c>
      <c r="BS6" s="446">
        <f t="shared" si="19"/>
        <v>0.6441932169</v>
      </c>
      <c r="BT6" s="446">
        <f t="shared" si="20"/>
        <v>0.00324812868</v>
      </c>
      <c r="BU6" s="457">
        <f t="shared" ref="BU6:CA6" si="43">CB6</f>
        <v>4.05683E+37</v>
      </c>
      <c r="BV6" s="458">
        <f t="shared" si="43"/>
        <v>9.96057E+36</v>
      </c>
      <c r="BW6" s="458">
        <f t="shared" si="43"/>
        <v>2.00359E+38</v>
      </c>
      <c r="BX6" s="458">
        <f t="shared" si="43"/>
        <v>4.91928E+37</v>
      </c>
      <c r="BY6" s="458">
        <f t="shared" si="43"/>
        <v>0.1890174861</v>
      </c>
      <c r="BZ6" s="458">
        <f t="shared" si="43"/>
        <v>0.04948034639</v>
      </c>
      <c r="CA6" s="458">
        <f t="shared" si="43"/>
        <v>0.04896100845</v>
      </c>
      <c r="CB6" s="459">
        <f t="shared" si="22"/>
        <v>4.05683E+37</v>
      </c>
      <c r="CC6" s="430">
        <f t="shared" si="23"/>
        <v>9.96057E+36</v>
      </c>
      <c r="CD6" s="131">
        <f t="shared" si="24"/>
        <v>2.00359E+38</v>
      </c>
      <c r="CE6" s="431">
        <f t="shared" si="25"/>
        <v>4.91928E+37</v>
      </c>
      <c r="CF6" s="460">
        <f t="shared" si="26"/>
        <v>0.1890174861</v>
      </c>
      <c r="CG6" s="430">
        <f t="shared" si="27"/>
        <v>0.04948034639</v>
      </c>
      <c r="CH6" s="430">
        <f t="shared" si="28"/>
        <v>0.04896100845</v>
      </c>
      <c r="CI6" s="118">
        <f t="shared" si="29"/>
        <v>615.5022146</v>
      </c>
      <c r="CJ6" s="461">
        <f t="shared" si="30"/>
        <v>100.9223287</v>
      </c>
      <c r="CK6" s="462">
        <f t="shared" si="31"/>
        <v>100.9221704</v>
      </c>
      <c r="CL6" s="434">
        <f t="shared" si="32"/>
        <v>4.50759E+17</v>
      </c>
      <c r="CM6" s="435">
        <f t="shared" si="33"/>
        <v>0.03827195555</v>
      </c>
      <c r="CN6" s="436">
        <f t="shared" si="34"/>
        <v>45.07585876</v>
      </c>
      <c r="CO6" s="436">
        <f t="shared" si="35"/>
        <v>11.06729574</v>
      </c>
    </row>
    <row r="7">
      <c r="A7" s="119" t="s">
        <v>685</v>
      </c>
      <c r="B7" s="437" t="s">
        <v>1605</v>
      </c>
      <c r="C7" s="438">
        <v>1.0627049E7</v>
      </c>
      <c r="D7" s="439">
        <v>58229.26802083</v>
      </c>
      <c r="E7" s="440">
        <v>2393.82</v>
      </c>
      <c r="F7" s="440">
        <f t="shared" si="1"/>
        <v>2393.82</v>
      </c>
      <c r="G7" s="440">
        <v>0.0</v>
      </c>
      <c r="H7" s="440" t="str">
        <f t="array" ref="H7">IFS(AND(G7&gt;0,F7&gt;0),"PC-WT",AND(G7&gt;0,F7=0), "PC",AND(G7=0,F7&gt;0), "WT")</f>
        <v>WT</v>
      </c>
      <c r="I7" s="440">
        <v>98.45</v>
      </c>
      <c r="J7" s="441">
        <f t="shared" ref="J7:R7" si="44">AD7</f>
        <v>1.431</v>
      </c>
      <c r="K7" s="442">
        <f t="shared" si="44"/>
        <v>0.03</v>
      </c>
      <c r="L7" s="442">
        <f t="shared" si="44"/>
        <v>-0.031</v>
      </c>
      <c r="M7" s="442">
        <f t="shared" si="44"/>
        <v>3.938</v>
      </c>
      <c r="N7" s="442">
        <f t="shared" si="44"/>
        <v>0.176</v>
      </c>
      <c r="O7" s="442">
        <f t="shared" si="44"/>
        <v>-0.176</v>
      </c>
      <c r="P7" s="442">
        <f t="shared" si="44"/>
        <v>979.26</v>
      </c>
      <c r="Q7" s="443">
        <f t="shared" si="44"/>
        <v>1.5744</v>
      </c>
      <c r="R7" s="442">
        <f t="shared" si="44"/>
        <v>622</v>
      </c>
      <c r="S7" s="444">
        <v>0.13</v>
      </c>
      <c r="T7" s="439">
        <v>0.323</v>
      </c>
      <c r="U7" s="440">
        <v>0.015</v>
      </c>
      <c r="V7" s="440">
        <v>-0.016</v>
      </c>
      <c r="W7" s="440">
        <v>3.686</v>
      </c>
      <c r="X7" s="440">
        <v>0.757</v>
      </c>
      <c r="Y7" s="440">
        <v>-0.573</v>
      </c>
      <c r="Z7" s="445">
        <f t="shared" si="3"/>
        <v>84.34240761</v>
      </c>
      <c r="AA7" s="445">
        <f t="shared" si="4"/>
        <v>28.11413587</v>
      </c>
      <c r="AB7" s="410">
        <f t="shared" si="5"/>
        <v>13.49837656</v>
      </c>
      <c r="AC7" s="410">
        <f t="shared" si="6"/>
        <v>12.25453681</v>
      </c>
      <c r="AD7" s="440">
        <v>1.431</v>
      </c>
      <c r="AE7" s="440">
        <v>0.03</v>
      </c>
      <c r="AF7" s="440">
        <v>-0.031</v>
      </c>
      <c r="AG7" s="440">
        <v>3.938</v>
      </c>
      <c r="AH7" s="440">
        <v>0.176</v>
      </c>
      <c r="AI7" s="440">
        <v>-0.176</v>
      </c>
      <c r="AJ7" s="440">
        <v>979.26</v>
      </c>
      <c r="AK7" s="446">
        <v>1.5744</v>
      </c>
      <c r="AL7" s="440">
        <v>622.0</v>
      </c>
      <c r="AM7" s="447">
        <f t="shared" si="7"/>
        <v>1.57437299</v>
      </c>
      <c r="AN7" s="441">
        <f t="shared" ref="AN7:AO7" si="45">BB7</f>
        <v>14.589</v>
      </c>
      <c r="AO7" s="442">
        <f t="shared" si="45"/>
        <v>0.03009675876</v>
      </c>
      <c r="AP7" s="448">
        <f t="shared" ref="AP7:AU7" si="46">AV7</f>
        <v>2.99</v>
      </c>
      <c r="AQ7" s="449">
        <f t="shared" si="46"/>
        <v>0.006775477707</v>
      </c>
      <c r="AR7" s="449">
        <f t="shared" si="46"/>
        <v>0.767</v>
      </c>
      <c r="AS7" s="449">
        <f t="shared" si="46"/>
        <v>0.002219168174</v>
      </c>
      <c r="AT7" s="449">
        <f t="shared" si="46"/>
        <v>2.223</v>
      </c>
      <c r="AU7" s="449">
        <f t="shared" si="46"/>
        <v>0.008069602273</v>
      </c>
      <c r="AV7" s="450">
        <v>2.99</v>
      </c>
      <c r="AW7" s="451">
        <f t="shared" si="10"/>
        <v>0.006775477707</v>
      </c>
      <c r="AX7" s="440">
        <v>0.767</v>
      </c>
      <c r="AY7" s="452">
        <f t="shared" si="11"/>
        <v>0.002219168174</v>
      </c>
      <c r="AZ7" s="440">
        <v>2.223</v>
      </c>
      <c r="BA7" s="453">
        <f t="shared" si="12"/>
        <v>0.008069602273</v>
      </c>
      <c r="BB7" s="444">
        <f>0.00000014589/0.00000001</f>
        <v>14.589</v>
      </c>
      <c r="BC7" s="440">
        <f t="shared" si="13"/>
        <v>0.03009675876</v>
      </c>
      <c r="BD7" s="438">
        <v>2.9904</v>
      </c>
      <c r="BE7" s="454">
        <f t="shared" si="14"/>
        <v>0.006776384125</v>
      </c>
      <c r="BF7" s="444">
        <f>0.0000000023894/0.00000001</f>
        <v>0.23894</v>
      </c>
      <c r="BG7" s="454">
        <f t="shared" si="15"/>
        <v>0.0005414490446</v>
      </c>
      <c r="BH7" s="423">
        <f t="shared" si="16"/>
        <v>0.07991304348</v>
      </c>
      <c r="BI7" s="455">
        <v>98.45</v>
      </c>
      <c r="BJ7" s="439">
        <v>0.2031</v>
      </c>
      <c r="BK7" s="439">
        <v>81.64</v>
      </c>
      <c r="BL7" s="439">
        <v>0.185</v>
      </c>
      <c r="BM7" s="446">
        <v>49.77</v>
      </c>
      <c r="BN7" s="446">
        <v>0.144</v>
      </c>
      <c r="BO7" s="446">
        <v>31.68</v>
      </c>
      <c r="BP7" s="446">
        <v>0.115</v>
      </c>
      <c r="BQ7" s="456">
        <f t="shared" si="17"/>
        <v>2.898305085</v>
      </c>
      <c r="BR7" s="446">
        <f t="shared" si="18"/>
        <v>0.01345403863</v>
      </c>
      <c r="BS7" s="446">
        <f t="shared" si="19"/>
        <v>0.6365280289</v>
      </c>
      <c r="BT7" s="446">
        <f t="shared" si="20"/>
        <v>0.002954786485</v>
      </c>
      <c r="BU7" s="457">
        <f t="shared" ref="BU7:CA7" si="47">CB7</f>
        <v>3.45286E+37</v>
      </c>
      <c r="BV7" s="458">
        <f t="shared" si="47"/>
        <v>8.47762E+36</v>
      </c>
      <c r="BW7" s="458">
        <f t="shared" si="47"/>
        <v>1.68474E+38</v>
      </c>
      <c r="BX7" s="458">
        <f t="shared" si="47"/>
        <v>4.13642E+37</v>
      </c>
      <c r="BY7" s="458">
        <f t="shared" si="47"/>
        <v>0.1589381041</v>
      </c>
      <c r="BZ7" s="458">
        <f t="shared" si="47"/>
        <v>0.04160604424</v>
      </c>
      <c r="CA7" s="458">
        <f t="shared" si="47"/>
        <v>0.04116934898</v>
      </c>
      <c r="CB7" s="459">
        <f t="shared" si="22"/>
        <v>3.45286E+37</v>
      </c>
      <c r="CC7" s="430">
        <f t="shared" si="23"/>
        <v>8.47762E+36</v>
      </c>
      <c r="CD7" s="131">
        <f t="shared" si="24"/>
        <v>1.68474E+38</v>
      </c>
      <c r="CE7" s="431">
        <f t="shared" si="25"/>
        <v>4.13642E+37</v>
      </c>
      <c r="CF7" s="460">
        <f t="shared" si="26"/>
        <v>0.1589381041</v>
      </c>
      <c r="CG7" s="430">
        <f t="shared" si="27"/>
        <v>0.04160604424</v>
      </c>
      <c r="CH7" s="430">
        <f t="shared" si="28"/>
        <v>0.04116934898</v>
      </c>
      <c r="CI7" s="118">
        <f t="shared" si="29"/>
        <v>412.1029866</v>
      </c>
      <c r="CJ7" s="461">
        <f t="shared" si="30"/>
        <v>63.43835376</v>
      </c>
      <c r="CK7" s="462">
        <f t="shared" si="31"/>
        <v>63.43825424</v>
      </c>
      <c r="CL7" s="434">
        <f t="shared" si="32"/>
        <v>3.83652E+17</v>
      </c>
      <c r="CM7" s="435">
        <f t="shared" si="33"/>
        <v>0.03257419502</v>
      </c>
      <c r="CN7" s="436">
        <f t="shared" si="34"/>
        <v>38.36516302</v>
      </c>
      <c r="CO7" s="436">
        <f t="shared" si="35"/>
        <v>9.419574936</v>
      </c>
    </row>
    <row r="8">
      <c r="A8" s="119" t="s">
        <v>685</v>
      </c>
      <c r="B8" s="437" t="s">
        <v>1605</v>
      </c>
      <c r="C8" s="438">
        <v>1.0627053E7</v>
      </c>
      <c r="D8" s="439">
        <v>58237.96802083</v>
      </c>
      <c r="E8" s="440">
        <v>2029.224</v>
      </c>
      <c r="F8" s="440">
        <f t="shared" si="1"/>
        <v>2029.224</v>
      </c>
      <c r="G8" s="440">
        <v>0.0</v>
      </c>
      <c r="H8" s="440" t="str">
        <f t="array" ref="H8">IFS(AND(G8&gt;0,F8&gt;0),"PC-WT",AND(G8&gt;0,F8=0), "PC",AND(G8=0,F8&gt;0), "WT")</f>
        <v>WT</v>
      </c>
      <c r="I8" s="440">
        <v>97.65</v>
      </c>
      <c r="J8" s="441">
        <f t="shared" ref="J8:R8" si="48">AD8</f>
        <v>1.494</v>
      </c>
      <c r="K8" s="442">
        <f t="shared" si="48"/>
        <v>0.025</v>
      </c>
      <c r="L8" s="442">
        <f t="shared" si="48"/>
        <v>-0.026</v>
      </c>
      <c r="M8" s="442">
        <f t="shared" si="48"/>
        <v>4.847</v>
      </c>
      <c r="N8" s="442">
        <f t="shared" si="48"/>
        <v>0.173</v>
      </c>
      <c r="O8" s="442">
        <f t="shared" si="48"/>
        <v>-0.176</v>
      </c>
      <c r="P8" s="442">
        <f t="shared" si="48"/>
        <v>774.41</v>
      </c>
      <c r="Q8" s="443">
        <f t="shared" si="48"/>
        <v>1.3193</v>
      </c>
      <c r="R8" s="442">
        <f t="shared" si="48"/>
        <v>587</v>
      </c>
      <c r="S8" s="444">
        <v>0.13</v>
      </c>
      <c r="T8" s="439">
        <v>0.257</v>
      </c>
      <c r="U8" s="440">
        <v>0.016</v>
      </c>
      <c r="V8" s="440">
        <v>-0.014</v>
      </c>
      <c r="W8" s="440">
        <v>13.078</v>
      </c>
      <c r="X8" s="440">
        <v>3.699</v>
      </c>
      <c r="Y8" s="440">
        <v>-2.663</v>
      </c>
      <c r="Z8" s="445">
        <f t="shared" si="3"/>
        <v>158.868939</v>
      </c>
      <c r="AA8" s="445">
        <f t="shared" si="4"/>
        <v>52.956313</v>
      </c>
      <c r="AB8" s="410">
        <f t="shared" si="5"/>
        <v>29.75096607</v>
      </c>
      <c r="AC8" s="410">
        <f t="shared" si="6"/>
        <v>25.33696658</v>
      </c>
      <c r="AD8" s="440">
        <v>1.494</v>
      </c>
      <c r="AE8" s="440">
        <v>0.025</v>
      </c>
      <c r="AF8" s="440">
        <v>-0.026</v>
      </c>
      <c r="AG8" s="440">
        <v>4.847</v>
      </c>
      <c r="AH8" s="440">
        <v>0.173</v>
      </c>
      <c r="AI8" s="440">
        <v>-0.176</v>
      </c>
      <c r="AJ8" s="440">
        <v>774.41</v>
      </c>
      <c r="AK8" s="446">
        <v>1.3193</v>
      </c>
      <c r="AL8" s="440">
        <v>587.0</v>
      </c>
      <c r="AM8" s="447">
        <f t="shared" si="7"/>
        <v>1.319267462</v>
      </c>
      <c r="AN8" s="441">
        <f t="shared" ref="AN8:AO8" si="49">BB8</f>
        <v>14.822</v>
      </c>
      <c r="AO8" s="442">
        <f t="shared" si="49"/>
        <v>0.03336278136</v>
      </c>
      <c r="AP8" s="448">
        <f t="shared" ref="AP8:AU8" si="50">AV8</f>
        <v>3.347</v>
      </c>
      <c r="AQ8" s="449">
        <f t="shared" si="50"/>
        <v>0.008356948298</v>
      </c>
      <c r="AR8" s="449">
        <f t="shared" si="50"/>
        <v>0.879</v>
      </c>
      <c r="AS8" s="449">
        <f t="shared" si="50"/>
        <v>0.002802452483</v>
      </c>
      <c r="AT8" s="449">
        <f t="shared" si="50"/>
        <v>2.468</v>
      </c>
      <c r="AU8" s="449">
        <f t="shared" si="50"/>
        <v>0.009973368665</v>
      </c>
      <c r="AV8" s="450">
        <v>3.347</v>
      </c>
      <c r="AW8" s="451">
        <f t="shared" si="10"/>
        <v>0.008356948298</v>
      </c>
      <c r="AX8" s="440">
        <v>0.879</v>
      </c>
      <c r="AY8" s="452">
        <f t="shared" si="11"/>
        <v>0.002802452483</v>
      </c>
      <c r="AZ8" s="440">
        <v>2.468</v>
      </c>
      <c r="BA8" s="453">
        <f t="shared" si="12"/>
        <v>0.009973368665</v>
      </c>
      <c r="BB8" s="444">
        <f>0.00000014822/0.00000001</f>
        <v>14.822</v>
      </c>
      <c r="BC8" s="440">
        <f t="shared" si="13"/>
        <v>0.03336278136</v>
      </c>
      <c r="BD8" s="438">
        <v>3.3472</v>
      </c>
      <c r="BE8" s="454">
        <f t="shared" si="14"/>
        <v>0.008357447667</v>
      </c>
      <c r="BF8" s="444">
        <f>0.0000000022219/0.00000001</f>
        <v>0.22219</v>
      </c>
      <c r="BG8" s="454">
        <f t="shared" si="15"/>
        <v>0.0005547745271</v>
      </c>
      <c r="BH8" s="423">
        <f t="shared" si="16"/>
        <v>0.06638482223</v>
      </c>
      <c r="BI8" s="455">
        <v>97.65</v>
      </c>
      <c r="BJ8" s="439">
        <v>0.2198</v>
      </c>
      <c r="BK8" s="439">
        <v>79.3</v>
      </c>
      <c r="BL8" s="439">
        <v>0.198</v>
      </c>
      <c r="BM8" s="446">
        <v>48.93</v>
      </c>
      <c r="BN8" s="446">
        <v>0.156</v>
      </c>
      <c r="BO8" s="446">
        <v>30.19</v>
      </c>
      <c r="BP8" s="446">
        <v>0.122</v>
      </c>
      <c r="BQ8" s="456">
        <f t="shared" si="17"/>
        <v>2.807736064</v>
      </c>
      <c r="BR8" s="446">
        <f t="shared" si="18"/>
        <v>0.01445236175</v>
      </c>
      <c r="BS8" s="446">
        <f t="shared" si="19"/>
        <v>0.6170038831</v>
      </c>
      <c r="BT8" s="446">
        <f t="shared" si="20"/>
        <v>0.003175926481</v>
      </c>
      <c r="BU8" s="457">
        <f t="shared" ref="BU8:CA8" si="51">CB8</f>
        <v>3.86513E+37</v>
      </c>
      <c r="BV8" s="458">
        <f t="shared" si="51"/>
        <v>9.48991E+36</v>
      </c>
      <c r="BW8" s="458">
        <f t="shared" si="51"/>
        <v>1.71165E+38</v>
      </c>
      <c r="BX8" s="458">
        <f t="shared" si="51"/>
        <v>4.20251E+37</v>
      </c>
      <c r="BY8" s="458">
        <f t="shared" si="51"/>
        <v>0.1614764945</v>
      </c>
      <c r="BZ8" s="458">
        <f t="shared" si="51"/>
        <v>0.04227078178</v>
      </c>
      <c r="CA8" s="458">
        <f t="shared" si="51"/>
        <v>0.04182711474</v>
      </c>
      <c r="CB8" s="459">
        <f t="shared" si="22"/>
        <v>3.86513E+37</v>
      </c>
      <c r="CC8" s="430">
        <f t="shared" si="23"/>
        <v>9.48991E+36</v>
      </c>
      <c r="CD8" s="131">
        <f t="shared" si="24"/>
        <v>1.71165E+38</v>
      </c>
      <c r="CE8" s="431">
        <f t="shared" si="25"/>
        <v>4.20251E+37</v>
      </c>
      <c r="CF8" s="460">
        <f t="shared" si="26"/>
        <v>0.1614764945</v>
      </c>
      <c r="CG8" s="430">
        <f t="shared" si="27"/>
        <v>0.04227078178</v>
      </c>
      <c r="CH8" s="430">
        <f t="shared" si="28"/>
        <v>0.04182711474</v>
      </c>
      <c r="CI8" s="118">
        <f t="shared" si="29"/>
        <v>656.1229098</v>
      </c>
      <c r="CJ8" s="461">
        <f t="shared" si="30"/>
        <v>114.7263319</v>
      </c>
      <c r="CK8" s="462">
        <f t="shared" si="31"/>
        <v>114.7261519</v>
      </c>
      <c r="CL8" s="434">
        <f t="shared" si="32"/>
        <v>4.29459E+17</v>
      </c>
      <c r="CM8" s="435">
        <f t="shared" si="33"/>
        <v>0.03646348854</v>
      </c>
      <c r="CN8" s="436">
        <f t="shared" si="34"/>
        <v>42.9458865</v>
      </c>
      <c r="CO8" s="436">
        <f t="shared" si="35"/>
        <v>10.54434942</v>
      </c>
    </row>
    <row r="9">
      <c r="A9" s="119" t="s">
        <v>685</v>
      </c>
      <c r="B9" s="437" t="s">
        <v>1605</v>
      </c>
      <c r="C9" s="438">
        <v>1.0627056E7</v>
      </c>
      <c r="D9" s="439">
        <v>58241.34232639</v>
      </c>
      <c r="E9" s="440">
        <v>2224.206</v>
      </c>
      <c r="F9" s="440">
        <f t="shared" si="1"/>
        <v>2224.206</v>
      </c>
      <c r="G9" s="440">
        <v>0.0</v>
      </c>
      <c r="H9" s="440" t="str">
        <f t="array" ref="H9">IFS(AND(G9&gt;0,F9&gt;0),"PC-WT",AND(G9&gt;0,F9=0), "PC",AND(G9=0,F9&gt;0), "WT")</f>
        <v>WT</v>
      </c>
      <c r="I9" s="440">
        <v>99.47</v>
      </c>
      <c r="J9" s="441">
        <f t="shared" ref="J9:R9" si="52">AD9</f>
        <v>1.529</v>
      </c>
      <c r="K9" s="442">
        <f t="shared" si="52"/>
        <v>0.026</v>
      </c>
      <c r="L9" s="442">
        <f t="shared" si="52"/>
        <v>-0.027</v>
      </c>
      <c r="M9" s="442">
        <f t="shared" si="52"/>
        <v>4.703</v>
      </c>
      <c r="N9" s="442">
        <f t="shared" si="52"/>
        <v>0.172</v>
      </c>
      <c r="O9" s="442">
        <f t="shared" si="52"/>
        <v>-0.175</v>
      </c>
      <c r="P9" s="442">
        <f t="shared" si="52"/>
        <v>887.85</v>
      </c>
      <c r="Q9" s="443">
        <f t="shared" si="52"/>
        <v>1.4773</v>
      </c>
      <c r="R9" s="442">
        <f t="shared" si="52"/>
        <v>601</v>
      </c>
      <c r="S9" s="444">
        <v>0.13</v>
      </c>
      <c r="T9" s="439">
        <v>0.254</v>
      </c>
      <c r="U9" s="440">
        <v>0.015</v>
      </c>
      <c r="V9" s="440">
        <v>-0.015</v>
      </c>
      <c r="W9" s="440">
        <v>12.38</v>
      </c>
      <c r="X9" s="440">
        <v>3.972</v>
      </c>
      <c r="Y9" s="440">
        <v>-2.734</v>
      </c>
      <c r="Z9" s="445">
        <f t="shared" si="3"/>
        <v>154.5712258</v>
      </c>
      <c r="AA9" s="445">
        <f t="shared" si="4"/>
        <v>51.52374193</v>
      </c>
      <c r="AB9" s="410">
        <f t="shared" si="5"/>
        <v>31.22332369</v>
      </c>
      <c r="AC9" s="410">
        <f t="shared" si="6"/>
        <v>25.52149738</v>
      </c>
      <c r="AD9" s="440">
        <v>1.529</v>
      </c>
      <c r="AE9" s="440">
        <v>0.026</v>
      </c>
      <c r="AF9" s="440">
        <v>-0.027</v>
      </c>
      <c r="AG9" s="440">
        <v>4.703</v>
      </c>
      <c r="AH9" s="440">
        <v>0.172</v>
      </c>
      <c r="AI9" s="440">
        <v>-0.175</v>
      </c>
      <c r="AJ9" s="440">
        <v>887.85</v>
      </c>
      <c r="AK9" s="446">
        <v>1.4773</v>
      </c>
      <c r="AL9" s="440">
        <v>601.0</v>
      </c>
      <c r="AM9" s="447">
        <f t="shared" si="7"/>
        <v>1.477287854</v>
      </c>
      <c r="AN9" s="441">
        <f t="shared" ref="AN9:AO9" si="53">BB9</f>
        <v>12.934</v>
      </c>
      <c r="AO9" s="442">
        <f t="shared" si="53"/>
        <v>0.02754017493</v>
      </c>
      <c r="AP9" s="448">
        <f t="shared" ref="AP9:AU9" si="54">AV9</f>
        <v>3.098</v>
      </c>
      <c r="AQ9" s="449">
        <f t="shared" si="54"/>
        <v>0.007337772817</v>
      </c>
      <c r="AR9" s="449">
        <f t="shared" si="54"/>
        <v>0.829</v>
      </c>
      <c r="AS9" s="449">
        <f t="shared" si="54"/>
        <v>0.002485508695</v>
      </c>
      <c r="AT9" s="449">
        <f t="shared" si="54"/>
        <v>2.269</v>
      </c>
      <c r="AU9" s="449">
        <f t="shared" si="54"/>
        <v>0.008732664474</v>
      </c>
      <c r="AV9" s="450">
        <v>3.098</v>
      </c>
      <c r="AW9" s="451">
        <f t="shared" si="10"/>
        <v>0.007337772817</v>
      </c>
      <c r="AX9" s="440">
        <v>0.829</v>
      </c>
      <c r="AY9" s="452">
        <f t="shared" si="11"/>
        <v>0.002485508695</v>
      </c>
      <c r="AZ9" s="440">
        <v>2.269</v>
      </c>
      <c r="BA9" s="453">
        <f t="shared" si="12"/>
        <v>0.008732664474</v>
      </c>
      <c r="BB9" s="444">
        <f>0.00000012934/0.00000001</f>
        <v>12.934</v>
      </c>
      <c r="BC9" s="440">
        <f t="shared" si="13"/>
        <v>0.02754017493</v>
      </c>
      <c r="BD9" s="438">
        <v>3.0977</v>
      </c>
      <c r="BE9" s="454">
        <f t="shared" si="14"/>
        <v>0.007337062252</v>
      </c>
      <c r="BF9" s="444">
        <f>0.000000001976/0.00000001</f>
        <v>0.1976</v>
      </c>
      <c r="BG9" s="454">
        <f t="shared" si="15"/>
        <v>0.0004680257937</v>
      </c>
      <c r="BH9" s="423">
        <f t="shared" si="16"/>
        <v>0.06378308586</v>
      </c>
      <c r="BI9" s="455">
        <v>99.47</v>
      </c>
      <c r="BJ9" s="439">
        <v>0.2118</v>
      </c>
      <c r="BK9" s="439">
        <v>80.64</v>
      </c>
      <c r="BL9" s="439">
        <v>0.191</v>
      </c>
      <c r="BM9" s="446">
        <v>50.03</v>
      </c>
      <c r="BN9" s="446">
        <v>0.15</v>
      </c>
      <c r="BO9" s="446">
        <v>30.4</v>
      </c>
      <c r="BP9" s="446">
        <v>0.117</v>
      </c>
      <c r="BQ9" s="456">
        <f t="shared" si="17"/>
        <v>2.737032569</v>
      </c>
      <c r="BR9" s="446">
        <f t="shared" si="18"/>
        <v>0.01335312326</v>
      </c>
      <c r="BS9" s="446">
        <f t="shared" si="19"/>
        <v>0.6076354187</v>
      </c>
      <c r="BT9" s="446">
        <f t="shared" si="20"/>
        <v>0.002964462584</v>
      </c>
      <c r="BU9" s="457">
        <f t="shared" ref="BU9:CA9" si="55">CB9</f>
        <v>3.57758E+37</v>
      </c>
      <c r="BV9" s="458">
        <f t="shared" si="55"/>
        <v>8.78387E+36</v>
      </c>
      <c r="BW9" s="458">
        <f t="shared" si="55"/>
        <v>1.49362E+38</v>
      </c>
      <c r="BX9" s="458">
        <f t="shared" si="55"/>
        <v>3.66719E+37</v>
      </c>
      <c r="BY9" s="458">
        <f t="shared" si="55"/>
        <v>0.1409079058</v>
      </c>
      <c r="BZ9" s="458">
        <f t="shared" si="55"/>
        <v>0.0368862614</v>
      </c>
      <c r="CA9" s="458">
        <f t="shared" si="55"/>
        <v>0.03649910637</v>
      </c>
      <c r="CB9" s="459">
        <f t="shared" si="22"/>
        <v>3.57758E+37</v>
      </c>
      <c r="CC9" s="430">
        <f t="shared" si="23"/>
        <v>8.78387E+36</v>
      </c>
      <c r="CD9" s="131">
        <f t="shared" si="24"/>
        <v>1.49362E+38</v>
      </c>
      <c r="CE9" s="431">
        <f t="shared" si="25"/>
        <v>3.66719E+37</v>
      </c>
      <c r="CF9" s="460">
        <f t="shared" si="26"/>
        <v>0.1409079058</v>
      </c>
      <c r="CG9" s="430">
        <f t="shared" si="27"/>
        <v>0.0368862614</v>
      </c>
      <c r="CH9" s="430">
        <f t="shared" si="28"/>
        <v>0.03649910637</v>
      </c>
      <c r="CI9" s="118">
        <f t="shared" si="29"/>
        <v>627.4758846</v>
      </c>
      <c r="CJ9" s="461">
        <f t="shared" si="30"/>
        <v>106.8930513</v>
      </c>
      <c r="CK9" s="462">
        <f t="shared" si="31"/>
        <v>106.8928836</v>
      </c>
      <c r="CL9" s="434">
        <f t="shared" si="32"/>
        <v>3.97509E+17</v>
      </c>
      <c r="CM9" s="435">
        <f t="shared" si="33"/>
        <v>0.03375078802</v>
      </c>
      <c r="CN9" s="436">
        <f t="shared" si="34"/>
        <v>39.75092811</v>
      </c>
      <c r="CO9" s="436">
        <f t="shared" si="35"/>
        <v>9.759852221</v>
      </c>
    </row>
    <row r="10">
      <c r="A10" s="119" t="s">
        <v>686</v>
      </c>
      <c r="B10" s="437" t="s">
        <v>1605</v>
      </c>
      <c r="C10" s="438">
        <v>8.8657005E7</v>
      </c>
      <c r="D10" s="439">
        <v>58280.14371528</v>
      </c>
      <c r="E10" s="440">
        <v>2003.227</v>
      </c>
      <c r="F10" s="440">
        <f t="shared" si="1"/>
        <v>2003.227</v>
      </c>
      <c r="G10" s="440">
        <v>0.0</v>
      </c>
      <c r="H10" s="440" t="str">
        <f t="array" ref="H10">IFS(AND(G10&gt;0,F10&gt;0),"PC-WT",AND(G10&gt;0,F10=0), "PC",AND(G10=0,F10&gt;0), "WT")</f>
        <v>WT</v>
      </c>
      <c r="I10" s="440">
        <v>92.29</v>
      </c>
      <c r="J10" s="441">
        <f t="shared" ref="J10:R10" si="56">AD10</f>
        <v>1.581</v>
      </c>
      <c r="K10" s="442">
        <f t="shared" si="56"/>
        <v>0.024</v>
      </c>
      <c r="L10" s="442">
        <f t="shared" si="56"/>
        <v>-0.025</v>
      </c>
      <c r="M10" s="442">
        <f t="shared" si="56"/>
        <v>1.839</v>
      </c>
      <c r="N10" s="442">
        <f t="shared" si="56"/>
        <v>0.058</v>
      </c>
      <c r="O10" s="442">
        <f t="shared" si="56"/>
        <v>-0.06</v>
      </c>
      <c r="P10" s="442">
        <f t="shared" si="56"/>
        <v>757.42</v>
      </c>
      <c r="Q10" s="443">
        <f t="shared" si="56"/>
        <v>1.3218</v>
      </c>
      <c r="R10" s="442">
        <f t="shared" si="56"/>
        <v>573</v>
      </c>
      <c r="S10" s="444">
        <v>0.13</v>
      </c>
      <c r="T10" s="439">
        <v>0.219</v>
      </c>
      <c r="U10" s="440">
        <v>0.014</v>
      </c>
      <c r="V10" s="440">
        <v>-0.014</v>
      </c>
      <c r="W10" s="440">
        <v>9.898</v>
      </c>
      <c r="X10" s="440">
        <v>3.953</v>
      </c>
      <c r="Y10" s="440">
        <v>-2.634</v>
      </c>
      <c r="Z10" s="445">
        <f t="shared" si="3"/>
        <v>138.2108231</v>
      </c>
      <c r="AA10" s="445">
        <f t="shared" si="4"/>
        <v>46.07027437</v>
      </c>
      <c r="AB10" s="410">
        <f t="shared" si="5"/>
        <v>32.3968252</v>
      </c>
      <c r="AC10" s="410">
        <f t="shared" si="6"/>
        <v>25.02091581</v>
      </c>
      <c r="AD10" s="440">
        <v>1.581</v>
      </c>
      <c r="AE10" s="440">
        <v>0.024</v>
      </c>
      <c r="AF10" s="440">
        <v>-0.025</v>
      </c>
      <c r="AG10" s="440">
        <v>1.839</v>
      </c>
      <c r="AH10" s="440">
        <v>0.058</v>
      </c>
      <c r="AI10" s="440">
        <v>-0.06</v>
      </c>
      <c r="AJ10" s="440">
        <v>757.42</v>
      </c>
      <c r="AK10" s="446">
        <v>1.3218</v>
      </c>
      <c r="AL10" s="440">
        <v>573.0</v>
      </c>
      <c r="AM10" s="447">
        <f t="shared" si="7"/>
        <v>1.321849913</v>
      </c>
      <c r="AN10" s="441">
        <f t="shared" ref="AN10:AO10" si="57">BB10</f>
        <v>4.3397</v>
      </c>
      <c r="AO10" s="442">
        <f t="shared" si="57"/>
        <v>0.01010512006</v>
      </c>
      <c r="AP10" s="448">
        <f t="shared" ref="AP10:AU10" si="58">AV10</f>
        <v>1.124</v>
      </c>
      <c r="AQ10" s="449">
        <f t="shared" si="58"/>
        <v>0.002933768352</v>
      </c>
      <c r="AR10" s="449">
        <f t="shared" si="58"/>
        <v>0.306</v>
      </c>
      <c r="AS10" s="449">
        <f t="shared" si="58"/>
        <v>0.001011130435</v>
      </c>
      <c r="AT10" s="449">
        <f t="shared" si="58"/>
        <v>0.817</v>
      </c>
      <c r="AU10" s="449">
        <f t="shared" si="58"/>
        <v>0.003492473511</v>
      </c>
      <c r="AV10" s="450">
        <v>1.124</v>
      </c>
      <c r="AW10" s="451">
        <f t="shared" si="10"/>
        <v>0.002933768352</v>
      </c>
      <c r="AX10" s="440">
        <v>0.306</v>
      </c>
      <c r="AY10" s="452">
        <f t="shared" si="11"/>
        <v>0.001011130435</v>
      </c>
      <c r="AZ10" s="440">
        <v>0.817</v>
      </c>
      <c r="BA10" s="453">
        <f t="shared" si="12"/>
        <v>0.003492473511</v>
      </c>
      <c r="BB10" s="444">
        <v>4.3397</v>
      </c>
      <c r="BC10" s="440">
        <f t="shared" si="13"/>
        <v>0.01010512006</v>
      </c>
      <c r="BD10" s="438">
        <v>1.1236</v>
      </c>
      <c r="BE10" s="454">
        <f t="shared" si="14"/>
        <v>0.002932724307</v>
      </c>
      <c r="BF10" s="444">
        <f>0.00000000061531/0.00000001</f>
        <v>0.061531</v>
      </c>
      <c r="BG10" s="454">
        <f t="shared" si="15"/>
        <v>0.0001606029364</v>
      </c>
      <c r="BH10" s="423">
        <f t="shared" si="16"/>
        <v>0.05474288256</v>
      </c>
      <c r="BI10" s="455">
        <v>92.29</v>
      </c>
      <c r="BJ10" s="439">
        <v>0.2149</v>
      </c>
      <c r="BK10" s="439">
        <v>73.56</v>
      </c>
      <c r="BL10" s="439">
        <v>0.192</v>
      </c>
      <c r="BM10" s="446">
        <v>46.0</v>
      </c>
      <c r="BN10" s="446">
        <v>0.152</v>
      </c>
      <c r="BO10" s="446">
        <v>27.37</v>
      </c>
      <c r="BP10" s="446">
        <v>0.117</v>
      </c>
      <c r="BQ10" s="456">
        <f t="shared" si="17"/>
        <v>2.669934641</v>
      </c>
      <c r="BR10" s="446">
        <f t="shared" si="18"/>
        <v>0.01442561289</v>
      </c>
      <c r="BS10" s="446">
        <f t="shared" si="19"/>
        <v>0.595</v>
      </c>
      <c r="BT10" s="446">
        <f t="shared" si="20"/>
        <v>0.0032147752</v>
      </c>
      <c r="BU10" s="457">
        <f t="shared" ref="BU10:CA10" si="59">CB10</f>
        <v>1.298E+37</v>
      </c>
      <c r="BV10" s="458">
        <f t="shared" si="59"/>
        <v>3.18695E+36</v>
      </c>
      <c r="BW10" s="458">
        <f t="shared" si="59"/>
        <v>5.0115E+37</v>
      </c>
      <c r="BX10" s="458">
        <f t="shared" si="59"/>
        <v>1.23045E+37</v>
      </c>
      <c r="BY10" s="458">
        <f t="shared" si="59"/>
        <v>0.04727833917</v>
      </c>
      <c r="BZ10" s="458">
        <f t="shared" si="59"/>
        <v>0.0123763991</v>
      </c>
      <c r="CA10" s="458">
        <f t="shared" si="59"/>
        <v>0.01224649917</v>
      </c>
      <c r="CB10" s="459">
        <f t="shared" si="22"/>
        <v>1.298E+37</v>
      </c>
      <c r="CC10" s="430">
        <f t="shared" si="23"/>
        <v>3.18695E+36</v>
      </c>
      <c r="CD10" s="131">
        <f t="shared" si="24"/>
        <v>5.0115E+37</v>
      </c>
      <c r="CE10" s="431">
        <f t="shared" si="25"/>
        <v>1.23045E+37</v>
      </c>
      <c r="CF10" s="460">
        <f t="shared" si="26"/>
        <v>0.04727833917</v>
      </c>
      <c r="CG10" s="430">
        <f t="shared" si="27"/>
        <v>0.0123763991</v>
      </c>
      <c r="CH10" s="430">
        <f t="shared" si="28"/>
        <v>0.01224649917</v>
      </c>
      <c r="CI10" s="118">
        <f t="shared" si="29"/>
        <v>488.9221004</v>
      </c>
      <c r="CJ10" s="461">
        <f t="shared" si="30"/>
        <v>86.66110127</v>
      </c>
      <c r="CK10" s="462">
        <f t="shared" si="31"/>
        <v>86.66096531</v>
      </c>
      <c r="CL10" s="434">
        <f t="shared" si="32"/>
        <v>1.44222E+17</v>
      </c>
      <c r="CM10" s="435">
        <f t="shared" si="33"/>
        <v>0.01224528268</v>
      </c>
      <c r="CN10" s="436">
        <f t="shared" si="34"/>
        <v>14.42222182</v>
      </c>
      <c r="CO10" s="436">
        <f t="shared" si="35"/>
        <v>3.541053365</v>
      </c>
    </row>
    <row r="11">
      <c r="A11" s="119" t="s">
        <v>686</v>
      </c>
      <c r="B11" s="437" t="s">
        <v>1605</v>
      </c>
      <c r="C11" s="438">
        <v>8.8779001E7</v>
      </c>
      <c r="D11" s="439">
        <v>58280.59649306</v>
      </c>
      <c r="E11" s="440">
        <v>2193.232</v>
      </c>
      <c r="F11" s="440">
        <f t="shared" si="1"/>
        <v>2193.232</v>
      </c>
      <c r="G11" s="440">
        <v>0.0</v>
      </c>
      <c r="H11" s="440" t="str">
        <f t="array" ref="H11">IFS(AND(G11&gt;0,F11&gt;0),"PC-WT",AND(G11&gt;0,F11=0), "PC",AND(G11=0,F11&gt;0), "WT")</f>
        <v>WT</v>
      </c>
      <c r="I11" s="440">
        <v>90.54</v>
      </c>
      <c r="J11" s="441">
        <f t="shared" ref="J11:R11" si="60">AD11</f>
        <v>1.597</v>
      </c>
      <c r="K11" s="442">
        <f t="shared" si="60"/>
        <v>0.019</v>
      </c>
      <c r="L11" s="442">
        <f t="shared" si="60"/>
        <v>-0.0201</v>
      </c>
      <c r="M11" s="442">
        <f t="shared" si="60"/>
        <v>2.219</v>
      </c>
      <c r="N11" s="442">
        <f t="shared" si="60"/>
        <v>0.055</v>
      </c>
      <c r="O11" s="442">
        <f t="shared" si="60"/>
        <v>-0.057</v>
      </c>
      <c r="P11" s="442">
        <f t="shared" si="60"/>
        <v>761.2</v>
      </c>
      <c r="Q11" s="443">
        <f t="shared" si="60"/>
        <v>1.3147</v>
      </c>
      <c r="R11" s="442">
        <f t="shared" si="60"/>
        <v>579</v>
      </c>
      <c r="S11" s="444">
        <v>0.13</v>
      </c>
      <c r="T11" s="439">
        <v>0.198</v>
      </c>
      <c r="U11" s="440">
        <v>0.011</v>
      </c>
      <c r="V11" s="440">
        <v>-0.011</v>
      </c>
      <c r="W11" s="440">
        <v>20.783</v>
      </c>
      <c r="X11" s="440">
        <v>7.9006</v>
      </c>
      <c r="Y11" s="440">
        <v>-5.401</v>
      </c>
      <c r="Z11" s="445">
        <f t="shared" si="3"/>
        <v>200.2730203</v>
      </c>
      <c r="AA11" s="445">
        <f t="shared" si="4"/>
        <v>66.75767344</v>
      </c>
      <c r="AB11" s="410">
        <f t="shared" si="5"/>
        <v>45.31538397</v>
      </c>
      <c r="AC11" s="410">
        <f t="shared" si="6"/>
        <v>35.79967032</v>
      </c>
      <c r="AD11" s="440">
        <v>1.597</v>
      </c>
      <c r="AE11" s="440">
        <v>0.019</v>
      </c>
      <c r="AF11" s="440">
        <v>-0.0201</v>
      </c>
      <c r="AG11" s="440">
        <v>2.219</v>
      </c>
      <c r="AH11" s="440">
        <v>0.055</v>
      </c>
      <c r="AI11" s="440">
        <v>-0.057</v>
      </c>
      <c r="AJ11" s="440">
        <v>761.2</v>
      </c>
      <c r="AK11" s="446">
        <v>1.3147</v>
      </c>
      <c r="AL11" s="440">
        <v>579.0</v>
      </c>
      <c r="AM11" s="447">
        <f t="shared" si="7"/>
        <v>1.314680484</v>
      </c>
      <c r="AN11" s="441">
        <f t="shared" ref="AN11:AO11" si="61">BB11</f>
        <v>5.0006</v>
      </c>
      <c r="AO11" s="442">
        <f t="shared" si="61"/>
        <v>0.01123395229</v>
      </c>
      <c r="AP11" s="448">
        <f t="shared" ref="AP11:AU11" si="62">AV11</f>
        <v>1.322</v>
      </c>
      <c r="AQ11" s="449">
        <f t="shared" si="62"/>
        <v>0.003337087379</v>
      </c>
      <c r="AR11" s="449">
        <f t="shared" si="62"/>
        <v>0.361</v>
      </c>
      <c r="AS11" s="449">
        <f t="shared" si="62"/>
        <v>0.001147687861</v>
      </c>
      <c r="AT11" s="449">
        <f t="shared" si="62"/>
        <v>0.961</v>
      </c>
      <c r="AU11" s="449">
        <f t="shared" si="62"/>
        <v>0.003958107607</v>
      </c>
      <c r="AV11" s="450">
        <v>1.322</v>
      </c>
      <c r="AW11" s="451">
        <f t="shared" si="10"/>
        <v>0.003337087379</v>
      </c>
      <c r="AX11" s="440">
        <v>0.361</v>
      </c>
      <c r="AY11" s="452">
        <f t="shared" si="11"/>
        <v>0.001147687861</v>
      </c>
      <c r="AZ11" s="440">
        <v>0.961</v>
      </c>
      <c r="BA11" s="453">
        <f t="shared" si="12"/>
        <v>0.003958107607</v>
      </c>
      <c r="BB11" s="444">
        <v>5.0006</v>
      </c>
      <c r="BC11" s="440">
        <f t="shared" si="13"/>
        <v>0.01123395229</v>
      </c>
      <c r="BD11" s="438">
        <v>1.3219</v>
      </c>
      <c r="BE11" s="454">
        <f t="shared" si="14"/>
        <v>0.003336834951</v>
      </c>
      <c r="BF11" s="444">
        <f>0.00000000066291/0.00000001</f>
        <v>0.066291</v>
      </c>
      <c r="BG11" s="454">
        <f t="shared" si="15"/>
        <v>0.0001673365049</v>
      </c>
      <c r="BH11" s="423">
        <f t="shared" si="16"/>
        <v>0.05014447806</v>
      </c>
      <c r="BI11" s="455">
        <v>90.54</v>
      </c>
      <c r="BJ11" s="439">
        <v>0.2034</v>
      </c>
      <c r="BK11" s="439">
        <v>72.1</v>
      </c>
      <c r="BL11" s="439">
        <v>0.182</v>
      </c>
      <c r="BM11" s="446">
        <v>44.98</v>
      </c>
      <c r="BN11" s="446">
        <v>0.143</v>
      </c>
      <c r="BO11" s="446">
        <v>26.95</v>
      </c>
      <c r="BP11" s="446">
        <v>0.111</v>
      </c>
      <c r="BQ11" s="456">
        <f t="shared" si="17"/>
        <v>2.662049861</v>
      </c>
      <c r="BR11" s="446">
        <f t="shared" si="18"/>
        <v>0.01385065845</v>
      </c>
      <c r="BS11" s="446">
        <f t="shared" si="19"/>
        <v>0.5991551801</v>
      </c>
      <c r="BT11" s="446">
        <f t="shared" si="20"/>
        <v>0.003117407331</v>
      </c>
      <c r="BU11" s="457">
        <f t="shared" ref="BU11:CA11" si="63">CB11</f>
        <v>1.52665E+37</v>
      </c>
      <c r="BV11" s="458">
        <f t="shared" si="63"/>
        <v>3.74834E+36</v>
      </c>
      <c r="BW11" s="458">
        <f t="shared" si="63"/>
        <v>5.77471E+37</v>
      </c>
      <c r="BX11" s="458">
        <f t="shared" si="63"/>
        <v>1.41783E+37</v>
      </c>
      <c r="BY11" s="458">
        <f t="shared" si="63"/>
        <v>0.05447843465</v>
      </c>
      <c r="BZ11" s="458">
        <f t="shared" si="63"/>
        <v>0.01426118209</v>
      </c>
      <c r="CA11" s="458">
        <f t="shared" si="63"/>
        <v>0.01411149908</v>
      </c>
      <c r="CB11" s="459">
        <f t="shared" si="22"/>
        <v>1.52665E+37</v>
      </c>
      <c r="CC11" s="430">
        <f t="shared" si="23"/>
        <v>3.74834E+36</v>
      </c>
      <c r="CD11" s="131">
        <f t="shared" si="24"/>
        <v>5.77471E+37</v>
      </c>
      <c r="CE11" s="431">
        <f t="shared" si="25"/>
        <v>1.41783E+37</v>
      </c>
      <c r="CF11" s="460">
        <f t="shared" si="26"/>
        <v>0.05447843465</v>
      </c>
      <c r="CG11" s="430">
        <f t="shared" si="27"/>
        <v>0.01426118209</v>
      </c>
      <c r="CH11" s="430">
        <f t="shared" si="28"/>
        <v>0.01411149908</v>
      </c>
      <c r="CI11" s="118">
        <f t="shared" si="29"/>
        <v>642.0645945</v>
      </c>
      <c r="CJ11" s="461">
        <f t="shared" si="30"/>
        <v>106.312157</v>
      </c>
      <c r="CK11" s="462">
        <f t="shared" si="31"/>
        <v>106.3119902</v>
      </c>
      <c r="CL11" s="434">
        <f t="shared" si="32"/>
        <v>1.69628E+17</v>
      </c>
      <c r="CM11" s="435">
        <f t="shared" si="33"/>
        <v>0.01440236984</v>
      </c>
      <c r="CN11" s="436">
        <f t="shared" si="34"/>
        <v>16.96279114</v>
      </c>
      <c r="CO11" s="436">
        <f t="shared" si="35"/>
        <v>4.164818003</v>
      </c>
    </row>
    <row r="12">
      <c r="A12" s="119" t="s">
        <v>1606</v>
      </c>
      <c r="B12" s="437" t="s">
        <v>680</v>
      </c>
      <c r="C12" s="438">
        <v>1.0627076E7</v>
      </c>
      <c r="D12" s="439">
        <v>58307.23399306</v>
      </c>
      <c r="E12" s="440">
        <v>2188.512</v>
      </c>
      <c r="F12" s="440">
        <f t="shared" si="1"/>
        <v>2188.512</v>
      </c>
      <c r="G12" s="440">
        <v>0.0</v>
      </c>
      <c r="H12" s="440" t="str">
        <f t="array" ref="H12">IFS(AND(G12&gt;0,F12&gt;0),"PC-WT",AND(G12&gt;0,F12=0), "PC",AND(G12=0,F12&gt;0), "WT")</f>
        <v>WT</v>
      </c>
      <c r="I12" s="440">
        <v>96.42</v>
      </c>
      <c r="J12" s="441">
        <f t="shared" ref="J12:R12" si="64">AD12</f>
        <v>2.3126</v>
      </c>
      <c r="K12" s="442">
        <f t="shared" si="64"/>
        <v>0.08</v>
      </c>
      <c r="L12" s="442">
        <f t="shared" si="64"/>
        <v>-0.074</v>
      </c>
      <c r="M12" s="442">
        <f t="shared" si="64"/>
        <v>9.75519</v>
      </c>
      <c r="N12" s="442">
        <f t="shared" si="64"/>
        <v>0.565</v>
      </c>
      <c r="O12" s="442">
        <f t="shared" si="64"/>
        <v>-0.579</v>
      </c>
      <c r="P12" s="442">
        <f t="shared" si="64"/>
        <v>557.83</v>
      </c>
      <c r="Q12" s="443">
        <f t="shared" si="64"/>
        <v>1.2883</v>
      </c>
      <c r="R12" s="442">
        <f t="shared" si="64"/>
        <v>433</v>
      </c>
      <c r="S12" s="444">
        <v>0.13</v>
      </c>
      <c r="T12" s="439">
        <v>0.850084</v>
      </c>
      <c r="U12" s="440">
        <v>0.016</v>
      </c>
      <c r="V12" s="440">
        <v>-0.015</v>
      </c>
      <c r="W12" s="440">
        <f>7717.08/10000</f>
        <v>0.771708</v>
      </c>
      <c r="X12" s="440">
        <v>0.058</v>
      </c>
      <c r="Y12" s="440">
        <v>-0.052</v>
      </c>
      <c r="Z12" s="445">
        <f t="shared" si="3"/>
        <v>38.59178173</v>
      </c>
      <c r="AA12" s="445">
        <f t="shared" si="4"/>
        <v>12.86392724</v>
      </c>
      <c r="AB12" s="410">
        <f t="shared" si="5"/>
        <v>4.954413175</v>
      </c>
      <c r="AC12" s="410">
        <f t="shared" si="6"/>
        <v>4.912593352</v>
      </c>
      <c r="AD12" s="440">
        <v>2.3126</v>
      </c>
      <c r="AE12" s="440">
        <v>0.08</v>
      </c>
      <c r="AF12" s="440">
        <v>-0.074</v>
      </c>
      <c r="AG12" s="440">
        <v>9.75519</v>
      </c>
      <c r="AH12" s="440">
        <v>0.565</v>
      </c>
      <c r="AI12" s="440">
        <v>-0.579</v>
      </c>
      <c r="AJ12" s="440">
        <v>557.83</v>
      </c>
      <c r="AK12" s="446">
        <v>1.2883</v>
      </c>
      <c r="AL12" s="440">
        <v>433.0</v>
      </c>
      <c r="AM12" s="447">
        <f t="shared" si="7"/>
        <v>1.288290993</v>
      </c>
      <c r="AN12" s="441">
        <f t="shared" ref="AN12:AO12" si="65">BB12</f>
        <v>10.885</v>
      </c>
      <c r="AO12" s="442">
        <f t="shared" si="65"/>
        <v>0.02380882078</v>
      </c>
      <c r="AP12" s="448">
        <f t="shared" ref="AP12:AU12" si="66">AV12</f>
        <v>8.196</v>
      </c>
      <c r="AQ12" s="449">
        <f t="shared" si="66"/>
        <v>0.01953346437</v>
      </c>
      <c r="AR12" s="449">
        <f t="shared" si="66"/>
        <v>3.803</v>
      </c>
      <c r="AS12" s="449">
        <f t="shared" si="66"/>
        <v>0.01075076309</v>
      </c>
      <c r="AT12" s="449">
        <f t="shared" si="66"/>
        <v>4.394</v>
      </c>
      <c r="AU12" s="449">
        <f t="shared" si="66"/>
        <v>0.01944578723</v>
      </c>
      <c r="AV12" s="450">
        <v>8.196</v>
      </c>
      <c r="AW12" s="451">
        <f t="shared" si="10"/>
        <v>0.01953346437</v>
      </c>
      <c r="AX12" s="440">
        <v>3.803</v>
      </c>
      <c r="AY12" s="452">
        <f t="shared" si="11"/>
        <v>0.01075076309</v>
      </c>
      <c r="AZ12" s="440">
        <v>4.394</v>
      </c>
      <c r="BA12" s="453">
        <f t="shared" si="12"/>
        <v>0.01944578723</v>
      </c>
      <c r="BB12" s="444">
        <f>0.00000010885/0.00000001</f>
        <v>10.885</v>
      </c>
      <c r="BC12" s="440">
        <f t="shared" si="13"/>
        <v>0.02380882078</v>
      </c>
      <c r="BD12" s="438">
        <v>8.1962</v>
      </c>
      <c r="BE12" s="454">
        <f t="shared" si="14"/>
        <v>0.01953394103</v>
      </c>
      <c r="BF12" s="444">
        <f>0.000000058572/0.00000001</f>
        <v>5.8572</v>
      </c>
      <c r="BG12" s="454">
        <f t="shared" si="15"/>
        <v>0.01395942015</v>
      </c>
      <c r="BH12" s="423">
        <f t="shared" si="16"/>
        <v>0.7146412884</v>
      </c>
      <c r="BI12" s="455">
        <v>96.42</v>
      </c>
      <c r="BJ12" s="439">
        <v>0.2109</v>
      </c>
      <c r="BK12" s="439">
        <v>81.4</v>
      </c>
      <c r="BL12" s="439">
        <v>0.194</v>
      </c>
      <c r="BM12" s="446">
        <v>57.66</v>
      </c>
      <c r="BN12" s="446">
        <v>0.163</v>
      </c>
      <c r="BO12" s="446">
        <v>23.5</v>
      </c>
      <c r="BP12" s="446">
        <v>0.104</v>
      </c>
      <c r="BQ12" s="456">
        <f t="shared" si="17"/>
        <v>1.155403629</v>
      </c>
      <c r="BR12" s="446">
        <f t="shared" si="18"/>
        <v>0.006067441197</v>
      </c>
      <c r="BS12" s="446">
        <f t="shared" si="19"/>
        <v>0.4075615678</v>
      </c>
      <c r="BT12" s="446">
        <f t="shared" si="20"/>
        <v>0.002140252796</v>
      </c>
      <c r="BU12" s="457">
        <f t="shared" ref="BU12:CA12" si="67">CB12</f>
        <v>9.46478E+37</v>
      </c>
      <c r="BV12" s="458">
        <f t="shared" si="67"/>
        <v>2.32384E+37</v>
      </c>
      <c r="BW12" s="458">
        <f t="shared" si="67"/>
        <v>1.257E+38</v>
      </c>
      <c r="BX12" s="458">
        <f t="shared" si="67"/>
        <v>3.08624E+37</v>
      </c>
      <c r="BY12" s="458">
        <f t="shared" si="67"/>
        <v>0.118585322</v>
      </c>
      <c r="BZ12" s="458">
        <f t="shared" si="67"/>
        <v>0.03104280881</v>
      </c>
      <c r="CA12" s="458">
        <f t="shared" si="67"/>
        <v>0.03071698734</v>
      </c>
      <c r="CB12" s="459">
        <f t="shared" si="22"/>
        <v>9.46478E+37</v>
      </c>
      <c r="CC12" s="430">
        <f t="shared" si="23"/>
        <v>2.32384E+37</v>
      </c>
      <c r="CD12" s="131">
        <f t="shared" si="24"/>
        <v>1.257E+38</v>
      </c>
      <c r="CE12" s="431">
        <f t="shared" si="25"/>
        <v>3.08624E+37</v>
      </c>
      <c r="CF12" s="460">
        <f t="shared" si="26"/>
        <v>0.118585322</v>
      </c>
      <c r="CG12" s="430">
        <f t="shared" si="27"/>
        <v>0.03104280881</v>
      </c>
      <c r="CH12" s="430">
        <f t="shared" si="28"/>
        <v>0.03071698734</v>
      </c>
      <c r="CI12" s="118">
        <f t="shared" si="29"/>
        <v>51.39117849</v>
      </c>
      <c r="CJ12" s="461">
        <f t="shared" si="30"/>
        <v>6.59881842</v>
      </c>
      <c r="CK12" s="462">
        <f t="shared" si="31"/>
        <v>6.598808068</v>
      </c>
      <c r="CL12" s="434">
        <f t="shared" si="32"/>
        <v>1.05164E+18</v>
      </c>
      <c r="CM12" s="435">
        <f t="shared" si="33"/>
        <v>0.08929033524</v>
      </c>
      <c r="CN12" s="436">
        <f t="shared" si="34"/>
        <v>105.1641726</v>
      </c>
      <c r="CO12" s="436">
        <f t="shared" si="35"/>
        <v>25.82046329</v>
      </c>
    </row>
    <row r="13">
      <c r="A13" s="119" t="s">
        <v>1607</v>
      </c>
      <c r="B13" s="437" t="s">
        <v>680</v>
      </c>
      <c r="C13" s="438">
        <v>1.0754002E7</v>
      </c>
      <c r="D13" s="439">
        <v>58310.14871528</v>
      </c>
      <c r="E13" s="440">
        <v>2979.191</v>
      </c>
      <c r="F13" s="440">
        <f t="shared" si="1"/>
        <v>2979.191</v>
      </c>
      <c r="G13" s="440">
        <v>0.0</v>
      </c>
      <c r="H13" s="440" t="str">
        <f t="array" ref="H13">IFS(AND(G13&gt;0,F13&gt;0),"PC-WT",AND(G13&gt;0,F13=0), "PC",AND(G13=0,F13&gt;0), "WT")</f>
        <v>WT</v>
      </c>
      <c r="I13" s="440">
        <v>95.78</v>
      </c>
      <c r="J13" s="441">
        <f t="shared" ref="J13:R13" si="68">AD13</f>
        <v>2.45698</v>
      </c>
      <c r="K13" s="442">
        <f t="shared" si="68"/>
        <v>0.118</v>
      </c>
      <c r="L13" s="442">
        <f t="shared" si="68"/>
        <v>-0.101</v>
      </c>
      <c r="M13" s="442">
        <f t="shared" si="68"/>
        <v>7.96833</v>
      </c>
      <c r="N13" s="442">
        <f t="shared" si="68"/>
        <v>0.541</v>
      </c>
      <c r="O13" s="442">
        <f t="shared" si="68"/>
        <v>-0.548</v>
      </c>
      <c r="P13" s="442">
        <f t="shared" si="68"/>
        <v>581.28</v>
      </c>
      <c r="Q13" s="443">
        <f t="shared" si="68"/>
        <v>1.3181</v>
      </c>
      <c r="R13" s="442">
        <f t="shared" si="68"/>
        <v>441</v>
      </c>
      <c r="S13" s="444">
        <v>0.13</v>
      </c>
      <c r="T13" s="439">
        <v>0.849</v>
      </c>
      <c r="U13" s="440">
        <v>0.012</v>
      </c>
      <c r="V13" s="440">
        <v>-0.012</v>
      </c>
      <c r="W13" s="440">
        <v>1.02098</v>
      </c>
      <c r="X13" s="440">
        <v>0.055</v>
      </c>
      <c r="Y13" s="440">
        <v>-0.05</v>
      </c>
      <c r="Z13" s="445">
        <f t="shared" si="3"/>
        <v>44.38916197</v>
      </c>
      <c r="AA13" s="445">
        <f t="shared" si="4"/>
        <v>14.79638732</v>
      </c>
      <c r="AB13" s="410">
        <f t="shared" si="5"/>
        <v>5.578701477</v>
      </c>
      <c r="AC13" s="410">
        <f t="shared" si="6"/>
        <v>5.556421038</v>
      </c>
      <c r="AD13" s="440">
        <v>2.45698</v>
      </c>
      <c r="AE13" s="440">
        <v>0.118</v>
      </c>
      <c r="AF13" s="440">
        <v>-0.101</v>
      </c>
      <c r="AG13" s="440">
        <v>7.96833</v>
      </c>
      <c r="AH13" s="440">
        <v>0.541</v>
      </c>
      <c r="AI13" s="440">
        <v>-0.548</v>
      </c>
      <c r="AJ13" s="440">
        <v>581.28</v>
      </c>
      <c r="AK13" s="446">
        <v>1.3181</v>
      </c>
      <c r="AL13" s="440">
        <v>441.0</v>
      </c>
      <c r="AM13" s="447">
        <f t="shared" si="7"/>
        <v>1.318095238</v>
      </c>
      <c r="AN13" s="441">
        <f t="shared" ref="AN13:AO13" si="69">BB13</f>
        <v>11.49</v>
      </c>
      <c r="AO13" s="442">
        <f t="shared" si="69"/>
        <v>0.02215705784</v>
      </c>
      <c r="AP13" s="448">
        <f t="shared" ref="AP13:AU13" si="70">AV13</f>
        <v>9.409</v>
      </c>
      <c r="AQ13" s="449">
        <f t="shared" si="70"/>
        <v>0.0196405943</v>
      </c>
      <c r="AR13" s="449">
        <f t="shared" si="70"/>
        <v>4.442</v>
      </c>
      <c r="AS13" s="449">
        <f t="shared" si="70"/>
        <v>0.01102841379</v>
      </c>
      <c r="AT13" s="449">
        <f t="shared" si="70"/>
        <v>4.967</v>
      </c>
      <c r="AU13" s="449">
        <f t="shared" si="70"/>
        <v>0.01949103062</v>
      </c>
      <c r="AV13" s="450">
        <v>9.409</v>
      </c>
      <c r="AW13" s="451">
        <f t="shared" si="10"/>
        <v>0.0196405943</v>
      </c>
      <c r="AX13" s="440">
        <v>4.442</v>
      </c>
      <c r="AY13" s="452">
        <f t="shared" si="11"/>
        <v>0.01102841379</v>
      </c>
      <c r="AZ13" s="440">
        <v>4.967</v>
      </c>
      <c r="BA13" s="453">
        <f t="shared" si="12"/>
        <v>0.01949103062</v>
      </c>
      <c r="BB13" s="444">
        <f>0.0000001149/0.00000001</f>
        <v>11.49</v>
      </c>
      <c r="BC13" s="440">
        <f t="shared" si="13"/>
        <v>0.02215705784</v>
      </c>
      <c r="BD13" s="438">
        <v>9.4094</v>
      </c>
      <c r="BE13" s="454">
        <f t="shared" si="14"/>
        <v>0.01964142927</v>
      </c>
      <c r="BF13" s="444">
        <f>0.000000077023/0.00000001</f>
        <v>7.7023</v>
      </c>
      <c r="BG13" s="454">
        <f t="shared" si="15"/>
        <v>0.01607798379</v>
      </c>
      <c r="BH13" s="423">
        <f t="shared" si="16"/>
        <v>0.8186098416</v>
      </c>
      <c r="BI13" s="455">
        <v>95.78</v>
      </c>
      <c r="BJ13" s="439">
        <v>0.1847</v>
      </c>
      <c r="BK13" s="439">
        <v>81.44</v>
      </c>
      <c r="BL13" s="439">
        <v>0.17</v>
      </c>
      <c r="BM13" s="446">
        <v>58.0</v>
      </c>
      <c r="BN13" s="446">
        <v>0.144</v>
      </c>
      <c r="BO13" s="446">
        <v>23.19</v>
      </c>
      <c r="BP13" s="446">
        <v>0.091</v>
      </c>
      <c r="BQ13" s="456">
        <f t="shared" si="17"/>
        <v>1.118190005</v>
      </c>
      <c r="BR13" s="446">
        <f t="shared" si="18"/>
        <v>0.005192387513</v>
      </c>
      <c r="BS13" s="446">
        <f t="shared" si="19"/>
        <v>0.3998275862</v>
      </c>
      <c r="BT13" s="446">
        <f t="shared" si="20"/>
        <v>0.001856625223</v>
      </c>
      <c r="BU13" s="457">
        <f t="shared" ref="BU13:CA13" si="71">CB13</f>
        <v>1.08656E+38</v>
      </c>
      <c r="BV13" s="458">
        <f t="shared" si="71"/>
        <v>2.66774E+37</v>
      </c>
      <c r="BW13" s="458">
        <f t="shared" si="71"/>
        <v>1.32687E+38</v>
      </c>
      <c r="BX13" s="458">
        <f t="shared" si="71"/>
        <v>3.25775E+37</v>
      </c>
      <c r="BY13" s="458">
        <f t="shared" si="71"/>
        <v>0.1251764217</v>
      </c>
      <c r="BZ13" s="458">
        <f t="shared" si="71"/>
        <v>0.0327679467</v>
      </c>
      <c r="CA13" s="458">
        <f t="shared" si="71"/>
        <v>0.03242401302</v>
      </c>
      <c r="CB13" s="459">
        <f t="shared" si="22"/>
        <v>1.08656E+38</v>
      </c>
      <c r="CC13" s="430">
        <f t="shared" si="23"/>
        <v>2.66774E+37</v>
      </c>
      <c r="CD13" s="131">
        <f t="shared" si="24"/>
        <v>1.32687E+38</v>
      </c>
      <c r="CE13" s="431">
        <f t="shared" si="25"/>
        <v>3.25775E+37</v>
      </c>
      <c r="CF13" s="460">
        <f t="shared" si="26"/>
        <v>0.1251764217</v>
      </c>
      <c r="CG13" s="430">
        <f t="shared" si="27"/>
        <v>0.0327679467</v>
      </c>
      <c r="CH13" s="430">
        <f t="shared" si="28"/>
        <v>0.03242401302</v>
      </c>
      <c r="CI13" s="118">
        <f t="shared" si="29"/>
        <v>52.93497086</v>
      </c>
      <c r="CJ13" s="461">
        <f t="shared" si="30"/>
        <v>6.668406476</v>
      </c>
      <c r="CK13" s="462">
        <f t="shared" si="31"/>
        <v>6.668396014</v>
      </c>
      <c r="CL13" s="434">
        <f t="shared" si="32"/>
        <v>1.20728E+18</v>
      </c>
      <c r="CM13" s="435">
        <f t="shared" si="33"/>
        <v>0.1025052177</v>
      </c>
      <c r="CN13" s="436">
        <f t="shared" si="34"/>
        <v>120.7283675</v>
      </c>
      <c r="CO13" s="436">
        <f t="shared" si="35"/>
        <v>29.64154145</v>
      </c>
    </row>
    <row r="14">
      <c r="A14" s="119" t="s">
        <v>1607</v>
      </c>
      <c r="B14" s="437" t="s">
        <v>680</v>
      </c>
      <c r="C14" s="438">
        <v>8.8657009E7</v>
      </c>
      <c r="D14" s="439">
        <v>58349.34152778</v>
      </c>
      <c r="E14" s="440">
        <v>1238.055</v>
      </c>
      <c r="F14" s="440">
        <f t="shared" si="1"/>
        <v>1238.055</v>
      </c>
      <c r="G14" s="440">
        <v>0.0</v>
      </c>
      <c r="H14" s="440" t="str">
        <f t="array" ref="H14">IFS(AND(G14&gt;0,F14&gt;0),"PC-WT",AND(G14&gt;0,F14=0), "PC",AND(G14=0,F14&gt;0), "WT")</f>
        <v>WT</v>
      </c>
      <c r="I14" s="440">
        <v>96.69</v>
      </c>
      <c r="J14" s="441">
        <f t="shared" ref="J14:R14" si="72">AD14</f>
        <v>6.904</v>
      </c>
      <c r="K14" s="442">
        <f t="shared" si="72"/>
        <v>1.191</v>
      </c>
      <c r="L14" s="442">
        <f t="shared" si="72"/>
        <v>-1.077</v>
      </c>
      <c r="M14" s="442">
        <f t="shared" si="72"/>
        <v>1.508</v>
      </c>
      <c r="N14" s="442">
        <f t="shared" si="72"/>
        <v>0.393</v>
      </c>
      <c r="O14" s="442">
        <f t="shared" si="72"/>
        <v>-0.344</v>
      </c>
      <c r="P14" s="442">
        <f t="shared" si="72"/>
        <v>386.23</v>
      </c>
      <c r="Q14" s="443">
        <f t="shared" si="72"/>
        <v>1.1427</v>
      </c>
      <c r="R14" s="442">
        <f t="shared" si="72"/>
        <v>338</v>
      </c>
      <c r="S14" s="444">
        <v>0.13</v>
      </c>
      <c r="T14" s="439">
        <v>0.759</v>
      </c>
      <c r="U14" s="440">
        <v>0.007</v>
      </c>
      <c r="V14" s="440">
        <v>-0.006</v>
      </c>
      <c r="W14" s="440">
        <v>0.9154</v>
      </c>
      <c r="X14" s="440">
        <v>0.036</v>
      </c>
      <c r="Y14" s="440">
        <v>-0.038</v>
      </c>
      <c r="Z14" s="445">
        <f t="shared" si="3"/>
        <v>42.03139291</v>
      </c>
      <c r="AA14" s="445">
        <f t="shared" si="4"/>
        <v>14.0104643</v>
      </c>
      <c r="AB14" s="410">
        <f t="shared" si="5"/>
        <v>5.225416875</v>
      </c>
      <c r="AC14" s="410">
        <f t="shared" si="6"/>
        <v>5.232875635</v>
      </c>
      <c r="AD14" s="440">
        <v>6.904</v>
      </c>
      <c r="AE14" s="440">
        <v>1.191</v>
      </c>
      <c r="AF14" s="440">
        <v>-1.077</v>
      </c>
      <c r="AG14" s="440">
        <v>1.508</v>
      </c>
      <c r="AH14" s="440">
        <v>0.393</v>
      </c>
      <c r="AI14" s="440">
        <v>-0.344</v>
      </c>
      <c r="AJ14" s="440">
        <v>386.23</v>
      </c>
      <c r="AK14" s="446">
        <v>1.1427</v>
      </c>
      <c r="AL14" s="440">
        <v>338.0</v>
      </c>
      <c r="AM14" s="447">
        <f t="shared" si="7"/>
        <v>1.142692308</v>
      </c>
      <c r="AN14" s="441">
        <f t="shared" ref="AN14:AO14" si="73">BB14</f>
        <v>7.2807</v>
      </c>
      <c r="AO14" s="442">
        <f t="shared" si="73"/>
        <v>0.0211139547</v>
      </c>
      <c r="AP14" s="448">
        <f t="shared" ref="AP14:AU14" si="74">AV14</f>
        <v>4.296</v>
      </c>
      <c r="AQ14" s="449">
        <f t="shared" si="74"/>
        <v>0.01361614461</v>
      </c>
      <c r="AR14" s="449">
        <f t="shared" si="74"/>
        <v>2.275</v>
      </c>
      <c r="AS14" s="449">
        <f t="shared" si="74"/>
        <v>0.0083603708</v>
      </c>
      <c r="AT14" s="449">
        <f t="shared" si="74"/>
        <v>2.021</v>
      </c>
      <c r="AU14" s="449">
        <f t="shared" si="74"/>
        <v>0.01285725646</v>
      </c>
      <c r="AV14" s="450">
        <v>4.296</v>
      </c>
      <c r="AW14" s="451">
        <f t="shared" si="10"/>
        <v>0.01361614461</v>
      </c>
      <c r="AX14" s="440">
        <v>2.275</v>
      </c>
      <c r="AY14" s="452">
        <f t="shared" si="11"/>
        <v>0.0083603708</v>
      </c>
      <c r="AZ14" s="440">
        <v>2.021</v>
      </c>
      <c r="BA14" s="453">
        <f t="shared" si="12"/>
        <v>0.01285725646</v>
      </c>
      <c r="BB14" s="444">
        <v>7.2807</v>
      </c>
      <c r="BC14" s="440">
        <f t="shared" si="13"/>
        <v>0.0211139547</v>
      </c>
      <c r="BD14" s="438">
        <v>4.2961</v>
      </c>
      <c r="BE14" s="454">
        <f t="shared" si="14"/>
        <v>0.01361646156</v>
      </c>
      <c r="BF14" s="444">
        <f>0.00000004193 /0.00000001</f>
        <v>4.193</v>
      </c>
      <c r="BG14" s="454">
        <f t="shared" si="15"/>
        <v>0.01328968676</v>
      </c>
      <c r="BH14" s="423">
        <f t="shared" si="16"/>
        <v>0.9760242086</v>
      </c>
      <c r="BI14" s="455">
        <v>96.69</v>
      </c>
      <c r="BJ14" s="439">
        <v>0.2804</v>
      </c>
      <c r="BK14" s="439">
        <v>80.77</v>
      </c>
      <c r="BL14" s="439">
        <v>0.256</v>
      </c>
      <c r="BM14" s="446">
        <v>60.41</v>
      </c>
      <c r="BN14" s="446">
        <v>0.222</v>
      </c>
      <c r="BO14" s="446">
        <v>20.12</v>
      </c>
      <c r="BP14" s="446">
        <v>0.128</v>
      </c>
      <c r="BQ14" s="456">
        <f t="shared" si="17"/>
        <v>0.8883516484</v>
      </c>
      <c r="BR14" s="446">
        <f t="shared" si="18"/>
        <v>0.006526675022</v>
      </c>
      <c r="BS14" s="446">
        <f t="shared" si="19"/>
        <v>0.3330574408</v>
      </c>
      <c r="BT14" s="446">
        <f t="shared" si="20"/>
        <v>0.00244695632</v>
      </c>
      <c r="BU14" s="457">
        <f t="shared" ref="BU14:CA14" si="75">CB14</f>
        <v>4.96104E+37</v>
      </c>
      <c r="BV14" s="458">
        <f t="shared" si="75"/>
        <v>1.2181E+37</v>
      </c>
      <c r="BW14" s="458">
        <f t="shared" si="75"/>
        <v>8.40778E+37</v>
      </c>
      <c r="BX14" s="458">
        <f t="shared" si="75"/>
        <v>2.06437E+37</v>
      </c>
      <c r="BY14" s="458">
        <f t="shared" si="75"/>
        <v>0.07931870959</v>
      </c>
      <c r="BZ14" s="458">
        <f t="shared" si="75"/>
        <v>0.02076429554</v>
      </c>
      <c r="CA14" s="458">
        <f t="shared" si="75"/>
        <v>0.02054636767</v>
      </c>
      <c r="CB14" s="459">
        <f t="shared" si="22"/>
        <v>4.96104E+37</v>
      </c>
      <c r="CC14" s="430">
        <f t="shared" si="23"/>
        <v>1.2181E+37</v>
      </c>
      <c r="CD14" s="131">
        <f t="shared" si="24"/>
        <v>8.40778E+37</v>
      </c>
      <c r="CE14" s="431">
        <f t="shared" si="25"/>
        <v>2.06437E+37</v>
      </c>
      <c r="CF14" s="460">
        <f t="shared" si="26"/>
        <v>0.07931870959</v>
      </c>
      <c r="CG14" s="430">
        <f t="shared" si="27"/>
        <v>0.02076429554</v>
      </c>
      <c r="CH14" s="430">
        <f t="shared" si="28"/>
        <v>0.02054636767</v>
      </c>
      <c r="CI14" s="118">
        <f t="shared" si="29"/>
        <v>52.72311493</v>
      </c>
      <c r="CJ14" s="461">
        <f t="shared" si="30"/>
        <v>6.545235918</v>
      </c>
      <c r="CK14" s="462">
        <f t="shared" si="31"/>
        <v>6.545225649</v>
      </c>
      <c r="CL14" s="434">
        <f t="shared" si="32"/>
        <v>5.51227E+17</v>
      </c>
      <c r="CM14" s="435">
        <f t="shared" si="33"/>
        <v>0.04680225478</v>
      </c>
      <c r="CN14" s="436">
        <f t="shared" si="34"/>
        <v>55.12265563</v>
      </c>
      <c r="CO14" s="436">
        <f t="shared" si="35"/>
        <v>13.5344957</v>
      </c>
    </row>
    <row r="15">
      <c r="A15" s="119" t="s">
        <v>688</v>
      </c>
      <c r="B15" s="437" t="s">
        <v>1605</v>
      </c>
      <c r="C15" s="438">
        <v>8.865701E7</v>
      </c>
      <c r="D15" s="439">
        <v>58388.91732639</v>
      </c>
      <c r="E15" s="440">
        <v>2224.052</v>
      </c>
      <c r="F15" s="440">
        <f t="shared" si="1"/>
        <v>2224.052</v>
      </c>
      <c r="G15" s="440">
        <v>0.0</v>
      </c>
      <c r="H15" s="440" t="str">
        <f t="array" ref="H15">IFS(AND(G15&gt;0,F15&gt;0),"PC-WT",AND(G15&gt;0,F15=0), "PC",AND(G15=0,F15&gt;0), "WT")</f>
        <v>WT</v>
      </c>
      <c r="I15" s="440">
        <v>90.68</v>
      </c>
      <c r="J15" s="441">
        <f t="shared" ref="J15:R15" si="76">AD15</f>
        <v>2.35</v>
      </c>
      <c r="K15" s="442">
        <f t="shared" si="76"/>
        <v>0.052</v>
      </c>
      <c r="L15" s="442">
        <f t="shared" si="76"/>
        <v>-0.053</v>
      </c>
      <c r="M15" s="442">
        <f t="shared" si="76"/>
        <v>4.484</v>
      </c>
      <c r="N15" s="442">
        <f t="shared" si="76"/>
        <v>0.328</v>
      </c>
      <c r="O15" s="442">
        <f t="shared" si="76"/>
        <v>-0.316</v>
      </c>
      <c r="P15" s="442">
        <f t="shared" si="76"/>
        <v>829.12</v>
      </c>
      <c r="Q15" s="443">
        <f t="shared" si="76"/>
        <v>1.8716</v>
      </c>
      <c r="R15" s="442">
        <f t="shared" si="76"/>
        <v>443</v>
      </c>
      <c r="S15" s="444">
        <v>0.13</v>
      </c>
      <c r="T15" s="439">
        <v>0.338</v>
      </c>
      <c r="U15" s="440">
        <v>0.011</v>
      </c>
      <c r="V15" s="440">
        <v>-0.012</v>
      </c>
      <c r="W15" s="440">
        <v>2.06</v>
      </c>
      <c r="X15" s="440">
        <v>0.462</v>
      </c>
      <c r="Y15" s="440">
        <v>-0.472</v>
      </c>
      <c r="Z15" s="445">
        <f t="shared" si="3"/>
        <v>63.05244599</v>
      </c>
      <c r="AA15" s="445">
        <f t="shared" si="4"/>
        <v>21.017482</v>
      </c>
      <c r="AB15" s="410">
        <f t="shared" si="5"/>
        <v>10.48335066</v>
      </c>
      <c r="AC15" s="410">
        <f t="shared" si="6"/>
        <v>10.58717066</v>
      </c>
      <c r="AD15" s="440">
        <v>2.35</v>
      </c>
      <c r="AE15" s="440">
        <v>0.052</v>
      </c>
      <c r="AF15" s="440">
        <v>-0.053</v>
      </c>
      <c r="AG15" s="440">
        <v>4.484</v>
      </c>
      <c r="AH15" s="440">
        <v>0.328</v>
      </c>
      <c r="AI15" s="440">
        <v>-0.316</v>
      </c>
      <c r="AJ15" s="440">
        <v>829.12</v>
      </c>
      <c r="AK15" s="446">
        <v>1.8716</v>
      </c>
      <c r="AL15" s="440">
        <v>443.0</v>
      </c>
      <c r="AM15" s="447">
        <f t="shared" si="7"/>
        <v>1.871602709</v>
      </c>
      <c r="AN15" s="441">
        <f t="shared" ref="AN15:AO15" si="77">BB15</f>
        <v>2.184</v>
      </c>
      <c r="AO15" s="442">
        <f t="shared" si="77"/>
        <v>0.004867516542</v>
      </c>
      <c r="AP15" s="448">
        <f t="shared" ref="AP15:AU15" si="78">AV15</f>
        <v>1.307</v>
      </c>
      <c r="AQ15" s="449">
        <f t="shared" si="78"/>
        <v>0.003372530227</v>
      </c>
      <c r="AR15" s="449">
        <f t="shared" si="78"/>
        <v>0.639</v>
      </c>
      <c r="AS15" s="449">
        <f t="shared" si="78"/>
        <v>0.00188012992</v>
      </c>
      <c r="AT15" s="449">
        <f t="shared" si="78"/>
        <v>0.667</v>
      </c>
      <c r="AU15" s="449">
        <f t="shared" si="78"/>
        <v>0.003611285062</v>
      </c>
      <c r="AV15" s="450">
        <v>1.307</v>
      </c>
      <c r="AW15" s="451">
        <f t="shared" si="10"/>
        <v>0.003372530227</v>
      </c>
      <c r="AX15" s="440">
        <v>0.639</v>
      </c>
      <c r="AY15" s="452">
        <f t="shared" si="11"/>
        <v>0.00188012992</v>
      </c>
      <c r="AZ15" s="440">
        <v>0.667</v>
      </c>
      <c r="BA15" s="453">
        <f t="shared" si="12"/>
        <v>0.003611285062</v>
      </c>
      <c r="BB15" s="444">
        <v>2.184</v>
      </c>
      <c r="BC15" s="440">
        <f t="shared" si="13"/>
        <v>0.004867516542</v>
      </c>
      <c r="BD15" s="438">
        <v>1.3067</v>
      </c>
      <c r="BE15" s="454">
        <f t="shared" si="14"/>
        <v>0.003371756119</v>
      </c>
      <c r="BF15" s="444">
        <f>0.0000000017082/0.00000001</f>
        <v>0.17082</v>
      </c>
      <c r="BG15" s="454">
        <f t="shared" si="15"/>
        <v>0.0004407770569</v>
      </c>
      <c r="BH15" s="423">
        <f t="shared" si="16"/>
        <v>0.130696251</v>
      </c>
      <c r="BI15" s="455">
        <v>90.68</v>
      </c>
      <c r="BJ15" s="439">
        <v>0.2021</v>
      </c>
      <c r="BK15" s="439">
        <v>67.82</v>
      </c>
      <c r="BL15" s="439">
        <v>0.175</v>
      </c>
      <c r="BM15" s="446">
        <v>52.34</v>
      </c>
      <c r="BN15" s="446">
        <v>0.154</v>
      </c>
      <c r="BO15" s="446">
        <v>15.33</v>
      </c>
      <c r="BP15" s="446">
        <v>0.083</v>
      </c>
      <c r="BQ15" s="456">
        <f t="shared" si="17"/>
        <v>1.043818466</v>
      </c>
      <c r="BR15" s="446">
        <f t="shared" si="18"/>
        <v>0.006432066201</v>
      </c>
      <c r="BS15" s="446">
        <f t="shared" si="19"/>
        <v>0.2928926251</v>
      </c>
      <c r="BT15" s="446">
        <f t="shared" si="20"/>
        <v>0.001804820297</v>
      </c>
      <c r="BU15" s="457">
        <f t="shared" ref="BU15:CA15" si="79">CB15</f>
        <v>1.50933E+37</v>
      </c>
      <c r="BV15" s="458">
        <f t="shared" si="79"/>
        <v>3.70581E+36</v>
      </c>
      <c r="BW15" s="458">
        <f t="shared" si="79"/>
        <v>2.52209E+37</v>
      </c>
      <c r="BX15" s="458">
        <f t="shared" si="79"/>
        <v>6.19234E+36</v>
      </c>
      <c r="BY15" s="458">
        <f t="shared" si="79"/>
        <v>0.02379332506</v>
      </c>
      <c r="BZ15" s="458">
        <f t="shared" si="79"/>
        <v>0.006228533293</v>
      </c>
      <c r="CA15" s="458">
        <f t="shared" si="79"/>
        <v>0.006163159557</v>
      </c>
      <c r="CB15" s="459">
        <f t="shared" si="22"/>
        <v>1.50933E+37</v>
      </c>
      <c r="CC15" s="430">
        <f t="shared" si="23"/>
        <v>3.70581E+36</v>
      </c>
      <c r="CD15" s="131">
        <f t="shared" si="24"/>
        <v>2.52209E+37</v>
      </c>
      <c r="CE15" s="431">
        <f t="shared" si="25"/>
        <v>6.19234E+36</v>
      </c>
      <c r="CF15" s="460">
        <f t="shared" si="26"/>
        <v>0.02379332506</v>
      </c>
      <c r="CG15" s="430">
        <f t="shared" si="27"/>
        <v>0.006228533293</v>
      </c>
      <c r="CH15" s="430">
        <f t="shared" si="28"/>
        <v>0.006163159557</v>
      </c>
      <c r="CI15" s="118">
        <f t="shared" si="29"/>
        <v>145.6099192</v>
      </c>
      <c r="CJ15" s="461">
        <f t="shared" si="30"/>
        <v>20.23249429</v>
      </c>
      <c r="CK15" s="462">
        <f t="shared" si="31"/>
        <v>20.23246255</v>
      </c>
      <c r="CL15" s="434">
        <f t="shared" si="32"/>
        <v>1.67703E+17</v>
      </c>
      <c r="CM15" s="435">
        <f t="shared" si="33"/>
        <v>0.01423895414</v>
      </c>
      <c r="CN15" s="436">
        <f t="shared" si="34"/>
        <v>16.77032377</v>
      </c>
      <c r="CO15" s="436">
        <f t="shared" si="35"/>
        <v>4.117571903</v>
      </c>
    </row>
    <row r="16">
      <c r="A16" s="119" t="s">
        <v>689</v>
      </c>
      <c r="B16" s="437" t="s">
        <v>680</v>
      </c>
      <c r="C16" s="438">
        <v>8.8657011E7</v>
      </c>
      <c r="D16" s="439">
        <v>58421.0034375</v>
      </c>
      <c r="E16" s="440">
        <v>1996.112</v>
      </c>
      <c r="F16" s="440">
        <f t="shared" si="1"/>
        <v>64.787</v>
      </c>
      <c r="G16" s="440">
        <v>1931.325</v>
      </c>
      <c r="H16" s="440" t="str">
        <f t="array" ref="H16">IFS(AND(G16&gt;0,F16&gt;0),"PC-WT",AND(G16&gt;0,F16=0), "PC",AND(G16=0,F16&gt;0), "WT")</f>
        <v>PC-WT</v>
      </c>
      <c r="I16" s="440">
        <v>4.228</v>
      </c>
      <c r="J16" s="441">
        <f t="shared" ref="J16:R16" si="80">AD16</f>
        <v>1.219</v>
      </c>
      <c r="K16" s="442">
        <f t="shared" si="80"/>
        <v>0.374</v>
      </c>
      <c r="L16" s="442">
        <f t="shared" si="80"/>
        <v>-1.219</v>
      </c>
      <c r="M16" s="442">
        <f t="shared" si="80"/>
        <v>0.026</v>
      </c>
      <c r="N16" s="442">
        <f t="shared" si="80"/>
        <v>0.009</v>
      </c>
      <c r="O16" s="442">
        <f t="shared" si="80"/>
        <v>-0.026</v>
      </c>
      <c r="P16" s="442">
        <f t="shared" si="80"/>
        <v>3.19</v>
      </c>
      <c r="Q16" s="443">
        <f t="shared" si="80"/>
        <v>0.531</v>
      </c>
      <c r="R16" s="442">
        <f t="shared" si="80"/>
        <v>6</v>
      </c>
      <c r="S16" s="444">
        <v>0.13</v>
      </c>
      <c r="T16" s="439">
        <v>0.276</v>
      </c>
      <c r="U16" s="440"/>
      <c r="V16" s="440"/>
      <c r="W16" s="440">
        <v>0.0103</v>
      </c>
      <c r="X16" s="440"/>
      <c r="Y16" s="440"/>
      <c r="Z16" s="445">
        <f t="shared" si="3"/>
        <v>4.458481213</v>
      </c>
      <c r="AA16" s="445">
        <f t="shared" si="4"/>
        <v>1.486160404</v>
      </c>
      <c r="AB16" s="410">
        <f t="shared" si="5"/>
        <v>0.5473091451</v>
      </c>
      <c r="AC16" s="410">
        <f t="shared" si="6"/>
        <v>0.5473091451</v>
      </c>
      <c r="AD16" s="440">
        <v>1.219</v>
      </c>
      <c r="AE16" s="440">
        <v>0.374</v>
      </c>
      <c r="AF16" s="440">
        <v>-1.219</v>
      </c>
      <c r="AG16" s="440">
        <v>0.026</v>
      </c>
      <c r="AH16" s="440">
        <v>0.009</v>
      </c>
      <c r="AI16" s="440">
        <v>-0.026</v>
      </c>
      <c r="AJ16" s="440">
        <v>3.19</v>
      </c>
      <c r="AK16" s="446">
        <v>0.531</v>
      </c>
      <c r="AL16" s="440">
        <v>6.0</v>
      </c>
      <c r="AM16" s="447">
        <f t="shared" si="7"/>
        <v>0.5316666667</v>
      </c>
      <c r="AN16" s="441">
        <f t="shared" ref="AN16:AO16" si="81">BB16</f>
        <v>0.18855</v>
      </c>
      <c r="AO16" s="442">
        <f t="shared" si="81"/>
        <v>0.01109390279</v>
      </c>
      <c r="AP16" s="448">
        <f t="shared" ref="AP16:AU16" si="82">AV16</f>
        <v>0.019</v>
      </c>
      <c r="AQ16" s="449">
        <f t="shared" si="82"/>
        <v>0.001340528351</v>
      </c>
      <c r="AR16" s="449">
        <f t="shared" si="82"/>
        <v>0.004</v>
      </c>
      <c r="AS16" s="449">
        <f t="shared" si="82"/>
        <v>0.0004015544041</v>
      </c>
      <c r="AT16" s="449">
        <f t="shared" si="82"/>
        <v>0.015</v>
      </c>
      <c r="AU16" s="449">
        <f t="shared" si="82"/>
        <v>0.001484771574</v>
      </c>
      <c r="AV16" s="463">
        <v>0.019</v>
      </c>
      <c r="AW16" s="451">
        <f t="shared" si="10"/>
        <v>0.001340528351</v>
      </c>
      <c r="AX16" s="440">
        <v>0.004</v>
      </c>
      <c r="AY16" s="452">
        <f t="shared" si="11"/>
        <v>0.0004015544041</v>
      </c>
      <c r="AZ16" s="440">
        <v>0.015</v>
      </c>
      <c r="BA16" s="453">
        <f t="shared" si="12"/>
        <v>0.001484771574</v>
      </c>
      <c r="BB16" s="444">
        <f>0.0000000018855/0.00000001</f>
        <v>0.18855</v>
      </c>
      <c r="BC16" s="440">
        <f t="shared" si="13"/>
        <v>0.01109390279</v>
      </c>
      <c r="BD16" s="438">
        <f>0.00000000018751/0.00000001</f>
        <v>0.018751</v>
      </c>
      <c r="BE16" s="454">
        <f t="shared" si="14"/>
        <v>0.001322960374</v>
      </c>
      <c r="BF16" s="444">
        <f>2.6974E-12/0.00000001</f>
        <v>0.00026974</v>
      </c>
      <c r="BG16" s="454">
        <f t="shared" si="15"/>
        <v>0.00001903126933</v>
      </c>
      <c r="BH16" s="423">
        <f t="shared" si="16"/>
        <v>0.01419684211</v>
      </c>
      <c r="BI16" s="455">
        <v>4.475</v>
      </c>
      <c r="BJ16" s="439">
        <v>0.2633</v>
      </c>
      <c r="BK16" s="446">
        <v>3.104</v>
      </c>
      <c r="BL16" s="439">
        <v>0.219</v>
      </c>
      <c r="BM16" s="446">
        <v>1.544</v>
      </c>
      <c r="BN16" s="446">
        <v>0.155</v>
      </c>
      <c r="BO16" s="446">
        <v>1.576</v>
      </c>
      <c r="BP16" s="464">
        <v>0.156</v>
      </c>
      <c r="BQ16" s="456">
        <f t="shared" si="17"/>
        <v>3.75</v>
      </c>
      <c r="BR16" s="446">
        <f t="shared" si="18"/>
        <v>0.5286815943</v>
      </c>
      <c r="BS16" s="446">
        <f t="shared" ref="BS16:BS20" si="84">BO16/BM16</f>
        <v>1.020725389</v>
      </c>
      <c r="BT16" s="446">
        <f t="shared" si="20"/>
        <v>0.1439036602</v>
      </c>
      <c r="BU16" s="457">
        <f t="shared" ref="BU16:CA16" si="83">CB16</f>
        <v>2.19413E+35</v>
      </c>
      <c r="BV16" s="458">
        <f t="shared" si="83"/>
        <v>5.60491E+34</v>
      </c>
      <c r="BW16" s="458">
        <f t="shared" si="83"/>
        <v>2.17738E+36</v>
      </c>
      <c r="BX16" s="458">
        <f t="shared" si="83"/>
        <v>5.49714E+35</v>
      </c>
      <c r="BY16" s="458">
        <f t="shared" si="83"/>
        <v>0.002054135275</v>
      </c>
      <c r="BZ16" s="458">
        <f t="shared" si="83"/>
        <v>0.0005511206136</v>
      </c>
      <c r="CA16" s="458">
        <f t="shared" si="83"/>
        <v>0.0005456153303</v>
      </c>
      <c r="CB16" s="459">
        <f t="shared" si="22"/>
        <v>2.19413E+35</v>
      </c>
      <c r="CC16" s="430">
        <f t="shared" si="23"/>
        <v>5.60491E+34</v>
      </c>
      <c r="CD16" s="131">
        <f t="shared" si="24"/>
        <v>2.17738E+36</v>
      </c>
      <c r="CE16" s="431">
        <f t="shared" si="25"/>
        <v>5.49714E+35</v>
      </c>
      <c r="CF16" s="460">
        <f t="shared" si="26"/>
        <v>0.002054135275</v>
      </c>
      <c r="CG16" s="430">
        <f t="shared" si="27"/>
        <v>0.0005511206136</v>
      </c>
      <c r="CH16" s="430">
        <f t="shared" si="28"/>
        <v>0.0005456153303</v>
      </c>
      <c r="CI16" s="118">
        <f t="shared" si="29"/>
        <v>64.1642539</v>
      </c>
      <c r="CJ16" s="461">
        <f t="shared" si="30"/>
        <v>8.099647057</v>
      </c>
      <c r="CK16" s="462">
        <f t="shared" si="31"/>
        <v>8.09963435</v>
      </c>
      <c r="CL16" s="434">
        <f t="shared" si="32"/>
        <v>2.43792E+15</v>
      </c>
      <c r="CM16" s="435">
        <f t="shared" si="33"/>
        <v>0.0002069932125</v>
      </c>
      <c r="CN16" s="436">
        <f t="shared" si="34"/>
        <v>0.2437920058</v>
      </c>
      <c r="CO16" s="436">
        <f t="shared" si="35"/>
        <v>0.06227674739</v>
      </c>
    </row>
    <row r="17">
      <c r="A17" s="403" t="s">
        <v>689</v>
      </c>
      <c r="B17" s="437" t="s">
        <v>680</v>
      </c>
      <c r="C17" s="405">
        <v>1.0627122E7</v>
      </c>
      <c r="D17" s="406">
        <v>58424.65634259</v>
      </c>
      <c r="E17" s="407">
        <v>2039.285</v>
      </c>
      <c r="F17" s="407">
        <f t="shared" si="1"/>
        <v>2039.285</v>
      </c>
      <c r="G17" s="407">
        <v>0.0</v>
      </c>
      <c r="H17" s="407" t="str">
        <f t="array" ref="H17">IFS(AND(G17&gt;0,F17&gt;0),"PC-WT",AND(G17&gt;0,F17=0), "PC",AND(G17=0,F17&gt;0), "WT")</f>
        <v>WT</v>
      </c>
      <c r="I17" s="407">
        <v>2.716</v>
      </c>
      <c r="J17" s="408">
        <v>1.80755</v>
      </c>
      <c r="K17" s="409">
        <v>0.0510356</v>
      </c>
      <c r="L17" s="409">
        <v>-0.0502955</v>
      </c>
      <c r="M17" s="465">
        <v>0.023727</v>
      </c>
      <c r="N17" s="409">
        <v>9.66529E-4</v>
      </c>
      <c r="O17" s="409">
        <v>-9.57017E-4</v>
      </c>
      <c r="P17" s="409">
        <v>142.1</v>
      </c>
      <c r="Q17" s="410">
        <v>0.81666</v>
      </c>
      <c r="R17" s="411">
        <v>174.0</v>
      </c>
      <c r="S17" s="412">
        <v>0.13</v>
      </c>
      <c r="T17" s="413">
        <v>0.0294</v>
      </c>
      <c r="U17" s="407">
        <v>0.248</v>
      </c>
      <c r="V17" s="407">
        <v>-0.029</v>
      </c>
      <c r="W17" s="407">
        <v>6.39665E8</v>
      </c>
      <c r="X17" s="407"/>
      <c r="Y17" s="407"/>
      <c r="Z17" s="414">
        <f t="shared" si="3"/>
        <v>1111078.191</v>
      </c>
      <c r="AA17" s="414">
        <f t="shared" si="4"/>
        <v>370359.3968</v>
      </c>
      <c r="AB17" s="410">
        <f t="shared" si="5"/>
        <v>136392.4676</v>
      </c>
      <c r="AC17" s="410">
        <f t="shared" si="6"/>
        <v>136392.4676</v>
      </c>
      <c r="AD17" s="407">
        <v>1.785</v>
      </c>
      <c r="AE17" s="407">
        <v>0.057</v>
      </c>
      <c r="AF17" s="407">
        <v>-0.056</v>
      </c>
      <c r="AG17" s="407">
        <v>0.023</v>
      </c>
      <c r="AH17" s="407">
        <v>0.001</v>
      </c>
      <c r="AI17" s="407">
        <v>-0.001</v>
      </c>
      <c r="AJ17" s="407">
        <v>140.87</v>
      </c>
      <c r="AK17" s="415">
        <v>0.81439</v>
      </c>
      <c r="AL17" s="407">
        <v>172.0</v>
      </c>
      <c r="AM17" s="416">
        <f t="shared" si="7"/>
        <v>0.8190116279</v>
      </c>
      <c r="AN17" s="408">
        <f>0.00000000029231/0.00000001</f>
        <v>0.029231</v>
      </c>
      <c r="AO17" s="409">
        <f>AN17*$BJ17/$BI17</f>
        <v>0.0004058545692</v>
      </c>
      <c r="AP17" s="408">
        <f>8.9542E-11/0.00000001</f>
        <v>0.0089542</v>
      </c>
      <c r="AQ17" s="409">
        <f>AP17*$BL17/$BK17</f>
        <v>0.0001414039944</v>
      </c>
      <c r="AR17" s="409">
        <f>2.9752E-11/0.00000001</f>
        <v>0.0029752</v>
      </c>
      <c r="AS17" s="409">
        <f>AR17*$BN17/$BM17</f>
        <v>0.00005772776119</v>
      </c>
      <c r="AT17" s="409">
        <f>5.979E-11/0.00000001</f>
        <v>0.005979</v>
      </c>
      <c r="AU17" s="409">
        <f>AT17*$BP17/$BO17</f>
        <v>0.0001492883895</v>
      </c>
      <c r="AV17" s="422">
        <v>0.009</v>
      </c>
      <c r="AW17" s="418">
        <f t="shared" si="10"/>
        <v>0.0001421272643</v>
      </c>
      <c r="AX17" s="407">
        <v>0.003</v>
      </c>
      <c r="AY17" s="419">
        <f t="shared" si="11"/>
        <v>0.00005820895522</v>
      </c>
      <c r="AZ17" s="407">
        <v>0.006</v>
      </c>
      <c r="BA17" s="420">
        <f t="shared" si="12"/>
        <v>0.0001498127341</v>
      </c>
      <c r="BB17" s="412">
        <f>1.2306</f>
        <v>1.2306</v>
      </c>
      <c r="BC17" s="407">
        <f t="shared" si="13"/>
        <v>0.01708612887</v>
      </c>
      <c r="BD17" s="405">
        <f>8.9524E-11/0.00000001</f>
        <v>0.0089524</v>
      </c>
      <c r="BE17" s="421">
        <f t="shared" si="14"/>
        <v>0.000141375569</v>
      </c>
      <c r="BF17" s="412">
        <f>1.8265E-14/0.00000001</f>
        <v>0.0000018265</v>
      </c>
      <c r="BG17" s="421">
        <f t="shared" si="15"/>
        <v>0.00000002884393869</v>
      </c>
      <c r="BH17" s="423">
        <f t="shared" si="16"/>
        <v>0.0002029444444</v>
      </c>
      <c r="BI17" s="424">
        <v>2.716</v>
      </c>
      <c r="BJ17" s="406">
        <v>0.03771</v>
      </c>
      <c r="BK17" s="415">
        <v>2.153</v>
      </c>
      <c r="BL17" s="406">
        <v>0.034</v>
      </c>
      <c r="BM17" s="415">
        <v>1.34</v>
      </c>
      <c r="BN17" s="415">
        <v>0.026</v>
      </c>
      <c r="BO17" s="415">
        <v>0.801</v>
      </c>
      <c r="BP17" s="466">
        <v>0.02</v>
      </c>
      <c r="BQ17" s="425">
        <f t="shared" si="17"/>
        <v>2</v>
      </c>
      <c r="BR17" s="415">
        <f t="shared" si="18"/>
        <v>0.06324290489</v>
      </c>
      <c r="BS17" s="415">
        <f t="shared" si="84"/>
        <v>0.597761194</v>
      </c>
      <c r="BT17" s="415">
        <f t="shared" si="20"/>
        <v>0.01890207717</v>
      </c>
      <c r="BU17" s="426">
        <f>2*PI()*((2.96*3.086E+21)^2)*($AP17*10^-8)*(COS(RADIANS(63))^-1)</f>
        <v>1.03403E+35</v>
      </c>
      <c r="BV17" s="427">
        <f>2*PI()*($AQ17*0.00000001)*SQRT((2.96*3.086E+21)^4/(COS(RADIANS(63)))^2)</f>
        <v>1.63294E+33</v>
      </c>
      <c r="BW17" s="427">
        <f>2*PI()*((2.96*3.086E+21)^2)*($AN17*10^-8)*(COS(RADIANS(63))^-1)</f>
        <v>3.37561E+35</v>
      </c>
      <c r="BX17" s="427">
        <f>2*PI()*($AO17*0.00000001)*SQRT((2.96*3.086E+21)^4/(COS(RADIANS(63)))^2)</f>
        <v>4.68683E+33</v>
      </c>
      <c r="BY17" s="428">
        <f>$BW17/(1.25E+38*(8.48))</f>
        <v>0.0003184536102</v>
      </c>
      <c r="BZ17" s="428">
        <f>8E-39*SQRT((($BW17^2*0.77^2)/8.48^4)+($BX17^2/8.48^2))</f>
        <v>0.00002925228072</v>
      </c>
      <c r="CA17" s="428">
        <f>8E-39*SQRT((($BW17^2*0.7^2)/8.48^4)+($BX17^2/8.48^2))</f>
        <v>0.00002665670057</v>
      </c>
      <c r="CB17" s="429">
        <f t="shared" si="22"/>
        <v>1.03932E+35</v>
      </c>
      <c r="CC17" s="430">
        <f t="shared" si="23"/>
        <v>2.55696E+34</v>
      </c>
      <c r="CD17" s="431">
        <f t="shared" si="24"/>
        <v>1.4211E+37</v>
      </c>
      <c r="CE17" s="431">
        <f t="shared" si="25"/>
        <v>3.49458E+36</v>
      </c>
      <c r="CF17" s="430">
        <f t="shared" si="26"/>
        <v>0.01340662354</v>
      </c>
      <c r="CG17" s="430">
        <f t="shared" si="27"/>
        <v>0.003514344889</v>
      </c>
      <c r="CH17" s="430">
        <f t="shared" si="28"/>
        <v>0.003477560209</v>
      </c>
      <c r="CI17" s="432">
        <f t="shared" si="29"/>
        <v>14446.47329</v>
      </c>
      <c r="CJ17" s="432">
        <f t="shared" si="30"/>
        <v>243729.6696</v>
      </c>
      <c r="CK17" s="433">
        <f t="shared" si="31"/>
        <v>243729.2872</v>
      </c>
      <c r="CL17" s="434">
        <f t="shared" si="32"/>
        <v>1.1548E+15</v>
      </c>
      <c r="CM17" s="435">
        <f t="shared" si="33"/>
        <v>0.00009804941645</v>
      </c>
      <c r="CN17" s="436">
        <f t="shared" si="34"/>
        <v>0.1154804238</v>
      </c>
      <c r="CO17" s="436">
        <f t="shared" si="35"/>
        <v>0.02841061802</v>
      </c>
    </row>
    <row r="18">
      <c r="A18" s="119" t="s">
        <v>689</v>
      </c>
      <c r="B18" s="437" t="s">
        <v>680</v>
      </c>
      <c r="C18" s="438">
        <v>1.0627125E7</v>
      </c>
      <c r="D18" s="439">
        <v>58428.16940972</v>
      </c>
      <c r="E18" s="440">
        <v>2199.048</v>
      </c>
      <c r="F18" s="440">
        <f t="shared" si="1"/>
        <v>2199.048</v>
      </c>
      <c r="G18" s="440">
        <v>0.0</v>
      </c>
      <c r="H18" s="440" t="str">
        <f t="array" ref="H18">IFS(AND(G18&gt;0,F18&gt;0),"PC-WT",AND(G18&gt;0,F18=0), "PC",AND(G18=0,F18&gt;0), "WT")</f>
        <v>WT</v>
      </c>
      <c r="I18" s="440">
        <v>2.26</v>
      </c>
      <c r="J18" s="441">
        <f t="shared" ref="J18:R18" si="85">AD18</f>
        <v>1.68</v>
      </c>
      <c r="K18" s="442">
        <f t="shared" si="85"/>
        <v>0.085</v>
      </c>
      <c r="L18" s="442">
        <f t="shared" si="85"/>
        <v>-0.101</v>
      </c>
      <c r="M18" s="442">
        <f t="shared" si="85"/>
        <v>0.015</v>
      </c>
      <c r="N18" s="442">
        <f t="shared" si="85"/>
        <v>0.001</v>
      </c>
      <c r="O18" s="442">
        <f t="shared" si="85"/>
        <v>-0.001</v>
      </c>
      <c r="P18" s="442">
        <f t="shared" si="85"/>
        <v>145.3</v>
      </c>
      <c r="Q18" s="443">
        <f t="shared" si="85"/>
        <v>0.93141</v>
      </c>
      <c r="R18" s="442">
        <f t="shared" si="85"/>
        <v>156</v>
      </c>
      <c r="S18" s="444">
        <v>0.13</v>
      </c>
      <c r="T18" s="439">
        <v>0.122</v>
      </c>
      <c r="U18" s="440">
        <v>0.061</v>
      </c>
      <c r="V18" s="440">
        <v>-0.042</v>
      </c>
      <c r="W18" s="440">
        <v>3.301</v>
      </c>
      <c r="X18" s="440">
        <v>194.872</v>
      </c>
      <c r="Y18" s="440">
        <v>-3.114</v>
      </c>
      <c r="Z18" s="445">
        <f t="shared" si="3"/>
        <v>79.81620797</v>
      </c>
      <c r="AA18" s="445">
        <f t="shared" si="4"/>
        <v>26.60540266</v>
      </c>
      <c r="AB18" s="410">
        <f t="shared" si="5"/>
        <v>2355.964645</v>
      </c>
      <c r="AC18" s="410">
        <f t="shared" si="6"/>
        <v>38.90143945</v>
      </c>
      <c r="AD18" s="440">
        <v>1.68</v>
      </c>
      <c r="AE18" s="440">
        <v>0.085</v>
      </c>
      <c r="AF18" s="440">
        <v>-0.101</v>
      </c>
      <c r="AG18" s="440">
        <v>0.015</v>
      </c>
      <c r="AH18" s="440">
        <v>0.001</v>
      </c>
      <c r="AI18" s="440">
        <v>-0.001</v>
      </c>
      <c r="AJ18" s="440">
        <v>145.3</v>
      </c>
      <c r="AK18" s="446">
        <v>0.93141</v>
      </c>
      <c r="AL18" s="440">
        <v>156.0</v>
      </c>
      <c r="AM18" s="447">
        <f t="shared" si="7"/>
        <v>0.9314102564</v>
      </c>
      <c r="AN18" s="441">
        <f t="shared" ref="AN18:AO18" si="86">BB18</f>
        <v>0.027622</v>
      </c>
      <c r="AO18" s="442">
        <f t="shared" si="86"/>
        <v>0.0004044300796</v>
      </c>
      <c r="AP18" s="448">
        <f t="shared" ref="AP18:AU18" si="87">AV18</f>
        <v>0.007</v>
      </c>
      <c r="AQ18" s="449">
        <f t="shared" si="87"/>
        <v>0.0001151446398</v>
      </c>
      <c r="AR18" s="449">
        <f t="shared" si="87"/>
        <v>0.002</v>
      </c>
      <c r="AS18" s="449">
        <f t="shared" si="87"/>
        <v>0.00004181818182</v>
      </c>
      <c r="AT18" s="449">
        <f t="shared" si="87"/>
        <v>0.005</v>
      </c>
      <c r="AU18" s="449">
        <f t="shared" si="87"/>
        <v>0.0001384615385</v>
      </c>
      <c r="AV18" s="463">
        <v>0.007</v>
      </c>
      <c r="AW18" s="451">
        <f t="shared" si="10"/>
        <v>0.0001151446398</v>
      </c>
      <c r="AX18" s="440">
        <v>0.002</v>
      </c>
      <c r="AY18" s="452">
        <f t="shared" si="11"/>
        <v>0.00004181818182</v>
      </c>
      <c r="AZ18" s="440">
        <v>0.005</v>
      </c>
      <c r="BA18" s="453">
        <f t="shared" si="12"/>
        <v>0.0001384615385</v>
      </c>
      <c r="BB18" s="444">
        <f>0.00000000027622/0.00000001</f>
        <v>0.027622</v>
      </c>
      <c r="BC18" s="440">
        <f t="shared" si="13"/>
        <v>0.0004044300796</v>
      </c>
      <c r="BD18" s="438">
        <f>6.7273E-11/0.00000001</f>
        <v>0.0067273</v>
      </c>
      <c r="BE18" s="454">
        <f t="shared" si="14"/>
        <v>0.0001106589336</v>
      </c>
      <c r="BF18" s="444">
        <f>2.2841E-12 /0.00000001</f>
        <v>0.00022841</v>
      </c>
      <c r="BG18" s="454">
        <f t="shared" si="15"/>
        <v>0.000003757169597</v>
      </c>
      <c r="BH18" s="423">
        <f t="shared" si="16"/>
        <v>0.03263</v>
      </c>
      <c r="BI18" s="455">
        <v>2.26</v>
      </c>
      <c r="BJ18" s="439">
        <v>0.03309</v>
      </c>
      <c r="BK18" s="446">
        <v>1.763</v>
      </c>
      <c r="BL18" s="439">
        <v>0.029</v>
      </c>
      <c r="BM18" s="446">
        <v>1.1</v>
      </c>
      <c r="BN18" s="446">
        <v>0.023</v>
      </c>
      <c r="BO18" s="446">
        <v>0.65</v>
      </c>
      <c r="BP18" s="464">
        <v>0.018</v>
      </c>
      <c r="BQ18" s="456">
        <f t="shared" si="17"/>
        <v>2.5</v>
      </c>
      <c r="BR18" s="446">
        <f t="shared" si="18"/>
        <v>0.08674870273</v>
      </c>
      <c r="BS18" s="446">
        <f t="shared" si="84"/>
        <v>0.5909090909</v>
      </c>
      <c r="BT18" s="446">
        <f t="shared" si="20"/>
        <v>0.02050423883</v>
      </c>
      <c r="BU18" s="457">
        <f>2*PI()*((2.96*3.086E+21)^2)*($AV18*10^-8)*(COS(RADIANS(63))^-1)</f>
        <v>8.08363E+34</v>
      </c>
      <c r="BV18" s="458">
        <f t="shared" ref="BV18:CA18" si="88">CC18</f>
        <v>1.98909E+34</v>
      </c>
      <c r="BW18" s="458">
        <f t="shared" si="88"/>
        <v>3.1898E+35</v>
      </c>
      <c r="BX18" s="458">
        <f t="shared" si="88"/>
        <v>7.84531E+34</v>
      </c>
      <c r="BY18" s="458">
        <f t="shared" si="88"/>
        <v>0.0003009245535</v>
      </c>
      <c r="BZ18" s="458">
        <f t="shared" si="88"/>
        <v>0.0000788952466</v>
      </c>
      <c r="CA18" s="458">
        <f t="shared" si="88"/>
        <v>0.00007806971022</v>
      </c>
      <c r="CB18" s="459">
        <f t="shared" si="22"/>
        <v>8.08363E+34</v>
      </c>
      <c r="CC18" s="430">
        <f t="shared" si="23"/>
        <v>1.98909E+34</v>
      </c>
      <c r="CD18" s="131">
        <f t="shared" si="24"/>
        <v>3.1898E+35</v>
      </c>
      <c r="CE18" s="431">
        <f t="shared" si="25"/>
        <v>7.84531E+34</v>
      </c>
      <c r="CF18" s="460">
        <f t="shared" si="26"/>
        <v>0.0003009245535</v>
      </c>
      <c r="CG18" s="430">
        <f t="shared" si="27"/>
        <v>0.0000788952466</v>
      </c>
      <c r="CH18" s="430">
        <f t="shared" si="28"/>
        <v>0.00007806971022</v>
      </c>
      <c r="CI18" s="118">
        <f t="shared" si="29"/>
        <v>125.69151</v>
      </c>
      <c r="CJ18" s="461">
        <f t="shared" si="30"/>
        <v>126.6385487</v>
      </c>
      <c r="CK18" s="462">
        <f t="shared" si="31"/>
        <v>126.63835</v>
      </c>
      <c r="CL18" s="434">
        <f t="shared" si="32"/>
        <v>898181074112432</v>
      </c>
      <c r="CM18" s="435">
        <f t="shared" si="33"/>
        <v>0.00007626065724</v>
      </c>
      <c r="CN18" s="436">
        <f t="shared" si="34"/>
        <v>0.08981810741</v>
      </c>
      <c r="CO18" s="436">
        <f t="shared" si="35"/>
        <v>0.02210101555</v>
      </c>
    </row>
    <row r="19">
      <c r="A19" s="403" t="s">
        <v>689</v>
      </c>
      <c r="B19" s="437" t="s">
        <v>680</v>
      </c>
      <c r="C19" s="405">
        <v>1.0627126E7</v>
      </c>
      <c r="D19" s="406">
        <v>58430.69579861</v>
      </c>
      <c r="E19" s="407">
        <v>2206.219</v>
      </c>
      <c r="F19" s="407">
        <f t="shared" si="1"/>
        <v>2206.219</v>
      </c>
      <c r="G19" s="407">
        <v>0.0</v>
      </c>
      <c r="H19" s="407" t="str">
        <f t="array" ref="H19">IFS(AND(G19&gt;0,F19&gt;0),"PC-WT",AND(G19&gt;0,F19=0), "PC",AND(G19=0,F19&gt;0), "WT")</f>
        <v>WT</v>
      </c>
      <c r="I19" s="407">
        <v>0.9981</v>
      </c>
      <c r="J19" s="408">
        <v>1.83458</v>
      </c>
      <c r="K19" s="409">
        <v>0.107904</v>
      </c>
      <c r="L19" s="409">
        <v>-0.104518</v>
      </c>
      <c r="M19" s="465">
        <v>0.0116398</v>
      </c>
      <c r="N19" s="409">
        <v>9.69753E-4</v>
      </c>
      <c r="O19" s="409">
        <v>-9.46745E-4</v>
      </c>
      <c r="P19" s="409">
        <v>52.62</v>
      </c>
      <c r="Q19" s="410">
        <v>0.9744</v>
      </c>
      <c r="R19" s="411">
        <v>54.0</v>
      </c>
      <c r="S19" s="412">
        <v>0.13</v>
      </c>
      <c r="T19" s="413">
        <v>0.089</v>
      </c>
      <c r="U19" s="407">
        <v>0.112</v>
      </c>
      <c r="V19" s="407">
        <v>-0.076</v>
      </c>
      <c r="W19" s="407">
        <v>45.251</v>
      </c>
      <c r="X19" s="407"/>
      <c r="Y19" s="407"/>
      <c r="Z19" s="414">
        <f t="shared" si="3"/>
        <v>295.5169659</v>
      </c>
      <c r="AA19" s="414">
        <f t="shared" si="4"/>
        <v>98.5056553</v>
      </c>
      <c r="AB19" s="410">
        <f t="shared" si="5"/>
        <v>36.27673421</v>
      </c>
      <c r="AC19" s="410">
        <f t="shared" si="6"/>
        <v>36.27673421</v>
      </c>
      <c r="AD19" s="407">
        <v>1.729</v>
      </c>
      <c r="AE19" s="407">
        <v>0.129</v>
      </c>
      <c r="AF19" s="407">
        <v>-0.155</v>
      </c>
      <c r="AG19" s="407">
        <v>0.0104</v>
      </c>
      <c r="AH19" s="407">
        <v>0.001</v>
      </c>
      <c r="AI19" s="407">
        <v>-0.002</v>
      </c>
      <c r="AJ19" s="407">
        <v>45.28</v>
      </c>
      <c r="AK19" s="415">
        <v>0.8708</v>
      </c>
      <c r="AL19" s="407">
        <v>52.0</v>
      </c>
      <c r="AM19" s="416">
        <f t="shared" si="7"/>
        <v>0.8707692308</v>
      </c>
      <c r="AN19" s="408">
        <f>0.00000000013408/0.00000001</f>
        <v>0.013408</v>
      </c>
      <c r="AO19" s="409">
        <f t="shared" ref="AO19:AO20" si="89">AN19*$BJ19/$BI19</f>
        <v>0.0003543763551</v>
      </c>
      <c r="AP19" s="408">
        <f>4.2774E-11/0.00000001</f>
        <v>0.0042774</v>
      </c>
      <c r="AQ19" s="409">
        <f t="shared" ref="AQ19:AQ20" si="90">AP19*$BL19/$BK19</f>
        <v>0.000129107874</v>
      </c>
      <c r="AR19" s="409">
        <f>1.4485E-11/0.00000001</f>
        <v>0.0014485</v>
      </c>
      <c r="AS19" s="409">
        <f t="shared" ref="AS19:AS20" si="91">AR19*$BN19/$BM19</f>
        <v>0.00005489052632</v>
      </c>
      <c r="AT19" s="467">
        <f>2.8288E-11/0.00000001</f>
        <v>0.0028288</v>
      </c>
      <c r="AU19" s="409">
        <f t="shared" ref="AU19:AU20" si="92">AT19*$BP19/$BO19</f>
        <v>0.0001445372263</v>
      </c>
      <c r="AV19" s="422">
        <v>0.004</v>
      </c>
      <c r="AW19" s="418">
        <f t="shared" si="10"/>
        <v>0.0001207349081</v>
      </c>
      <c r="AX19" s="407">
        <v>0.001</v>
      </c>
      <c r="AY19" s="419">
        <f t="shared" si="11"/>
        <v>0.00003789473684</v>
      </c>
      <c r="AZ19" s="407">
        <v>0.003</v>
      </c>
      <c r="BA19" s="420">
        <f t="shared" si="12"/>
        <v>0.0001532846715</v>
      </c>
      <c r="BB19" s="412">
        <f>0.00000000018322/0.00000001</f>
        <v>0.018322</v>
      </c>
      <c r="BC19" s="407">
        <f t="shared" si="13"/>
        <v>0.0004842544434</v>
      </c>
      <c r="BD19" s="405">
        <f>4.3891E-11/0.00000001</f>
        <v>0.0043891</v>
      </c>
      <c r="BE19" s="421">
        <f t="shared" si="14"/>
        <v>0.0001324793963</v>
      </c>
      <c r="BF19" s="412">
        <f>1.2087E-12/0.00000001</f>
        <v>0.00012087</v>
      </c>
      <c r="BG19" s="421">
        <f t="shared" si="15"/>
        <v>0.000003648307087</v>
      </c>
      <c r="BH19" s="423">
        <f t="shared" si="16"/>
        <v>0.0302175</v>
      </c>
      <c r="BI19" s="424">
        <v>0.9981</v>
      </c>
      <c r="BJ19" s="406">
        <v>0.02638</v>
      </c>
      <c r="BK19" s="415">
        <v>0.762</v>
      </c>
      <c r="BL19" s="406">
        <v>0.023</v>
      </c>
      <c r="BM19" s="415">
        <v>0.475</v>
      </c>
      <c r="BN19" s="415">
        <v>0.018</v>
      </c>
      <c r="BO19" s="415">
        <v>0.274</v>
      </c>
      <c r="BP19" s="466">
        <v>0.014</v>
      </c>
      <c r="BQ19" s="425">
        <f t="shared" si="17"/>
        <v>3</v>
      </c>
      <c r="BR19" s="415">
        <f t="shared" si="18"/>
        <v>0.1908410078</v>
      </c>
      <c r="BS19" s="415">
        <f t="shared" si="84"/>
        <v>0.5768421053</v>
      </c>
      <c r="BT19" s="415">
        <f t="shared" si="20"/>
        <v>0.0366950429</v>
      </c>
      <c r="BU19" s="426">
        <f t="shared" ref="BU19:BU20" si="93">2*PI()*((2.96*3.086E+21)^2)*($AP19*10^-8)*(COS(RADIANS(63))^-1)</f>
        <v>4.93956E+34</v>
      </c>
      <c r="BV19" s="427">
        <f t="shared" ref="BV19:BV20" si="94">2*PI()*($AQ19*0.00000001)*SQRT((2.96*3.086E+21)^4/(COS(RADIANS(63)))^2)</f>
        <v>1.49094E+33</v>
      </c>
      <c r="BW19" s="427">
        <f t="shared" ref="BW19:BW20" si="95">2*PI()*((2.96*3.086E+21)^2)*($AN19*10^-8)*(COS(RADIANS(63))^-1)</f>
        <v>1.54836E+35</v>
      </c>
      <c r="BX19" s="427">
        <f t="shared" ref="BX19:BX20" si="96">2*PI()*($AO19*0.00000001)*SQRT((2.96*3.086E+21)^4/(COS(RADIANS(63)))^2)</f>
        <v>4.09235E+33</v>
      </c>
      <c r="BY19" s="428">
        <f t="shared" ref="BY19:BY20" si="97">$BW19/(1.25E+38*(8.48))</f>
        <v>0.0001460718417</v>
      </c>
      <c r="BZ19" s="428">
        <f t="shared" ref="BZ19:BZ20" si="98">8E-39*SQRT((($BW19^2*0.77^2)/8.48^4)+($BX19^2/8.48^2))</f>
        <v>0.00001381405588</v>
      </c>
      <c r="CA19" s="428">
        <f t="shared" ref="CA19:CA20" si="99">8E-39*SQRT((($BW19^2*0.7^2)/8.48^4)+($BX19^2/8.48^2))</f>
        <v>0.00001266080723</v>
      </c>
      <c r="CB19" s="429">
        <f t="shared" si="22"/>
        <v>4.61922E+34</v>
      </c>
      <c r="CC19" s="430">
        <f t="shared" si="23"/>
        <v>1.14262E+34</v>
      </c>
      <c r="CD19" s="431">
        <f t="shared" si="24"/>
        <v>2.11583E+35</v>
      </c>
      <c r="CE19" s="431">
        <f t="shared" si="25"/>
        <v>5.22467E+34</v>
      </c>
      <c r="CF19" s="430">
        <f t="shared" si="26"/>
        <v>0.0001996068231</v>
      </c>
      <c r="CG19" s="430">
        <f t="shared" si="27"/>
        <v>0.00005251614311</v>
      </c>
      <c r="CH19" s="430">
        <f t="shared" si="28"/>
        <v>0.00005197049371</v>
      </c>
      <c r="CI19" s="432">
        <f t="shared" si="29"/>
        <v>192.3554389</v>
      </c>
      <c r="CJ19" s="432">
        <f t="shared" si="30"/>
        <v>484.7134749</v>
      </c>
      <c r="CK19" s="433">
        <f t="shared" si="31"/>
        <v>484.7127145</v>
      </c>
      <c r="CL19" s="434">
        <f t="shared" si="32"/>
        <v>513246328064247</v>
      </c>
      <c r="CM19" s="435">
        <f t="shared" si="33"/>
        <v>0.00004357751842</v>
      </c>
      <c r="CN19" s="436">
        <f t="shared" si="34"/>
        <v>0.05132463281</v>
      </c>
      <c r="CO19" s="436">
        <f t="shared" si="35"/>
        <v>0.01269577244</v>
      </c>
    </row>
    <row r="20">
      <c r="A20" s="468" t="s">
        <v>689</v>
      </c>
      <c r="B20" s="437" t="s">
        <v>680</v>
      </c>
      <c r="C20" s="469">
        <v>1.0627128E7</v>
      </c>
      <c r="D20" s="470">
        <v>58434.35041667</v>
      </c>
      <c r="E20" s="471">
        <v>2013.904</v>
      </c>
      <c r="F20" s="471">
        <f t="shared" si="1"/>
        <v>2013.904</v>
      </c>
      <c r="G20" s="471">
        <v>0.0</v>
      </c>
      <c r="H20" s="471" t="str">
        <f t="array" ref="H20">IFS(AND(G20&gt;0,F20&gt;0),"PC-WT",AND(G20&gt;0,F20=0), "PC",AND(G20=0,F20&gt;0), "WT")</f>
        <v>WT</v>
      </c>
      <c r="I20" s="471">
        <v>1.177</v>
      </c>
      <c r="J20" s="472">
        <v>1.84135</v>
      </c>
      <c r="K20" s="473">
        <v>0.0817513</v>
      </c>
      <c r="L20" s="473">
        <v>-0.0797675</v>
      </c>
      <c r="M20" s="474">
        <v>0.00952338</v>
      </c>
      <c r="N20" s="473">
        <v>6.12012E-4</v>
      </c>
      <c r="O20" s="473">
        <v>-6.0201E-4</v>
      </c>
      <c r="P20" s="473">
        <v>66.34</v>
      </c>
      <c r="Q20" s="475">
        <v>0.8293</v>
      </c>
      <c r="R20" s="476">
        <v>80.0</v>
      </c>
      <c r="S20" s="477">
        <v>0.13</v>
      </c>
      <c r="T20" s="478">
        <v>0.025</v>
      </c>
      <c r="U20" s="471">
        <v>0.313</v>
      </c>
      <c r="V20" s="471">
        <v>-0.025</v>
      </c>
      <c r="W20" s="471">
        <f>123187000000000/10000</f>
        <v>12318700000</v>
      </c>
      <c r="X20" s="471"/>
      <c r="Y20" s="471"/>
      <c r="Z20" s="479">
        <f t="shared" si="3"/>
        <v>4875854.844</v>
      </c>
      <c r="AA20" s="479">
        <f t="shared" si="4"/>
        <v>1625284.948</v>
      </c>
      <c r="AB20" s="410">
        <f t="shared" si="5"/>
        <v>598544.6207</v>
      </c>
      <c r="AC20" s="410">
        <f t="shared" si="6"/>
        <v>598544.6207</v>
      </c>
      <c r="AD20" s="471">
        <v>1.805</v>
      </c>
      <c r="AE20" s="471">
        <v>0.091</v>
      </c>
      <c r="AF20" s="471">
        <v>-0.091</v>
      </c>
      <c r="AG20" s="471">
        <v>0.009</v>
      </c>
      <c r="AH20" s="471">
        <v>6.0E-4</v>
      </c>
      <c r="AI20" s="471">
        <v>-7.0E-4</v>
      </c>
      <c r="AJ20" s="471">
        <v>64.05</v>
      </c>
      <c r="AK20" s="480">
        <v>0.8211</v>
      </c>
      <c r="AL20" s="471">
        <v>78.0</v>
      </c>
      <c r="AM20" s="481">
        <f t="shared" si="7"/>
        <v>0.8211538462</v>
      </c>
      <c r="AN20" s="472">
        <f>0.00000000010789/0.00000001</f>
        <v>0.010789</v>
      </c>
      <c r="AO20" s="473">
        <f t="shared" si="89"/>
        <v>0.0002298964486</v>
      </c>
      <c r="AP20" s="472">
        <f>3.4765E-11/0.00000001</f>
        <v>0.0034765</v>
      </c>
      <c r="AQ20" s="409">
        <f t="shared" si="90"/>
        <v>0.00008517037862</v>
      </c>
      <c r="AR20" s="473">
        <f>1.1829E-11/0.00000001</f>
        <v>0.0011829</v>
      </c>
      <c r="AS20" s="409">
        <f t="shared" si="91"/>
        <v>0.00003584545455</v>
      </c>
      <c r="AT20" s="473">
        <f>2.2936E-11/0.00000001</f>
        <v>0.0022936</v>
      </c>
      <c r="AU20" s="409">
        <f t="shared" si="92"/>
        <v>0.00009090487805</v>
      </c>
      <c r="AV20" s="482">
        <v>0.003</v>
      </c>
      <c r="AW20" s="418">
        <f t="shared" si="10"/>
        <v>0.00007349665924</v>
      </c>
      <c r="AX20" s="471">
        <v>0.001</v>
      </c>
      <c r="AY20" s="419">
        <f t="shared" si="11"/>
        <v>0.0000303030303</v>
      </c>
      <c r="AZ20" s="471">
        <v>0.002</v>
      </c>
      <c r="BA20" s="420">
        <f t="shared" si="12"/>
        <v>0.00007926829268</v>
      </c>
      <c r="BB20" s="477">
        <v>2.1362</v>
      </c>
      <c r="BC20" s="407">
        <f t="shared" si="13"/>
        <v>0.04551902804</v>
      </c>
      <c r="BD20" s="469">
        <f>3.4743E-11/0.00000001</f>
        <v>0.0034743</v>
      </c>
      <c r="BE20" s="421">
        <f t="shared" si="14"/>
        <v>0.00008511648107</v>
      </c>
      <c r="BF20" s="477">
        <f>1.1324E-15/0.00000001</f>
        <v>0.00000011324</v>
      </c>
      <c r="BG20" s="421">
        <f t="shared" si="15"/>
        <v>0.000000002774253898</v>
      </c>
      <c r="BH20" s="423">
        <f t="shared" si="16"/>
        <v>0.00003774666667</v>
      </c>
      <c r="BI20" s="483">
        <v>1.177</v>
      </c>
      <c r="BJ20" s="470">
        <v>0.02508</v>
      </c>
      <c r="BK20" s="480">
        <v>0.898</v>
      </c>
      <c r="BL20" s="470">
        <v>0.022</v>
      </c>
      <c r="BM20" s="480">
        <v>0.561</v>
      </c>
      <c r="BN20" s="480">
        <v>0.017</v>
      </c>
      <c r="BO20" s="480">
        <v>0.328</v>
      </c>
      <c r="BP20" s="484">
        <v>0.013</v>
      </c>
      <c r="BQ20" s="425">
        <f t="shared" si="17"/>
        <v>2</v>
      </c>
      <c r="BR20" s="415">
        <f t="shared" si="18"/>
        <v>0.09978254761</v>
      </c>
      <c r="BS20" s="480">
        <f t="shared" si="84"/>
        <v>0.5846702317</v>
      </c>
      <c r="BT20" s="480">
        <f t="shared" si="20"/>
        <v>0.02916994262</v>
      </c>
      <c r="BU20" s="485">
        <f t="shared" si="93"/>
        <v>4.01468E+34</v>
      </c>
      <c r="BV20" s="486">
        <f t="shared" si="94"/>
        <v>9.83551E+32</v>
      </c>
      <c r="BW20" s="486">
        <f t="shared" si="95"/>
        <v>1.24592E+35</v>
      </c>
      <c r="BX20" s="486">
        <f t="shared" si="96"/>
        <v>2.65485E+33</v>
      </c>
      <c r="BY20" s="487">
        <f t="shared" si="97"/>
        <v>0.0001175394616</v>
      </c>
      <c r="BZ20" s="428">
        <f t="shared" si="98"/>
        <v>0.00001096274058</v>
      </c>
      <c r="CA20" s="428">
        <f t="shared" si="99"/>
        <v>0.00001002059835</v>
      </c>
      <c r="CB20" s="488">
        <f t="shared" si="22"/>
        <v>3.46441E+34</v>
      </c>
      <c r="CC20" s="430">
        <f t="shared" si="23"/>
        <v>8.54785E+33</v>
      </c>
      <c r="CD20" s="489">
        <f t="shared" si="24"/>
        <v>2.46689E+37</v>
      </c>
      <c r="CE20" s="431">
        <f t="shared" si="25"/>
        <v>6.07933E+36</v>
      </c>
      <c r="CF20" s="490">
        <f t="shared" si="26"/>
        <v>0.02327257371</v>
      </c>
      <c r="CG20" s="430">
        <f t="shared" si="27"/>
        <v>0.006112142443</v>
      </c>
      <c r="CH20" s="430">
        <f t="shared" si="28"/>
        <v>0.006048410203</v>
      </c>
      <c r="CI20" s="491">
        <f t="shared" si="29"/>
        <v>26323.21812</v>
      </c>
      <c r="CJ20" s="491">
        <f t="shared" si="30"/>
        <v>659142.3962</v>
      </c>
      <c r="CK20" s="492">
        <f t="shared" si="31"/>
        <v>659141.3621</v>
      </c>
      <c r="CL20" s="434">
        <f t="shared" si="32"/>
        <v>384934746048185</v>
      </c>
      <c r="CM20" s="435">
        <f t="shared" si="33"/>
        <v>0.00003268313882</v>
      </c>
      <c r="CN20" s="436">
        <f t="shared" si="34"/>
        <v>0.0384934746</v>
      </c>
      <c r="CO20" s="436">
        <f t="shared" si="35"/>
        <v>0.009497611006</v>
      </c>
    </row>
    <row r="21" ht="15.75" customHeight="1">
      <c r="A21" s="26"/>
      <c r="B21" s="26"/>
      <c r="C21" s="26"/>
      <c r="D21" s="493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493"/>
      <c r="U21" s="26"/>
      <c r="V21" s="26"/>
      <c r="W21" s="26"/>
      <c r="X21" s="26"/>
      <c r="Y21" s="26"/>
      <c r="Z21" s="26"/>
      <c r="AA21" s="26"/>
      <c r="AB21" s="26"/>
      <c r="AC21" s="26"/>
      <c r="AD21" s="493"/>
      <c r="AE21" s="26"/>
      <c r="AF21" s="26"/>
      <c r="AG21" s="26"/>
      <c r="AH21" s="26"/>
      <c r="AI21" s="26"/>
      <c r="AJ21" s="26"/>
      <c r="AK21" s="494"/>
      <c r="AL21" s="26"/>
      <c r="AM21" s="493"/>
      <c r="AN21" s="493"/>
      <c r="AO21" s="493"/>
      <c r="AP21" s="493"/>
      <c r="AQ21" s="493"/>
      <c r="AR21" s="493"/>
      <c r="AS21" s="493"/>
      <c r="AT21" s="493"/>
      <c r="AU21" s="493"/>
      <c r="AV21" s="494">
        <f>MAX(AV3:AV20)</f>
        <v>9.409</v>
      </c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118"/>
      <c r="CC21" s="118"/>
      <c r="CD21" s="118"/>
      <c r="CE21" s="115"/>
      <c r="CF21" s="167"/>
      <c r="CG21" s="167"/>
      <c r="CH21" s="167"/>
      <c r="CI21" s="118"/>
      <c r="CJ21" s="26"/>
      <c r="CK21" s="26"/>
      <c r="CL21" s="26"/>
      <c r="CM21" s="26"/>
      <c r="CN21" s="493"/>
      <c r="CO21" s="26"/>
    </row>
    <row r="22" ht="15.75" customHeight="1">
      <c r="A22" s="26"/>
      <c r="B22" s="26"/>
      <c r="C22" s="26"/>
      <c r="D22" s="493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493"/>
      <c r="U22" s="493"/>
      <c r="V22" s="493"/>
      <c r="W22" s="493"/>
      <c r="X22" s="493"/>
      <c r="Y22" s="493"/>
      <c r="Z22" s="493"/>
      <c r="AA22" s="26"/>
      <c r="AB22" s="26"/>
      <c r="AC22" s="26"/>
      <c r="AD22" s="493"/>
      <c r="AE22" s="26"/>
      <c r="AF22" s="26"/>
      <c r="AG22" s="26"/>
      <c r="AH22" s="26"/>
      <c r="AI22" s="26"/>
      <c r="AJ22" s="26"/>
      <c r="AK22" s="26"/>
      <c r="AL22" s="26"/>
      <c r="AM22" s="493"/>
      <c r="AN22" s="493"/>
      <c r="AO22" s="493"/>
      <c r="AP22" s="493"/>
      <c r="AQ22" s="493"/>
      <c r="AR22" s="493"/>
      <c r="AS22" s="493"/>
      <c r="AT22" s="493"/>
      <c r="AU22" s="493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495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118"/>
      <c r="CC22" s="118"/>
      <c r="CD22" s="118"/>
      <c r="CE22" s="118"/>
      <c r="CF22" s="167"/>
      <c r="CG22" s="167"/>
      <c r="CH22" s="167"/>
      <c r="CI22" s="26"/>
      <c r="CJ22" s="26"/>
      <c r="CK22" s="26"/>
      <c r="CL22" s="26"/>
      <c r="CM22" s="493"/>
      <c r="CN22" s="493"/>
      <c r="CO22" s="26"/>
    </row>
    <row r="23" ht="15.7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440">
        <v>1.5</v>
      </c>
      <c r="X23" s="440">
        <v>0.462</v>
      </c>
      <c r="Y23" s="440">
        <v>-0.472</v>
      </c>
      <c r="Z23" s="445">
        <f>SQRT((W23*10^4*0.296^2)/COS(RADIANS(63)))</f>
        <v>53.80392494</v>
      </c>
      <c r="AA23" s="445">
        <f>Z23/3</f>
        <v>17.93464165</v>
      </c>
      <c r="AB23" s="410">
        <f>$Z23*SQRT(($X23*10000/(2*$W23*10000))^2+(0.033/0.296)^2+(TAN(RADIANS(63))*RADIANS(3)/2)^2)</f>
        <v>10.59612894</v>
      </c>
      <c r="AC23" s="410">
        <f>$Z23*SQRT(($Y23*10000/(2*$W23*10000))^2+(0.033/0.296)^2+(TAN(RADIANS(63))*RADIANS(3)/2)^2)</f>
        <v>10.73695359</v>
      </c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440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118"/>
      <c r="CE23" s="26"/>
      <c r="CF23" s="26"/>
      <c r="CG23" s="26"/>
      <c r="CH23" s="26"/>
      <c r="CI23" s="26"/>
      <c r="CJ23" s="118"/>
      <c r="CK23" s="26"/>
      <c r="CL23" s="26"/>
      <c r="CM23" s="26"/>
      <c r="CN23" s="26"/>
      <c r="CO23" s="26"/>
    </row>
    <row r="24" ht="15.75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>
        <f>0.44*(1.7^2)*53.8</f>
        <v>68.41208</v>
      </c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440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</row>
    <row r="25" ht="15.7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118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440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</row>
    <row r="26" ht="15.7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440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440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440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440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440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440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440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440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440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440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495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440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495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495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</row>
  </sheetData>
  <mergeCells count="38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R1"/>
    <mergeCell ref="S1:AM1"/>
    <mergeCell ref="AN1:AU1"/>
    <mergeCell ref="AV1:BA1"/>
    <mergeCell ref="BB1:BE1"/>
    <mergeCell ref="BF1:BG1"/>
    <mergeCell ref="BH1:BH2"/>
    <mergeCell ref="BI1:BP1"/>
    <mergeCell ref="BQ1:BQ2"/>
    <mergeCell ref="BR1:BR2"/>
    <mergeCell ref="BS1:BS2"/>
    <mergeCell ref="BT1:BT2"/>
    <mergeCell ref="BU1:BU2"/>
    <mergeCell ref="BV1:BV2"/>
    <mergeCell ref="BW1:BW2"/>
    <mergeCell ref="BX1:BX2"/>
    <mergeCell ref="BY1:BY2"/>
    <mergeCell ref="BZ1:BZ2"/>
    <mergeCell ref="CA1:CA2"/>
    <mergeCell ref="CI1:CI2"/>
    <mergeCell ref="CJ1:CJ2"/>
    <mergeCell ref="CK1:CK2"/>
    <mergeCell ref="CB1:CB2"/>
    <mergeCell ref="CC1:CC2"/>
    <mergeCell ref="CD1:CD2"/>
    <mergeCell ref="CE1:CE2"/>
    <mergeCell ref="CF1:CF2"/>
    <mergeCell ref="CG1:CG2"/>
    <mergeCell ref="CH1:CH2"/>
  </mergeCells>
  <conditionalFormatting sqref="A3:B20">
    <cfRule type="containsText" dxfId="0" priority="1" operator="containsText" text="PC-WT">
      <formula>NOT(ISERROR(SEARCH(("PC-WT"),(A3))))</formula>
    </cfRule>
  </conditionalFormatting>
  <conditionalFormatting sqref="A3:B20">
    <cfRule type="containsText" dxfId="1" priority="2" operator="containsText" text="PC">
      <formula>NOT(ISERROR(SEARCH(("PC"),(A3))))</formula>
    </cfRule>
  </conditionalFormatting>
  <conditionalFormatting sqref="A3:B20">
    <cfRule type="containsText" dxfId="2" priority="3" operator="containsText" text="WT">
      <formula>NOT(ISERROR(SEARCH(("WT"),(A3))))</formula>
    </cfRule>
  </conditionalFormatting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34" width="8.71"/>
  </cols>
  <sheetData>
    <row r="1">
      <c r="A1" s="496" t="s">
        <v>670</v>
      </c>
      <c r="B1" s="497"/>
      <c r="C1" s="496" t="s">
        <v>666</v>
      </c>
      <c r="D1" s="497"/>
      <c r="E1" s="496" t="s">
        <v>667</v>
      </c>
      <c r="F1" s="497"/>
      <c r="G1" s="496" t="s">
        <v>665</v>
      </c>
      <c r="H1" s="497"/>
      <c r="I1" s="496" t="s">
        <v>666</v>
      </c>
      <c r="J1" s="497"/>
      <c r="K1" s="496" t="s">
        <v>667</v>
      </c>
      <c r="L1" s="497"/>
      <c r="M1" s="496" t="s">
        <v>671</v>
      </c>
      <c r="N1" s="497"/>
      <c r="O1" s="496" t="s">
        <v>1600</v>
      </c>
      <c r="P1" s="497"/>
      <c r="Q1" s="496" t="s">
        <v>666</v>
      </c>
      <c r="R1" s="497"/>
      <c r="S1" s="496" t="s">
        <v>667</v>
      </c>
      <c r="T1" s="497"/>
      <c r="U1" s="496" t="s">
        <v>672</v>
      </c>
      <c r="V1" s="497"/>
      <c r="W1" s="496" t="s">
        <v>666</v>
      </c>
      <c r="X1" s="497"/>
      <c r="Y1" s="496" t="s">
        <v>667</v>
      </c>
      <c r="Z1" s="497"/>
      <c r="AA1" s="496" t="s">
        <v>673</v>
      </c>
      <c r="AB1" s="497"/>
      <c r="AC1" s="496" t="s">
        <v>666</v>
      </c>
      <c r="AD1" s="497"/>
      <c r="AE1" s="496" t="s">
        <v>667</v>
      </c>
      <c r="AF1" s="497"/>
      <c r="AG1" s="496" t="s">
        <v>1601</v>
      </c>
      <c r="AH1" s="497"/>
    </row>
    <row r="3">
      <c r="A3" s="26" t="s">
        <v>1608</v>
      </c>
      <c r="B3" s="26">
        <v>0.3025454166666667</v>
      </c>
      <c r="C3" s="26" t="s">
        <v>1608</v>
      </c>
      <c r="D3" s="26">
        <v>0.05335294117647059</v>
      </c>
      <c r="E3" s="26" t="s">
        <v>1608</v>
      </c>
      <c r="F3" s="26">
        <v>-0.0201764705882353</v>
      </c>
      <c r="G3" s="26" t="s">
        <v>1608</v>
      </c>
      <c r="H3" s="26">
        <v>5.390685361899958E10</v>
      </c>
      <c r="I3" s="26" t="s">
        <v>1608</v>
      </c>
      <c r="J3" s="26">
        <v>17.1872</v>
      </c>
      <c r="K3" s="26" t="s">
        <v>1608</v>
      </c>
      <c r="L3" s="26">
        <v>-1.7943076923076926</v>
      </c>
      <c r="M3" s="26" t="s">
        <v>1608</v>
      </c>
      <c r="N3" s="26">
        <v>2720703.8960107723</v>
      </c>
      <c r="O3" s="26" t="s">
        <v>1608</v>
      </c>
      <c r="P3" s="26">
        <v>906901.2986702573</v>
      </c>
      <c r="Q3" s="26" t="s">
        <v>1608</v>
      </c>
      <c r="R3" s="26">
        <v>334120.3217731979</v>
      </c>
      <c r="S3" s="26" t="s">
        <v>1608</v>
      </c>
      <c r="T3" s="26">
        <v>333989.47753651446</v>
      </c>
      <c r="U3" s="26" t="s">
        <v>1608</v>
      </c>
      <c r="V3" s="26">
        <v>1.9698866666666666</v>
      </c>
      <c r="W3" s="26" t="s">
        <v>1608</v>
      </c>
      <c r="X3" s="26">
        <v>0.13333333333333336</v>
      </c>
      <c r="Y3" s="26" t="s">
        <v>1608</v>
      </c>
      <c r="Z3" s="26">
        <v>-0.17539444444444446</v>
      </c>
      <c r="AA3" s="26" t="s">
        <v>1608</v>
      </c>
      <c r="AB3" s="26">
        <v>3.103948055555556</v>
      </c>
      <c r="AC3" s="26" t="s">
        <v>1608</v>
      </c>
      <c r="AD3" s="26">
        <v>0.16919999999999996</v>
      </c>
      <c r="AE3" s="26" t="s">
        <v>1608</v>
      </c>
      <c r="AF3" s="26">
        <v>-0.1689277777777777</v>
      </c>
      <c r="AG3" s="1" t="s">
        <v>1608</v>
      </c>
      <c r="AH3" s="1">
        <v>1.2200617841615933</v>
      </c>
    </row>
    <row r="4">
      <c r="A4" s="26" t="s">
        <v>1609</v>
      </c>
      <c r="B4" s="26">
        <v>0.06108953109424014</v>
      </c>
      <c r="C4" s="26" t="s">
        <v>1609</v>
      </c>
      <c r="D4" s="26">
        <v>0.02183981475769698</v>
      </c>
      <c r="E4" s="26" t="s">
        <v>1609</v>
      </c>
      <c r="F4" s="26">
        <v>0.0040340784483368225</v>
      </c>
      <c r="G4" s="26" t="s">
        <v>1609</v>
      </c>
      <c r="H4" s="26">
        <v>5.3148971274859215E10</v>
      </c>
      <c r="I4" s="26" t="s">
        <v>1609</v>
      </c>
      <c r="J4" s="26">
        <v>14.820295809065524</v>
      </c>
      <c r="K4" s="26" t="s">
        <v>1609</v>
      </c>
      <c r="L4" s="26">
        <v>0.43983920990742964</v>
      </c>
      <c r="M4" s="26" t="s">
        <v>1609</v>
      </c>
      <c r="N4" s="26">
        <v>2384176.3968309523</v>
      </c>
      <c r="O4" s="26" t="s">
        <v>1609</v>
      </c>
      <c r="P4" s="26">
        <v>794725.4656103174</v>
      </c>
      <c r="Q4" s="26" t="s">
        <v>1609</v>
      </c>
      <c r="R4" s="26">
        <v>292664.952854336</v>
      </c>
      <c r="S4" s="26" t="s">
        <v>1609</v>
      </c>
      <c r="T4" s="26">
        <v>292673.7069530205</v>
      </c>
      <c r="U4" s="26" t="s">
        <v>1609</v>
      </c>
      <c r="V4" s="26">
        <v>0.30213266809369</v>
      </c>
      <c r="W4" s="26" t="s">
        <v>1609</v>
      </c>
      <c r="X4" s="26">
        <v>0.06524098114617095</v>
      </c>
      <c r="Y4" s="26" t="s">
        <v>1609</v>
      </c>
      <c r="Z4" s="26">
        <v>0.08406189770189158</v>
      </c>
      <c r="AA4" s="26" t="s">
        <v>1609</v>
      </c>
      <c r="AB4" s="26">
        <v>0.6889456798821594</v>
      </c>
      <c r="AC4" s="26" t="s">
        <v>1609</v>
      </c>
      <c r="AD4" s="26">
        <v>0.04290237588070328</v>
      </c>
      <c r="AE4" s="26" t="s">
        <v>1609</v>
      </c>
      <c r="AF4" s="26">
        <v>0.0424137647264612</v>
      </c>
      <c r="AG4" s="1" t="s">
        <v>1609</v>
      </c>
      <c r="AH4" s="1">
        <v>0.07626280292437888</v>
      </c>
    </row>
    <row r="5">
      <c r="A5" s="26" t="s">
        <v>1610</v>
      </c>
      <c r="B5" s="26">
        <v>0.2615</v>
      </c>
      <c r="C5" s="26" t="s">
        <v>1610</v>
      </c>
      <c r="D5" s="26">
        <v>0.015</v>
      </c>
      <c r="E5" s="26" t="s">
        <v>1610</v>
      </c>
      <c r="F5" s="26">
        <v>-0.015</v>
      </c>
      <c r="G5" s="26" t="s">
        <v>1610</v>
      </c>
      <c r="H5" s="26">
        <v>9.529</v>
      </c>
      <c r="I5" s="26" t="s">
        <v>1610</v>
      </c>
      <c r="J5" s="26">
        <v>2.44</v>
      </c>
      <c r="K5" s="26" t="s">
        <v>1610</v>
      </c>
      <c r="L5" s="26">
        <v>-1.783</v>
      </c>
      <c r="M5" s="26" t="s">
        <v>1610</v>
      </c>
      <c r="N5" s="26">
        <v>135.5846552097139</v>
      </c>
      <c r="O5" s="26" t="s">
        <v>1610</v>
      </c>
      <c r="P5" s="26">
        <v>45.19488506990463</v>
      </c>
      <c r="Q5" s="26" t="s">
        <v>1610</v>
      </c>
      <c r="R5" s="26">
        <v>29.074352892101036</v>
      </c>
      <c r="S5" s="26" t="s">
        <v>1610</v>
      </c>
      <c r="T5" s="26">
        <v>24.774174710875833</v>
      </c>
      <c r="U5" s="26" t="s">
        <v>1610</v>
      </c>
      <c r="V5" s="26">
        <v>1.589</v>
      </c>
      <c r="W5" s="26" t="s">
        <v>1610</v>
      </c>
      <c r="X5" s="26">
        <v>0.040999999999999995</v>
      </c>
      <c r="Y5" s="26" t="s">
        <v>1610</v>
      </c>
      <c r="Z5" s="26">
        <v>-0.041999999999999996</v>
      </c>
      <c r="AA5" s="26" t="s">
        <v>1610</v>
      </c>
      <c r="AB5" s="26">
        <v>3.0785</v>
      </c>
      <c r="AC5" s="26" t="s">
        <v>1610</v>
      </c>
      <c r="AD5" s="26">
        <v>0.1725</v>
      </c>
      <c r="AE5" s="26" t="s">
        <v>1610</v>
      </c>
      <c r="AF5" s="26">
        <v>-0.1755</v>
      </c>
      <c r="AG5" s="1" t="s">
        <v>1610</v>
      </c>
      <c r="AH5" s="1">
        <v>1.3163878608438195</v>
      </c>
    </row>
    <row r="6">
      <c r="A6" s="26" t="s">
        <v>1611</v>
      </c>
      <c r="B6" s="26">
        <v>0.276</v>
      </c>
      <c r="C6" s="26" t="s">
        <v>1611</v>
      </c>
      <c r="D6" s="26">
        <v>0.011</v>
      </c>
      <c r="E6" s="26" t="s">
        <v>1611</v>
      </c>
      <c r="F6" s="26">
        <v>-0.014</v>
      </c>
      <c r="G6" s="26" t="s">
        <v>1611</v>
      </c>
      <c r="H6" s="26" t="e">
        <v>#N/A</v>
      </c>
      <c r="I6" s="26" t="s">
        <v>1611</v>
      </c>
      <c r="J6" s="26" t="e">
        <v>#N/A</v>
      </c>
      <c r="K6" s="26" t="s">
        <v>1611</v>
      </c>
      <c r="L6" s="26" t="e">
        <v>#N/A</v>
      </c>
      <c r="M6" s="26" t="s">
        <v>1611</v>
      </c>
      <c r="N6" s="26" t="e">
        <v>#N/A</v>
      </c>
      <c r="O6" s="26" t="s">
        <v>1611</v>
      </c>
      <c r="P6" s="26" t="e">
        <v>#N/A</v>
      </c>
      <c r="Q6" s="26" t="s">
        <v>1611</v>
      </c>
      <c r="R6" s="26" t="e">
        <v>#N/A</v>
      </c>
      <c r="S6" s="26" t="s">
        <v>1611</v>
      </c>
      <c r="T6" s="26" t="e">
        <v>#N/A</v>
      </c>
      <c r="U6" s="26" t="s">
        <v>1611</v>
      </c>
      <c r="V6" s="26">
        <v>1.431</v>
      </c>
      <c r="W6" s="26" t="s">
        <v>1611</v>
      </c>
      <c r="X6" s="26">
        <v>0.026</v>
      </c>
      <c r="Y6" s="26" t="s">
        <v>1611</v>
      </c>
      <c r="Z6" s="26">
        <v>-0.027</v>
      </c>
      <c r="AA6" s="26" t="s">
        <v>1611</v>
      </c>
      <c r="AB6" s="26" t="e">
        <v>#N/A</v>
      </c>
      <c r="AC6" s="26" t="s">
        <v>1611</v>
      </c>
      <c r="AD6" s="26">
        <v>0.001</v>
      </c>
      <c r="AE6" s="26" t="s">
        <v>1611</v>
      </c>
      <c r="AF6" s="26">
        <v>-0.176</v>
      </c>
      <c r="AG6" s="1" t="s">
        <v>1611</v>
      </c>
      <c r="AH6" s="1" t="e">
        <v>#N/A</v>
      </c>
    </row>
    <row r="7">
      <c r="A7" s="26" t="s">
        <v>1612</v>
      </c>
      <c r="B7" s="26">
        <v>0.2591809301774619</v>
      </c>
      <c r="C7" s="26" t="s">
        <v>1612</v>
      </c>
      <c r="D7" s="26">
        <v>0.09004786308990803</v>
      </c>
      <c r="E7" s="26" t="s">
        <v>1612</v>
      </c>
      <c r="F7" s="26">
        <v>0.016632931544520516</v>
      </c>
      <c r="G7" s="26" t="s">
        <v>1612</v>
      </c>
      <c r="H7" s="26">
        <v>2.2549198800925183E11</v>
      </c>
      <c r="I7" s="26" t="s">
        <v>1612</v>
      </c>
      <c r="J7" s="26">
        <v>53.435336457129814</v>
      </c>
      <c r="K7" s="26" t="s">
        <v>1612</v>
      </c>
      <c r="L7" s="26">
        <v>1.5858628242808062</v>
      </c>
      <c r="M7" s="26" t="s">
        <v>1612</v>
      </c>
      <c r="N7" s="26">
        <v>1.011520378646445E7</v>
      </c>
      <c r="O7" s="26" t="s">
        <v>1612</v>
      </c>
      <c r="P7" s="26">
        <v>3371734.5954881506</v>
      </c>
      <c r="Q7" s="26" t="s">
        <v>1612</v>
      </c>
      <c r="R7" s="26">
        <v>1241672.2366736531</v>
      </c>
      <c r="S7" s="26" t="s">
        <v>1612</v>
      </c>
      <c r="T7" s="26">
        <v>1241709.377168911</v>
      </c>
      <c r="U7" s="26" t="s">
        <v>1612</v>
      </c>
      <c r="V7" s="26">
        <v>1.2818403505621958</v>
      </c>
      <c r="W7" s="26" t="s">
        <v>1612</v>
      </c>
      <c r="X7" s="26">
        <v>0.27679404107832706</v>
      </c>
      <c r="Y7" s="26" t="s">
        <v>1612</v>
      </c>
      <c r="Z7" s="26">
        <v>0.3566444274265043</v>
      </c>
      <c r="AA7" s="26" t="s">
        <v>1612</v>
      </c>
      <c r="AB7" s="26">
        <v>2.9229489726831073</v>
      </c>
      <c r="AC7" s="26" t="s">
        <v>1612</v>
      </c>
      <c r="AD7" s="26">
        <v>0.1820193654855568</v>
      </c>
      <c r="AE7" s="26" t="s">
        <v>1612</v>
      </c>
      <c r="AF7" s="26">
        <v>0.17994636392238905</v>
      </c>
      <c r="AG7" s="1" t="s">
        <v>1612</v>
      </c>
      <c r="AH7" s="1">
        <v>0.32355567060072943</v>
      </c>
    </row>
    <row r="8">
      <c r="A8" s="26" t="s">
        <v>1613</v>
      </c>
      <c r="B8" s="26">
        <v>0.0671747545676544</v>
      </c>
      <c r="C8" s="26" t="s">
        <v>1613</v>
      </c>
      <c r="D8" s="26">
        <v>0.008108617647058822</v>
      </c>
      <c r="E8" s="26" t="s">
        <v>1613</v>
      </c>
      <c r="F8" s="26">
        <v>2.7665441176470565E-4</v>
      </c>
      <c r="G8" s="26" t="s">
        <v>1613</v>
      </c>
      <c r="H8" s="26">
        <v>5.084663665636457E22</v>
      </c>
      <c r="I8" s="26" t="s">
        <v>1613</v>
      </c>
      <c r="J8" s="26">
        <v>2855.3351822866666</v>
      </c>
      <c r="K8" s="26" t="s">
        <v>1613</v>
      </c>
      <c r="L8" s="26">
        <v>2.514960897435895</v>
      </c>
      <c r="M8" s="26" t="s">
        <v>1613</v>
      </c>
      <c r="N8" s="26">
        <v>1.0231734764170475E14</v>
      </c>
      <c r="O8" s="26" t="s">
        <v>1613</v>
      </c>
      <c r="P8" s="26">
        <v>1.1368594182411643E13</v>
      </c>
      <c r="Q8" s="26" t="s">
        <v>1613</v>
      </c>
      <c r="R8" s="26">
        <v>1.5417499433261526E12</v>
      </c>
      <c r="S8" s="26" t="s">
        <v>1613</v>
      </c>
      <c r="T8" s="26">
        <v>1.541842177349205E12</v>
      </c>
      <c r="U8" s="26" t="s">
        <v>1613</v>
      </c>
      <c r="V8" s="26">
        <v>1.6431146843294129</v>
      </c>
      <c r="W8" s="26" t="s">
        <v>1613</v>
      </c>
      <c r="X8" s="26">
        <v>0.07661494117647061</v>
      </c>
      <c r="Y8" s="26" t="s">
        <v>1613</v>
      </c>
      <c r="Z8" s="26">
        <v>0.12719524761437911</v>
      </c>
      <c r="AA8" s="26" t="s">
        <v>1613</v>
      </c>
      <c r="AB8" s="26">
        <v>8.543630696909231</v>
      </c>
      <c r="AC8" s="26" t="s">
        <v>1613</v>
      </c>
      <c r="AD8" s="26">
        <v>0.03313104941176471</v>
      </c>
      <c r="AE8" s="26" t="s">
        <v>1613</v>
      </c>
      <c r="AF8" s="26">
        <v>0.03238069388888888</v>
      </c>
      <c r="AG8" s="1" t="s">
        <v>1613</v>
      </c>
      <c r="AH8" s="1">
        <v>0.10468827197788771</v>
      </c>
    </row>
    <row r="9">
      <c r="A9" s="26" t="s">
        <v>1614</v>
      </c>
      <c r="B9" s="26">
        <v>0.9098204461942947</v>
      </c>
      <c r="C9" s="26" t="s">
        <v>1614</v>
      </c>
      <c r="D9" s="26">
        <v>4.690460766060097</v>
      </c>
      <c r="E9" s="26" t="s">
        <v>1614</v>
      </c>
      <c r="F9" s="26">
        <v>8.259833175588406</v>
      </c>
      <c r="G9" s="26" t="s">
        <v>1614</v>
      </c>
      <c r="H9" s="26">
        <v>17.992953767136857</v>
      </c>
      <c r="I9" s="26" t="s">
        <v>1614</v>
      </c>
      <c r="J9" s="26">
        <v>12.940889103978465</v>
      </c>
      <c r="K9" s="26" t="s">
        <v>1614</v>
      </c>
      <c r="L9" s="26">
        <v>0.5988315120609085</v>
      </c>
      <c r="M9" s="26" t="s">
        <v>1614</v>
      </c>
      <c r="N9" s="26">
        <v>17.437219601745237</v>
      </c>
      <c r="O9" s="26" t="s">
        <v>1614</v>
      </c>
      <c r="P9" s="26">
        <v>17.43721960174526</v>
      </c>
      <c r="Q9" s="26" t="s">
        <v>1614</v>
      </c>
      <c r="R9" s="26">
        <v>17.43751766046311</v>
      </c>
      <c r="S9" s="26" t="s">
        <v>1614</v>
      </c>
      <c r="T9" s="26">
        <v>17.437229595575435</v>
      </c>
      <c r="U9" s="26" t="s">
        <v>1614</v>
      </c>
      <c r="V9" s="26">
        <v>14.822958599270894</v>
      </c>
      <c r="W9" s="26" t="s">
        <v>1614</v>
      </c>
      <c r="X9" s="26">
        <v>14.325156796828498</v>
      </c>
      <c r="Y9" s="26" t="s">
        <v>1614</v>
      </c>
      <c r="Z9" s="26">
        <v>5.983788130543977</v>
      </c>
      <c r="AA9" s="26" t="s">
        <v>1614</v>
      </c>
      <c r="AB9" s="26">
        <v>-0.06111368016686658</v>
      </c>
      <c r="AC9" s="26" t="s">
        <v>1614</v>
      </c>
      <c r="AD9" s="26">
        <v>0.33798899895171886</v>
      </c>
      <c r="AE9" s="26" t="s">
        <v>1614</v>
      </c>
      <c r="AF9" s="26">
        <v>0.7810669288688388</v>
      </c>
      <c r="AG9" s="1" t="s">
        <v>1614</v>
      </c>
      <c r="AH9" s="1">
        <v>0.23419146397270252</v>
      </c>
    </row>
    <row r="10">
      <c r="A10" s="26" t="s">
        <v>1615</v>
      </c>
      <c r="B10" s="26">
        <v>1.2964340080289949</v>
      </c>
      <c r="C10" s="26" t="s">
        <v>1615</v>
      </c>
      <c r="D10" s="26">
        <v>2.3511066426942406</v>
      </c>
      <c r="E10" s="26" t="s">
        <v>1615</v>
      </c>
      <c r="F10" s="26">
        <v>-2.746123072421305</v>
      </c>
      <c r="G10" s="26" t="s">
        <v>1615</v>
      </c>
      <c r="H10" s="26">
        <v>4.241471140358845</v>
      </c>
      <c r="I10" s="26" t="s">
        <v>1615</v>
      </c>
      <c r="J10" s="26">
        <v>3.5942353068602677</v>
      </c>
      <c r="K10" s="26" t="s">
        <v>1615</v>
      </c>
      <c r="L10" s="26">
        <v>-0.7745787155831855</v>
      </c>
      <c r="M10" s="26" t="s">
        <v>1615</v>
      </c>
      <c r="N10" s="26">
        <v>4.154638016583211</v>
      </c>
      <c r="O10" s="26" t="s">
        <v>1615</v>
      </c>
      <c r="P10" s="26">
        <v>4.154638016583213</v>
      </c>
      <c r="Q10" s="26" t="s">
        <v>1615</v>
      </c>
      <c r="R10" s="26">
        <v>4.154683788917115</v>
      </c>
      <c r="S10" s="26" t="s">
        <v>1615</v>
      </c>
      <c r="T10" s="26">
        <v>4.154639556152464</v>
      </c>
      <c r="U10" s="26" t="s">
        <v>1615</v>
      </c>
      <c r="V10" s="26">
        <v>3.727659724639254</v>
      </c>
      <c r="W10" s="26" t="s">
        <v>1615</v>
      </c>
      <c r="X10" s="26">
        <v>3.6954333791192955</v>
      </c>
      <c r="Y10" s="26" t="s">
        <v>1615</v>
      </c>
      <c r="Z10" s="26">
        <v>-2.674224073708863</v>
      </c>
      <c r="AA10" s="26" t="s">
        <v>1615</v>
      </c>
      <c r="AB10" s="26">
        <v>0.6855742479496085</v>
      </c>
      <c r="AC10" s="26" t="s">
        <v>1615</v>
      </c>
      <c r="AD10" s="26">
        <v>1.0764291168797477</v>
      </c>
      <c r="AE10" s="26" t="s">
        <v>1615</v>
      </c>
      <c r="AF10" s="26">
        <v>-1.1701627592740198</v>
      </c>
      <c r="AG10" s="1" t="s">
        <v>1615</v>
      </c>
      <c r="AH10" s="1">
        <v>-0.30840582880991924</v>
      </c>
    </row>
    <row r="11">
      <c r="A11" s="26" t="s">
        <v>1616</v>
      </c>
      <c r="B11" s="26">
        <v>0.8277505</v>
      </c>
      <c r="C11" s="26" t="s">
        <v>1616</v>
      </c>
      <c r="D11" s="26">
        <v>0.306</v>
      </c>
      <c r="E11" s="26" t="s">
        <v>1616</v>
      </c>
      <c r="F11" s="26">
        <v>0.06999999999999999</v>
      </c>
      <c r="G11" s="26" t="s">
        <v>1616</v>
      </c>
      <c r="H11" s="26">
        <v>9.573649999999897E11</v>
      </c>
      <c r="I11" s="26" t="s">
        <v>1616</v>
      </c>
      <c r="J11" s="26">
        <v>194.836</v>
      </c>
      <c r="K11" s="26" t="s">
        <v>1616</v>
      </c>
      <c r="L11" s="26">
        <v>5.3629999999999995</v>
      </c>
      <c r="M11" s="26" t="s">
        <v>1616</v>
      </c>
      <c r="N11" s="26">
        <v>4.298402267766554E7</v>
      </c>
      <c r="O11" s="26" t="s">
        <v>1616</v>
      </c>
      <c r="P11" s="26">
        <v>1.4328007559221847E7</v>
      </c>
      <c r="Q11" s="26" t="s">
        <v>1616</v>
      </c>
      <c r="R11" s="26">
        <v>5276583.567334823</v>
      </c>
      <c r="S11" s="26" t="s">
        <v>1616</v>
      </c>
      <c r="T11" s="26">
        <v>5276583.567334823</v>
      </c>
      <c r="U11" s="26" t="s">
        <v>1616</v>
      </c>
      <c r="V11" s="26">
        <v>5.685</v>
      </c>
      <c r="W11" s="26" t="s">
        <v>1616</v>
      </c>
      <c r="X11" s="26">
        <v>1.1740000000000002</v>
      </c>
      <c r="Y11" s="26" t="s">
        <v>1616</v>
      </c>
      <c r="Z11" s="26">
        <v>1.2020000000000002</v>
      </c>
      <c r="AA11" s="26" t="s">
        <v>1616</v>
      </c>
      <c r="AB11" s="26">
        <v>9.74619</v>
      </c>
      <c r="AC11" s="26" t="s">
        <v>1616</v>
      </c>
      <c r="AD11" s="26">
        <v>0.5643999999999999</v>
      </c>
      <c r="AE11" s="26" t="s">
        <v>1616</v>
      </c>
      <c r="AF11" s="26">
        <v>0.5782999999999999</v>
      </c>
      <c r="AG11" s="1" t="s">
        <v>1616</v>
      </c>
      <c r="AH11" s="1">
        <v>1.3399360421369453</v>
      </c>
    </row>
    <row r="12">
      <c r="A12" s="26" t="s">
        <v>1617</v>
      </c>
      <c r="B12" s="26">
        <v>0.0223335</v>
      </c>
      <c r="C12" s="26" t="s">
        <v>1617</v>
      </c>
      <c r="D12" s="26">
        <v>0.007</v>
      </c>
      <c r="E12" s="26" t="s">
        <v>1617</v>
      </c>
      <c r="F12" s="26">
        <v>-0.076</v>
      </c>
      <c r="G12" s="26" t="s">
        <v>1617</v>
      </c>
      <c r="H12" s="26">
        <v>0.0103</v>
      </c>
      <c r="I12" s="26" t="s">
        <v>1617</v>
      </c>
      <c r="J12" s="26">
        <v>0.036</v>
      </c>
      <c r="K12" s="26" t="s">
        <v>1617</v>
      </c>
      <c r="L12" s="26">
        <v>-5.401</v>
      </c>
      <c r="M12" s="26" t="s">
        <v>1617</v>
      </c>
      <c r="N12" s="26">
        <v>4.458481213194464</v>
      </c>
      <c r="O12" s="26" t="s">
        <v>1617</v>
      </c>
      <c r="P12" s="26">
        <v>1.4861604043981547</v>
      </c>
      <c r="Q12" s="26" t="s">
        <v>1617</v>
      </c>
      <c r="R12" s="26">
        <v>0.5473091451032756</v>
      </c>
      <c r="S12" s="26" t="s">
        <v>1617</v>
      </c>
      <c r="T12" s="26">
        <v>0.5473091451032756</v>
      </c>
      <c r="U12" s="26" t="s">
        <v>1617</v>
      </c>
      <c r="V12" s="26">
        <v>1.219</v>
      </c>
      <c r="W12" s="26" t="s">
        <v>1617</v>
      </c>
      <c r="X12" s="26">
        <v>0.017</v>
      </c>
      <c r="Y12" s="26" t="s">
        <v>1617</v>
      </c>
      <c r="Z12" s="26">
        <v>-1.219</v>
      </c>
      <c r="AA12" s="26" t="s">
        <v>1617</v>
      </c>
      <c r="AB12" s="26">
        <v>0.009</v>
      </c>
      <c r="AC12" s="26" t="s">
        <v>1617</v>
      </c>
      <c r="AD12" s="26">
        <v>6.0E-4</v>
      </c>
      <c r="AE12" s="26" t="s">
        <v>1617</v>
      </c>
      <c r="AF12" s="26">
        <v>-0.579</v>
      </c>
      <c r="AG12" s="1" t="s">
        <v>1617</v>
      </c>
      <c r="AH12" s="1">
        <v>0.5316666666666666</v>
      </c>
    </row>
    <row r="13">
      <c r="A13" s="26" t="s">
        <v>1618</v>
      </c>
      <c r="B13" s="26">
        <v>0.850084</v>
      </c>
      <c r="C13" s="26" t="s">
        <v>1618</v>
      </c>
      <c r="D13" s="26">
        <v>0.313</v>
      </c>
      <c r="E13" s="26" t="s">
        <v>1618</v>
      </c>
      <c r="F13" s="26">
        <v>-0.006</v>
      </c>
      <c r="G13" s="26" t="s">
        <v>1618</v>
      </c>
      <c r="H13" s="26">
        <v>9.57365E11</v>
      </c>
      <c r="I13" s="26" t="s">
        <v>1618</v>
      </c>
      <c r="J13" s="26">
        <v>194.872</v>
      </c>
      <c r="K13" s="26" t="s">
        <v>1618</v>
      </c>
      <c r="L13" s="26">
        <v>-0.038</v>
      </c>
      <c r="M13" s="26" t="s">
        <v>1618</v>
      </c>
      <c r="N13" s="26">
        <v>4.2984027136146754E7</v>
      </c>
      <c r="O13" s="26" t="s">
        <v>1618</v>
      </c>
      <c r="P13" s="26">
        <v>1.4328009045382252E7</v>
      </c>
      <c r="Q13" s="26" t="s">
        <v>1618</v>
      </c>
      <c r="R13" s="26">
        <v>5276584.114643969</v>
      </c>
      <c r="S13" s="26" t="s">
        <v>1618</v>
      </c>
      <c r="T13" s="26">
        <v>5276584.114643969</v>
      </c>
      <c r="U13" s="26" t="s">
        <v>1618</v>
      </c>
      <c r="V13" s="26">
        <v>6.904</v>
      </c>
      <c r="W13" s="26" t="s">
        <v>1618</v>
      </c>
      <c r="X13" s="26">
        <v>1.191</v>
      </c>
      <c r="Y13" s="26" t="s">
        <v>1618</v>
      </c>
      <c r="Z13" s="26">
        <v>-0.017</v>
      </c>
      <c r="AA13" s="26" t="s">
        <v>1618</v>
      </c>
      <c r="AB13" s="26">
        <v>9.75519</v>
      </c>
      <c r="AC13" s="26" t="s">
        <v>1618</v>
      </c>
      <c r="AD13" s="26">
        <v>0.565</v>
      </c>
      <c r="AE13" s="26" t="s">
        <v>1618</v>
      </c>
      <c r="AF13" s="26">
        <v>-7.0E-4</v>
      </c>
      <c r="AG13" s="1" t="s">
        <v>1618</v>
      </c>
      <c r="AH13" s="1">
        <v>1.8716027088036118</v>
      </c>
    </row>
    <row r="14">
      <c r="A14" s="26" t="s">
        <v>1619</v>
      </c>
      <c r="B14" s="26">
        <v>5.4458175</v>
      </c>
      <c r="C14" s="26" t="s">
        <v>1619</v>
      </c>
      <c r="D14" s="26">
        <v>0.907</v>
      </c>
      <c r="E14" s="26" t="s">
        <v>1619</v>
      </c>
      <c r="F14" s="26">
        <v>-0.3430000000000001</v>
      </c>
      <c r="G14" s="26" t="s">
        <v>1619</v>
      </c>
      <c r="H14" s="26">
        <v>9.703233651419924E11</v>
      </c>
      <c r="I14" s="26" t="s">
        <v>1619</v>
      </c>
      <c r="J14" s="26">
        <v>223.4336</v>
      </c>
      <c r="K14" s="26" t="s">
        <v>1619</v>
      </c>
      <c r="L14" s="26">
        <v>-23.326000000000004</v>
      </c>
      <c r="M14" s="26" t="s">
        <v>1619</v>
      </c>
      <c r="N14" s="26">
        <v>4.89726701281939E7</v>
      </c>
      <c r="O14" s="26" t="s">
        <v>1619</v>
      </c>
      <c r="P14" s="26">
        <v>1.6324223376064632E7</v>
      </c>
      <c r="Q14" s="26" t="s">
        <v>1619</v>
      </c>
      <c r="R14" s="26">
        <v>6014165.7919175625</v>
      </c>
      <c r="S14" s="26" t="s">
        <v>1619</v>
      </c>
      <c r="T14" s="26">
        <v>6011810.59565726</v>
      </c>
      <c r="U14" s="26" t="s">
        <v>1619</v>
      </c>
      <c r="V14" s="26">
        <v>35.45796</v>
      </c>
      <c r="W14" s="26" t="s">
        <v>1619</v>
      </c>
      <c r="X14" s="26">
        <v>2.4000000000000004</v>
      </c>
      <c r="Y14" s="26" t="s">
        <v>1619</v>
      </c>
      <c r="Z14" s="26">
        <v>-3.1571000000000002</v>
      </c>
      <c r="AA14" s="26" t="s">
        <v>1619</v>
      </c>
      <c r="AB14" s="26">
        <v>55.87106500000001</v>
      </c>
      <c r="AC14" s="26" t="s">
        <v>1619</v>
      </c>
      <c r="AD14" s="26">
        <v>3.0455999999999994</v>
      </c>
      <c r="AE14" s="26" t="s">
        <v>1619</v>
      </c>
      <c r="AF14" s="26">
        <v>-3.040699999999999</v>
      </c>
      <c r="AG14" s="1" t="s">
        <v>1619</v>
      </c>
      <c r="AH14" s="1">
        <v>21.96111211490868</v>
      </c>
    </row>
    <row r="15">
      <c r="A15" s="498" t="s">
        <v>1620</v>
      </c>
      <c r="B15" s="498">
        <v>18.0</v>
      </c>
      <c r="C15" s="498" t="s">
        <v>1620</v>
      </c>
      <c r="D15" s="498">
        <v>17.0</v>
      </c>
      <c r="E15" s="498" t="s">
        <v>1620</v>
      </c>
      <c r="F15" s="498">
        <v>17.0</v>
      </c>
      <c r="G15" s="498" t="s">
        <v>1620</v>
      </c>
      <c r="H15" s="498">
        <v>18.0</v>
      </c>
      <c r="I15" s="498" t="s">
        <v>1620</v>
      </c>
      <c r="J15" s="498">
        <v>13.0</v>
      </c>
      <c r="K15" s="498" t="s">
        <v>1620</v>
      </c>
      <c r="L15" s="498">
        <v>13.0</v>
      </c>
      <c r="M15" s="498" t="s">
        <v>1620</v>
      </c>
      <c r="N15" s="498">
        <v>18.0</v>
      </c>
      <c r="O15" s="498" t="s">
        <v>1620</v>
      </c>
      <c r="P15" s="498">
        <v>18.0</v>
      </c>
      <c r="Q15" s="498" t="s">
        <v>1620</v>
      </c>
      <c r="R15" s="498">
        <v>18.0</v>
      </c>
      <c r="S15" s="498" t="s">
        <v>1620</v>
      </c>
      <c r="T15" s="498">
        <v>18.0</v>
      </c>
      <c r="U15" s="498" t="s">
        <v>1620</v>
      </c>
      <c r="V15" s="498">
        <v>18.0</v>
      </c>
      <c r="W15" s="498" t="s">
        <v>1620</v>
      </c>
      <c r="X15" s="498">
        <v>18.0</v>
      </c>
      <c r="Y15" s="498" t="s">
        <v>1620</v>
      </c>
      <c r="Z15" s="498">
        <v>18.0</v>
      </c>
      <c r="AA15" s="498" t="s">
        <v>1620</v>
      </c>
      <c r="AB15" s="498">
        <v>18.0</v>
      </c>
      <c r="AC15" s="498" t="s">
        <v>1620</v>
      </c>
      <c r="AD15" s="498">
        <v>18.0</v>
      </c>
      <c r="AE15" s="498" t="s">
        <v>1620</v>
      </c>
      <c r="AF15" s="498">
        <v>18.0</v>
      </c>
      <c r="AG15" s="8" t="s">
        <v>1620</v>
      </c>
      <c r="AH15" s="8">
        <v>18.0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A1:B2"/>
    <mergeCell ref="C1:D2"/>
    <mergeCell ref="E1:F2"/>
    <mergeCell ref="G1:H2"/>
    <mergeCell ref="I1:J2"/>
    <mergeCell ref="K1:L2"/>
    <mergeCell ref="M1:N2"/>
    <mergeCell ref="AC1:AD2"/>
    <mergeCell ref="AE1:AF2"/>
    <mergeCell ref="AG1:AH2"/>
    <mergeCell ref="O1:P2"/>
    <mergeCell ref="Q1:R2"/>
    <mergeCell ref="S1:T2"/>
    <mergeCell ref="U1:V2"/>
    <mergeCell ref="W1:X2"/>
    <mergeCell ref="Y1:Z2"/>
    <mergeCell ref="AA1:AB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5" width="8.71"/>
    <col customWidth="1" min="26" max="26" width="12.14"/>
    <col customWidth="1" min="27" max="30" width="8.71"/>
  </cols>
  <sheetData>
    <row r="1">
      <c r="A1" s="3" t="s">
        <v>677</v>
      </c>
      <c r="B1" s="3"/>
      <c r="C1" s="3" t="s">
        <v>669</v>
      </c>
      <c r="D1" s="3"/>
      <c r="E1" s="3" t="s">
        <v>678</v>
      </c>
      <c r="F1" s="3"/>
      <c r="G1" s="3" t="s">
        <v>669</v>
      </c>
      <c r="H1" s="3"/>
      <c r="I1" s="3" t="s">
        <v>679</v>
      </c>
      <c r="J1" s="3"/>
      <c r="K1" s="3" t="s">
        <v>669</v>
      </c>
      <c r="L1" s="3"/>
      <c r="M1" s="3" t="s">
        <v>682</v>
      </c>
      <c r="N1" s="3"/>
      <c r="O1" s="3" t="s">
        <v>669</v>
      </c>
      <c r="P1" s="3"/>
      <c r="Q1" s="3" t="s">
        <v>677</v>
      </c>
      <c r="R1" s="3"/>
      <c r="S1" s="3" t="s">
        <v>669</v>
      </c>
      <c r="T1" s="3"/>
      <c r="U1" s="3" t="s">
        <v>677</v>
      </c>
      <c r="V1" s="3"/>
      <c r="W1" s="3" t="s">
        <v>669</v>
      </c>
      <c r="X1" s="3"/>
      <c r="Y1" s="3" t="s">
        <v>1586</v>
      </c>
      <c r="Z1" s="3"/>
    </row>
    <row r="3">
      <c r="A3" s="1" t="s">
        <v>1608</v>
      </c>
      <c r="B3" s="1">
        <v>2.5774999999999992</v>
      </c>
      <c r="C3" s="1" t="s">
        <v>1608</v>
      </c>
      <c r="D3" s="1">
        <v>0.0063646695838766865</v>
      </c>
      <c r="E3" s="1" t="s">
        <v>1608</v>
      </c>
      <c r="F3" s="1">
        <v>0.9508333333333334</v>
      </c>
      <c r="G3" s="1" t="s">
        <v>1608</v>
      </c>
      <c r="H3" s="1">
        <v>0.0028422942905981918</v>
      </c>
      <c r="I3" s="1" t="s">
        <v>1608</v>
      </c>
      <c r="J3" s="1">
        <v>1.628111111111111</v>
      </c>
      <c r="K3" s="1" t="s">
        <v>1608</v>
      </c>
      <c r="L3" s="1">
        <v>0.006944915426728056</v>
      </c>
      <c r="M3" s="1" t="s">
        <v>1608</v>
      </c>
      <c r="N3" s="1">
        <v>10.36907188888889</v>
      </c>
      <c r="O3" s="1" t="s">
        <v>1608</v>
      </c>
      <c r="P3" s="1">
        <v>0.032958855836825146</v>
      </c>
      <c r="Q3" s="1" t="s">
        <v>1608</v>
      </c>
      <c r="R3" s="1">
        <v>2.577478561111111</v>
      </c>
      <c r="S3" s="1" t="s">
        <v>1608</v>
      </c>
      <c r="T3" s="1">
        <v>0.006364520081846565</v>
      </c>
      <c r="U3" s="1" t="s">
        <v>1608</v>
      </c>
      <c r="V3" s="1">
        <v>1.082261844952222</v>
      </c>
      <c r="W3" s="1" t="s">
        <v>1608</v>
      </c>
      <c r="X3" s="1">
        <v>0.0026419736811011205</v>
      </c>
      <c r="Y3" s="1" t="s">
        <v>1608</v>
      </c>
      <c r="Z3" s="499">
        <v>0.18004135334478283</v>
      </c>
      <c r="AC3" s="189">
        <v>534.5</v>
      </c>
      <c r="AD3" s="12"/>
    </row>
    <row r="4">
      <c r="A4" s="1" t="s">
        <v>1609</v>
      </c>
      <c r="B4" s="1">
        <v>0.6519636415240356</v>
      </c>
      <c r="C4" s="1" t="s">
        <v>1609</v>
      </c>
      <c r="D4" s="1">
        <v>0.0014782558722391623</v>
      </c>
      <c r="E4" s="1" t="s">
        <v>1609</v>
      </c>
      <c r="F4" s="1">
        <v>0.3043800218680889</v>
      </c>
      <c r="G4" s="1" t="s">
        <v>1609</v>
      </c>
      <c r="H4" s="1">
        <v>8.320679856626441E-4</v>
      </c>
      <c r="I4" s="1" t="s">
        <v>1609</v>
      </c>
      <c r="J4" s="1">
        <v>0.36966762927869234</v>
      </c>
      <c r="K4" s="1" t="s">
        <v>1609</v>
      </c>
      <c r="L4" s="1">
        <v>0.0014988771969581041</v>
      </c>
      <c r="M4" s="1" t="s">
        <v>1609</v>
      </c>
      <c r="N4" s="1">
        <v>2.4968092091616434</v>
      </c>
      <c r="O4" s="1" t="s">
        <v>1609</v>
      </c>
      <c r="P4" s="1">
        <v>0.010861289117216682</v>
      </c>
      <c r="Q4" s="1" t="s">
        <v>1609</v>
      </c>
      <c r="R4" s="1">
        <v>0.6519906520080955</v>
      </c>
      <c r="S4" s="1" t="s">
        <v>1609</v>
      </c>
      <c r="T4" s="1">
        <v>0.0014782872056079408</v>
      </c>
      <c r="U4" s="1" t="s">
        <v>1609</v>
      </c>
      <c r="V4" s="1">
        <v>0.5438644246073823</v>
      </c>
      <c r="W4" s="1" t="s">
        <v>1609</v>
      </c>
      <c r="X4" s="1">
        <v>0.001286654945832469</v>
      </c>
      <c r="Y4" s="1" t="s">
        <v>1609</v>
      </c>
      <c r="Z4" s="499">
        <v>0.07240328706370028</v>
      </c>
      <c r="AC4" s="200">
        <v>682.4</v>
      </c>
      <c r="AD4" s="201"/>
    </row>
    <row r="5">
      <c r="A5" s="1" t="s">
        <v>1610</v>
      </c>
      <c r="B5" s="1">
        <v>2.156</v>
      </c>
      <c r="C5" s="1" t="s">
        <v>1610</v>
      </c>
      <c r="D5" s="1">
        <v>0.005074003967039015</v>
      </c>
      <c r="E5" s="1" t="s">
        <v>1610</v>
      </c>
      <c r="F5" s="1">
        <v>0.7030000000000001</v>
      </c>
      <c r="G5" s="1" t="s">
        <v>1610</v>
      </c>
      <c r="H5" s="1">
        <v>0.0020496490466769992</v>
      </c>
      <c r="I5" s="1" t="s">
        <v>1610</v>
      </c>
      <c r="J5" s="1">
        <v>1.491</v>
      </c>
      <c r="K5" s="1" t="s">
        <v>1610</v>
      </c>
      <c r="L5" s="1">
        <v>0.006013854939703155</v>
      </c>
      <c r="M5" s="1" t="s">
        <v>1610</v>
      </c>
      <c r="N5" s="1">
        <v>9.08285</v>
      </c>
      <c r="O5" s="1" t="s">
        <v>1610</v>
      </c>
      <c r="P5" s="1">
        <v>0.02298293931247753</v>
      </c>
      <c r="Q5" s="1" t="s">
        <v>1610</v>
      </c>
      <c r="R5" s="1">
        <v>2.1561500000000002</v>
      </c>
      <c r="S5" s="1" t="s">
        <v>1610</v>
      </c>
      <c r="T5" s="1">
        <v>0.005074070122283805</v>
      </c>
      <c r="U5" s="1" t="s">
        <v>1610</v>
      </c>
      <c r="V5" s="1">
        <v>0.18420999999999998</v>
      </c>
      <c r="W5" s="1" t="s">
        <v>1610</v>
      </c>
      <c r="X5" s="1">
        <v>4.544014252830789E-4</v>
      </c>
      <c r="Y5" s="1" t="s">
        <v>1610</v>
      </c>
      <c r="Z5" s="499">
        <v>0.065083954045354</v>
      </c>
      <c r="AC5" s="200">
        <v>548.9</v>
      </c>
      <c r="AD5" s="201"/>
    </row>
    <row r="6">
      <c r="A6" s="1" t="s">
        <v>1611</v>
      </c>
      <c r="B6" s="1" t="e">
        <v>#N/A</v>
      </c>
      <c r="C6" s="1" t="s">
        <v>1611</v>
      </c>
      <c r="D6" s="1" t="e">
        <v>#N/A</v>
      </c>
      <c r="E6" s="1" t="s">
        <v>1611</v>
      </c>
      <c r="F6" s="1">
        <v>0.001</v>
      </c>
      <c r="G6" s="1" t="s">
        <v>1611</v>
      </c>
      <c r="H6" s="1" t="e">
        <v>#N/A</v>
      </c>
      <c r="I6" s="1" t="s">
        <v>1611</v>
      </c>
      <c r="J6" s="1" t="e">
        <v>#N/A</v>
      </c>
      <c r="K6" s="1" t="s">
        <v>1611</v>
      </c>
      <c r="L6" s="1" t="e">
        <v>#N/A</v>
      </c>
      <c r="M6" s="1" t="s">
        <v>1611</v>
      </c>
      <c r="N6" s="1" t="e">
        <v>#N/A</v>
      </c>
      <c r="O6" s="1" t="s">
        <v>1611</v>
      </c>
      <c r="P6" s="1" t="e">
        <v>#N/A</v>
      </c>
      <c r="Q6" s="1" t="s">
        <v>1611</v>
      </c>
      <c r="R6" s="1" t="e">
        <v>#N/A</v>
      </c>
      <c r="S6" s="1" t="s">
        <v>1611</v>
      </c>
      <c r="T6" s="1" t="e">
        <v>#N/A</v>
      </c>
      <c r="U6" s="1" t="s">
        <v>1611</v>
      </c>
      <c r="V6" s="1" t="e">
        <v>#N/A</v>
      </c>
      <c r="W6" s="1" t="s">
        <v>1611</v>
      </c>
      <c r="X6" s="1" t="e">
        <v>#N/A</v>
      </c>
      <c r="Y6" s="1" t="s">
        <v>1611</v>
      </c>
      <c r="Z6" s="499" t="e">
        <v>#N/A</v>
      </c>
      <c r="AC6" s="212">
        <v>525.6</v>
      </c>
      <c r="AD6" s="201"/>
    </row>
    <row r="7">
      <c r="A7" s="1" t="s">
        <v>1612</v>
      </c>
      <c r="B7" s="1">
        <v>2.7660474720523256</v>
      </c>
      <c r="C7" s="1" t="s">
        <v>1612</v>
      </c>
      <c r="D7" s="1">
        <v>0.006271708509534878</v>
      </c>
      <c r="E7" s="1" t="s">
        <v>1612</v>
      </c>
      <c r="F7" s="1">
        <v>1.2913750651238116</v>
      </c>
      <c r="G7" s="1" t="s">
        <v>1612</v>
      </c>
      <c r="H7" s="1">
        <v>0.0035301654904217193</v>
      </c>
      <c r="I7" s="1" t="s">
        <v>1612</v>
      </c>
      <c r="J7" s="1">
        <v>1.5683669246887084</v>
      </c>
      <c r="K7" s="1" t="s">
        <v>1612</v>
      </c>
      <c r="L7" s="1">
        <v>0.006359197380809758</v>
      </c>
      <c r="M7" s="1" t="s">
        <v>1612</v>
      </c>
      <c r="N7" s="1">
        <v>10.593064338763313</v>
      </c>
      <c r="O7" s="1" t="s">
        <v>1612</v>
      </c>
      <c r="P7" s="1">
        <v>0.046080547123269394</v>
      </c>
      <c r="Q7" s="1" t="s">
        <v>1612</v>
      </c>
      <c r="R7" s="1">
        <v>2.766162067830977</v>
      </c>
      <c r="S7" s="1" t="s">
        <v>1612</v>
      </c>
      <c r="T7" s="1">
        <v>0.006271841445760122</v>
      </c>
      <c r="U7" s="1" t="s">
        <v>1612</v>
      </c>
      <c r="V7" s="1">
        <v>2.3074213361159988</v>
      </c>
      <c r="W7" s="1" t="s">
        <v>1612</v>
      </c>
      <c r="X7" s="1">
        <v>0.005458814623472092</v>
      </c>
      <c r="Y7" s="1" t="s">
        <v>1612</v>
      </c>
      <c r="Z7" s="499">
        <v>0.30718113157763216</v>
      </c>
      <c r="AC7" s="200">
        <v>490.0</v>
      </c>
      <c r="AD7" s="201"/>
    </row>
    <row r="8">
      <c r="A8" s="1" t="s">
        <v>1613</v>
      </c>
      <c r="B8" s="1">
        <v>7.651018617647062</v>
      </c>
      <c r="C8" s="1" t="s">
        <v>1613</v>
      </c>
      <c r="D8" s="1">
        <v>3.9334327628572194E-5</v>
      </c>
      <c r="E8" s="1" t="s">
        <v>1613</v>
      </c>
      <c r="F8" s="1">
        <v>1.667649558823529</v>
      </c>
      <c r="G8" s="1" t="s">
        <v>1613</v>
      </c>
      <c r="H8" s="1">
        <v>1.246206838976442E-5</v>
      </c>
      <c r="I8" s="1" t="s">
        <v>1613</v>
      </c>
      <c r="J8" s="1">
        <v>2.4597748104575166</v>
      </c>
      <c r="K8" s="1" t="s">
        <v>1613</v>
      </c>
      <c r="L8" s="1">
        <v>4.043939132809769E-5</v>
      </c>
      <c r="M8" s="1" t="s">
        <v>1613</v>
      </c>
      <c r="N8" s="1">
        <v>112.213012085179</v>
      </c>
      <c r="O8" s="1" t="s">
        <v>1613</v>
      </c>
      <c r="P8" s="1">
        <v>0.002123416823179851</v>
      </c>
      <c r="Q8" s="1" t="s">
        <v>1613</v>
      </c>
      <c r="R8" s="1">
        <v>7.651652585506946</v>
      </c>
      <c r="S8" s="1" t="s">
        <v>1613</v>
      </c>
      <c r="T8" s="1">
        <v>3.933599512075441E-5</v>
      </c>
      <c r="U8" s="1" t="s">
        <v>1613</v>
      </c>
      <c r="V8" s="1">
        <v>5.324193222363341</v>
      </c>
      <c r="W8" s="1" t="s">
        <v>1613</v>
      </c>
      <c r="X8" s="1">
        <v>2.9798657093432754E-5</v>
      </c>
      <c r="Y8" s="1" t="s">
        <v>1613</v>
      </c>
      <c r="Z8" s="499">
        <v>0.09436024759731457</v>
      </c>
      <c r="AC8" s="220">
        <v>501.6</v>
      </c>
      <c r="AD8" s="221"/>
    </row>
    <row r="9">
      <c r="A9" s="1" t="s">
        <v>1614</v>
      </c>
      <c r="B9" s="1">
        <v>1.326492294272688</v>
      </c>
      <c r="C9" s="1" t="s">
        <v>1614</v>
      </c>
      <c r="D9" s="1">
        <v>0.2869636386458163</v>
      </c>
      <c r="E9" s="1" t="s">
        <v>1614</v>
      </c>
      <c r="F9" s="1">
        <v>3.104838203047575</v>
      </c>
      <c r="G9" s="1" t="s">
        <v>1614</v>
      </c>
      <c r="H9" s="1">
        <v>1.6104673796718405</v>
      </c>
      <c r="I9" s="1" t="s">
        <v>1614</v>
      </c>
      <c r="J9" s="1">
        <v>-0.42434294949388596</v>
      </c>
      <c r="K9" s="1" t="s">
        <v>1614</v>
      </c>
      <c r="L9" s="1">
        <v>-0.42428195051258877</v>
      </c>
      <c r="M9" s="1" t="s">
        <v>1614</v>
      </c>
      <c r="N9" s="1">
        <v>3.7834821426568146</v>
      </c>
      <c r="O9" s="1" t="s">
        <v>1614</v>
      </c>
      <c r="P9" s="1">
        <v>13.93899666771754</v>
      </c>
      <c r="Q9" s="1" t="s">
        <v>1614</v>
      </c>
      <c r="R9" s="1">
        <v>1.3266805918538367</v>
      </c>
      <c r="S9" s="1" t="s">
        <v>1614</v>
      </c>
      <c r="T9" s="1">
        <v>0.2870619240101937</v>
      </c>
      <c r="U9" s="1" t="s">
        <v>1614</v>
      </c>
      <c r="V9" s="1">
        <v>3.9227443035753176</v>
      </c>
      <c r="W9" s="1" t="s">
        <v>1614</v>
      </c>
      <c r="X9" s="1">
        <v>2.273253774353962</v>
      </c>
      <c r="Y9" s="1" t="s">
        <v>1614</v>
      </c>
      <c r="Z9" s="499">
        <v>2.560504644379087</v>
      </c>
      <c r="AC9" s="189">
        <v>296.1</v>
      </c>
      <c r="AD9" s="12"/>
    </row>
    <row r="10">
      <c r="A10" s="1" t="s">
        <v>1615</v>
      </c>
      <c r="B10" s="1">
        <v>1.2530174140183221</v>
      </c>
      <c r="C10" s="1" t="s">
        <v>1615</v>
      </c>
      <c r="D10" s="1">
        <v>0.9963206665028488</v>
      </c>
      <c r="E10" s="1" t="s">
        <v>1615</v>
      </c>
      <c r="F10" s="1">
        <v>1.9212187613543152</v>
      </c>
      <c r="G10" s="1" t="s">
        <v>1615</v>
      </c>
      <c r="H10" s="1">
        <v>1.6233993169368914</v>
      </c>
      <c r="I10" s="1" t="s">
        <v>1615</v>
      </c>
      <c r="J10" s="1">
        <v>0.6509147842499882</v>
      </c>
      <c r="K10" s="1" t="s">
        <v>1615</v>
      </c>
      <c r="L10" s="1">
        <v>0.6725046401795173</v>
      </c>
      <c r="M10" s="1" t="s">
        <v>1615</v>
      </c>
      <c r="N10" s="1">
        <v>1.6299371084877639</v>
      </c>
      <c r="O10" s="1" t="s">
        <v>1615</v>
      </c>
      <c r="P10" s="1">
        <v>3.546119147315899</v>
      </c>
      <c r="Q10" s="1" t="s">
        <v>1615</v>
      </c>
      <c r="R10" s="1">
        <v>1.253103506984722</v>
      </c>
      <c r="S10" s="1" t="s">
        <v>1615</v>
      </c>
      <c r="T10" s="1">
        <v>0.9966744443801185</v>
      </c>
      <c r="U10" s="1" t="s">
        <v>1615</v>
      </c>
      <c r="V10" s="1">
        <v>2.235495940359367</v>
      </c>
      <c r="W10" s="1" t="s">
        <v>1615</v>
      </c>
      <c r="X10" s="1">
        <v>1.9844097938613456</v>
      </c>
      <c r="Y10" s="1" t="s">
        <v>1615</v>
      </c>
      <c r="Z10" s="499">
        <v>2.0011433174932463</v>
      </c>
      <c r="AC10" s="220">
        <v>304.4</v>
      </c>
      <c r="AD10" s="221"/>
    </row>
    <row r="11">
      <c r="A11" s="1" t="s">
        <v>1616</v>
      </c>
      <c r="B11" s="1">
        <v>9.406</v>
      </c>
      <c r="C11" s="1" t="s">
        <v>1616</v>
      </c>
      <c r="D11" s="1">
        <v>0.01956709764331127</v>
      </c>
      <c r="E11" s="1" t="s">
        <v>1616</v>
      </c>
      <c r="F11" s="1">
        <v>4.441</v>
      </c>
      <c r="G11" s="1" t="s">
        <v>1616</v>
      </c>
      <c r="H11" s="1">
        <v>0.010998110762800418</v>
      </c>
      <c r="I11" s="1" t="s">
        <v>1616</v>
      </c>
      <c r="J11" s="1">
        <v>4.965</v>
      </c>
      <c r="K11" s="1" t="s">
        <v>1616</v>
      </c>
      <c r="L11" s="1">
        <v>0.019411762323962176</v>
      </c>
      <c r="M11" s="1" t="s">
        <v>1616</v>
      </c>
      <c r="N11" s="1">
        <v>42.278678</v>
      </c>
      <c r="O11" s="1" t="s">
        <v>1616</v>
      </c>
      <c r="P11" s="1">
        <v>0.2076695215332572</v>
      </c>
      <c r="Q11" s="1" t="s">
        <v>1616</v>
      </c>
      <c r="R11" s="1">
        <v>9.4059257</v>
      </c>
      <c r="S11" s="1" t="s">
        <v>1616</v>
      </c>
      <c r="T11" s="1">
        <v>0.01955631279201544</v>
      </c>
      <c r="U11" s="1" t="s">
        <v>1616</v>
      </c>
      <c r="V11" s="1">
        <v>7.7022998867600005</v>
      </c>
      <c r="W11" s="1" t="s">
        <v>1616</v>
      </c>
      <c r="X11" s="1">
        <v>0.01607798247042975</v>
      </c>
      <c r="Y11" s="1" t="s">
        <v>1616</v>
      </c>
      <c r="Z11" s="499">
        <v>0.9760228457245778</v>
      </c>
      <c r="AC11" s="189">
        <v>1203.0</v>
      </c>
      <c r="AD11" s="12"/>
    </row>
    <row r="12">
      <c r="A12" s="1" t="s">
        <v>1617</v>
      </c>
      <c r="B12" s="1">
        <v>0.003</v>
      </c>
      <c r="C12" s="1" t="s">
        <v>1617</v>
      </c>
      <c r="D12" s="1">
        <v>7.349665924276169E-5</v>
      </c>
      <c r="E12" s="1" t="s">
        <v>1617</v>
      </c>
      <c r="F12" s="1">
        <v>0.001</v>
      </c>
      <c r="G12" s="1" t="s">
        <v>1617</v>
      </c>
      <c r="H12" s="1">
        <v>3.0303030303030306E-5</v>
      </c>
      <c r="I12" s="1" t="s">
        <v>1617</v>
      </c>
      <c r="J12" s="1">
        <v>0.002</v>
      </c>
      <c r="K12" s="1" t="s">
        <v>1617</v>
      </c>
      <c r="L12" s="1">
        <v>7.926829268292682E-5</v>
      </c>
      <c r="M12" s="1" t="s">
        <v>1617</v>
      </c>
      <c r="N12" s="1">
        <v>0.018321999999999998</v>
      </c>
      <c r="O12" s="1" t="s">
        <v>1617</v>
      </c>
      <c r="P12" s="1">
        <v>4.0443007964601776E-4</v>
      </c>
      <c r="Q12" s="1" t="s">
        <v>1617</v>
      </c>
      <c r="R12" s="1">
        <v>0.0034743</v>
      </c>
      <c r="S12" s="1" t="s">
        <v>1617</v>
      </c>
      <c r="T12" s="1">
        <v>8.511648106904231E-5</v>
      </c>
      <c r="U12" s="1" t="s">
        <v>1617</v>
      </c>
      <c r="V12" s="1">
        <v>1.1324E-7</v>
      </c>
      <c r="W12" s="1" t="s">
        <v>1617</v>
      </c>
      <c r="X12" s="1">
        <v>1.3213187803187802E-9</v>
      </c>
      <c r="Y12" s="1" t="s">
        <v>1617</v>
      </c>
      <c r="Z12" s="499">
        <v>1.3628415300546448E-6</v>
      </c>
      <c r="AC12" s="212">
        <v>1356.0</v>
      </c>
      <c r="AD12" s="201"/>
    </row>
    <row r="13">
      <c r="A13" s="1" t="s">
        <v>1618</v>
      </c>
      <c r="B13" s="1">
        <v>9.409</v>
      </c>
      <c r="C13" s="1" t="s">
        <v>1618</v>
      </c>
      <c r="D13" s="1">
        <v>0.01964059430255403</v>
      </c>
      <c r="E13" s="1" t="s">
        <v>1618</v>
      </c>
      <c r="F13" s="1">
        <v>4.442</v>
      </c>
      <c r="G13" s="1" t="s">
        <v>1618</v>
      </c>
      <c r="H13" s="1">
        <v>0.011028413793103448</v>
      </c>
      <c r="I13" s="1" t="s">
        <v>1618</v>
      </c>
      <c r="J13" s="1">
        <v>4.967</v>
      </c>
      <c r="K13" s="1" t="s">
        <v>1618</v>
      </c>
      <c r="L13" s="1">
        <v>0.019491030616645103</v>
      </c>
      <c r="M13" s="1" t="s">
        <v>1618</v>
      </c>
      <c r="N13" s="1">
        <v>42.297</v>
      </c>
      <c r="O13" s="1" t="s">
        <v>1618</v>
      </c>
      <c r="P13" s="1">
        <v>0.20807395161290324</v>
      </c>
      <c r="Q13" s="1" t="s">
        <v>1618</v>
      </c>
      <c r="R13" s="1">
        <v>9.4094</v>
      </c>
      <c r="S13" s="1" t="s">
        <v>1618</v>
      </c>
      <c r="T13" s="1">
        <v>0.01964142927308448</v>
      </c>
      <c r="U13" s="1" t="s">
        <v>1618</v>
      </c>
      <c r="V13" s="1">
        <v>7.7023</v>
      </c>
      <c r="W13" s="1" t="s">
        <v>1618</v>
      </c>
      <c r="X13" s="1">
        <v>0.01607798379174853</v>
      </c>
      <c r="Y13" s="1" t="s">
        <v>1618</v>
      </c>
      <c r="Z13" s="499">
        <v>0.9760242085661078</v>
      </c>
      <c r="AC13" s="220">
        <v>1089.0</v>
      </c>
      <c r="AD13" s="221"/>
    </row>
    <row r="14">
      <c r="A14" s="1" t="s">
        <v>1619</v>
      </c>
      <c r="B14" s="1">
        <v>46.39499999999999</v>
      </c>
      <c r="C14" s="1" t="s">
        <v>1619</v>
      </c>
      <c r="D14" s="1">
        <v>0.11456405250978036</v>
      </c>
      <c r="E14" s="1" t="s">
        <v>1619</v>
      </c>
      <c r="F14" s="1">
        <v>17.115000000000002</v>
      </c>
      <c r="G14" s="1" t="s">
        <v>1619</v>
      </c>
      <c r="H14" s="1">
        <v>0.051161297230767455</v>
      </c>
      <c r="I14" s="1" t="s">
        <v>1619</v>
      </c>
      <c r="J14" s="1">
        <v>29.305999999999997</v>
      </c>
      <c r="K14" s="1" t="s">
        <v>1619</v>
      </c>
      <c r="L14" s="1">
        <v>0.125008477681105</v>
      </c>
      <c r="M14" s="1" t="s">
        <v>1619</v>
      </c>
      <c r="N14" s="1">
        <v>186.643294</v>
      </c>
      <c r="O14" s="1" t="s">
        <v>1619</v>
      </c>
      <c r="P14" s="1">
        <v>0.5932594050628527</v>
      </c>
      <c r="Q14" s="1" t="s">
        <v>1619</v>
      </c>
      <c r="R14" s="1">
        <v>46.3946141</v>
      </c>
      <c r="S14" s="1" t="s">
        <v>1619</v>
      </c>
      <c r="T14" s="1">
        <v>0.11456136147323817</v>
      </c>
      <c r="U14" s="1" t="s">
        <v>1619</v>
      </c>
      <c r="V14" s="1">
        <v>19.48071320914</v>
      </c>
      <c r="W14" s="1" t="s">
        <v>1619</v>
      </c>
      <c r="X14" s="1">
        <v>0.047555526259820166</v>
      </c>
      <c r="Y14" s="1" t="s">
        <v>1619</v>
      </c>
      <c r="Z14" s="499">
        <v>3.240744360206091</v>
      </c>
      <c r="AC14" s="232">
        <v>453.1</v>
      </c>
      <c r="AD14" s="86"/>
    </row>
    <row r="15">
      <c r="A15" s="8" t="s">
        <v>1620</v>
      </c>
      <c r="B15" s="8">
        <v>18.0</v>
      </c>
      <c r="C15" s="8" t="s">
        <v>1620</v>
      </c>
      <c r="D15" s="8">
        <v>18.0</v>
      </c>
      <c r="E15" s="8" t="s">
        <v>1620</v>
      </c>
      <c r="F15" s="8">
        <v>18.0</v>
      </c>
      <c r="G15" s="8" t="s">
        <v>1620</v>
      </c>
      <c r="H15" s="8">
        <v>18.0</v>
      </c>
      <c r="I15" s="8" t="s">
        <v>1620</v>
      </c>
      <c r="J15" s="8">
        <v>18.0</v>
      </c>
      <c r="K15" s="8" t="s">
        <v>1620</v>
      </c>
      <c r="L15" s="8">
        <v>18.0</v>
      </c>
      <c r="M15" s="8" t="s">
        <v>1620</v>
      </c>
      <c r="N15" s="8">
        <v>18.0</v>
      </c>
      <c r="O15" s="8" t="s">
        <v>1620</v>
      </c>
      <c r="P15" s="8">
        <v>18.0</v>
      </c>
      <c r="Q15" s="8" t="s">
        <v>1620</v>
      </c>
      <c r="R15" s="8">
        <v>18.0</v>
      </c>
      <c r="S15" s="8" t="s">
        <v>1620</v>
      </c>
      <c r="T15" s="8">
        <v>18.0</v>
      </c>
      <c r="U15" s="8" t="s">
        <v>1620</v>
      </c>
      <c r="V15" s="8">
        <v>18.0</v>
      </c>
      <c r="W15" s="8" t="s">
        <v>1620</v>
      </c>
      <c r="X15" s="8">
        <v>18.0</v>
      </c>
      <c r="Y15" s="8" t="s">
        <v>1620</v>
      </c>
      <c r="Z15" s="500">
        <v>18.0</v>
      </c>
    </row>
    <row r="16">
      <c r="AC16" s="501">
        <f>MIN(AC3:AD14)</f>
        <v>296.1</v>
      </c>
      <c r="AD16" s="501">
        <f>MAX(AC3:AD14)</f>
        <v>1356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AC10:AD10"/>
    <mergeCell ref="AC11:AD11"/>
    <mergeCell ref="AC12:AD12"/>
    <mergeCell ref="AC13:AD13"/>
    <mergeCell ref="AC14:AD14"/>
    <mergeCell ref="AC3:AD3"/>
    <mergeCell ref="AC4:AD4"/>
    <mergeCell ref="AC5:AD5"/>
    <mergeCell ref="AC6:AD6"/>
    <mergeCell ref="AC7:AD7"/>
    <mergeCell ref="AC8:AD8"/>
    <mergeCell ref="AC9:AD9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7.14"/>
    <col customWidth="1" min="3" max="3" width="11.14"/>
    <col customWidth="1" min="4" max="4" width="9.29"/>
    <col customWidth="1" min="5" max="5" width="12.14"/>
    <col customWidth="1" min="6" max="7" width="10.0"/>
    <col customWidth="1" min="8" max="8" width="8.0"/>
    <col customWidth="1" min="9" max="9" width="7.71"/>
    <col customWidth="1" min="10" max="10" width="9.86"/>
    <col customWidth="1" min="11" max="11" width="11.14"/>
    <col customWidth="1" min="12" max="12" width="11.71"/>
    <col customWidth="1" min="13" max="13" width="10.0"/>
    <col customWidth="1" min="14" max="14" width="13.29"/>
    <col customWidth="1" min="15" max="15" width="14.0"/>
    <col customWidth="1" min="16" max="16" width="8.14"/>
    <col customWidth="1" min="17" max="17" width="8.86"/>
    <col customWidth="1" min="18" max="18" width="4.43"/>
    <col customWidth="1" min="19" max="19" width="5.57"/>
    <col customWidth="1" min="20" max="20" width="4.86"/>
    <col customWidth="1" min="21" max="21" width="6.71"/>
    <col customWidth="1" min="22" max="22" width="7.29"/>
    <col customWidth="1" min="23" max="23" width="13.29"/>
    <col customWidth="1" min="24" max="24" width="8.86"/>
    <col customWidth="1" min="25" max="25" width="7.29"/>
    <col customWidth="1" min="26" max="26" width="14.57"/>
    <col customWidth="1" min="27" max="29" width="12.71"/>
    <col customWidth="1" min="30" max="30" width="9.86"/>
    <col customWidth="1" min="31" max="31" width="6.71"/>
    <col customWidth="1" min="32" max="32" width="8.43"/>
    <col customWidth="1" min="33" max="33" width="10.0"/>
    <col customWidth="1" min="34" max="34" width="7.71"/>
    <col customWidth="1" min="35" max="35" width="8.43"/>
    <col customWidth="1" min="36" max="36" width="8.14"/>
    <col customWidth="1" min="37" max="37" width="8.29"/>
    <col customWidth="1" min="38" max="38" width="4.43"/>
    <col customWidth="1" min="39" max="39" width="13.29"/>
    <col customWidth="1" min="40" max="40" width="10.0"/>
    <col customWidth="1" min="41" max="41" width="13.29"/>
    <col customWidth="1" min="42" max="42" width="11.14"/>
    <col customWidth="1" min="43" max="43" width="13.29"/>
    <col customWidth="1" min="44" max="44" width="11.14"/>
    <col customWidth="1" min="45" max="45" width="13.29"/>
    <col customWidth="1" min="46" max="46" width="11.14"/>
    <col customWidth="1" min="47" max="47" width="13.29"/>
    <col customWidth="1" min="48" max="48" width="6.71"/>
    <col customWidth="1" min="49" max="49" width="8.71"/>
    <col customWidth="1" min="50" max="50" width="6.71"/>
    <col customWidth="1" min="51" max="51" width="8.71"/>
    <col customWidth="1" min="52" max="52" width="6.71"/>
    <col customWidth="1" min="53" max="53" width="8.71"/>
    <col customWidth="1" min="54" max="54" width="10.0"/>
    <col customWidth="1" min="55" max="55" width="13.29"/>
    <col customWidth="1" min="56" max="56" width="11.14"/>
    <col customWidth="1" min="57" max="57" width="8.71"/>
    <col customWidth="1" min="58" max="58" width="12.14"/>
    <col customWidth="1" min="59" max="59" width="8.71"/>
    <col customWidth="1" min="60" max="60" width="12.71"/>
    <col customWidth="1" min="61" max="61" width="7.71"/>
    <col customWidth="1" min="62" max="62" width="4.86"/>
    <col customWidth="1" min="63" max="63" width="6.0"/>
    <col customWidth="1" min="64" max="64" width="4.86"/>
    <col customWidth="1" min="65" max="65" width="7.14"/>
    <col customWidth="1" min="66" max="66" width="6.0"/>
    <col customWidth="1" min="67" max="67" width="7.14"/>
    <col customWidth="1" min="68" max="68" width="6.0"/>
    <col customWidth="1" min="69" max="69" width="8.14"/>
    <col customWidth="1" min="70" max="70" width="11.14"/>
    <col customWidth="1" min="71" max="71" width="6.43"/>
    <col customWidth="1" min="72" max="72" width="9.71"/>
    <col customWidth="1" min="73" max="76" width="10.14"/>
    <col customWidth="1" min="77" max="77" width="12.71"/>
    <col customWidth="1" min="78" max="78" width="16.0"/>
    <col customWidth="1" min="79" max="82" width="10.14"/>
    <col customWidth="1" min="83" max="83" width="11.0"/>
    <col customWidth="1" min="84" max="84" width="13.14"/>
    <col customWidth="1" min="85" max="85" width="13.29"/>
    <col customWidth="1" min="86" max="86" width="16.29"/>
    <col customWidth="1" min="87" max="87" width="16.71"/>
    <col customWidth="1" min="88" max="88" width="10.0"/>
  </cols>
  <sheetData>
    <row r="1">
      <c r="A1" s="82" t="s">
        <v>642</v>
      </c>
      <c r="B1" s="82" t="s">
        <v>1582</v>
      </c>
      <c r="C1" s="83" t="s">
        <v>643</v>
      </c>
      <c r="D1" s="84" t="s">
        <v>647</v>
      </c>
      <c r="E1" s="83" t="s">
        <v>644</v>
      </c>
      <c r="F1" s="83" t="s">
        <v>535</v>
      </c>
      <c r="G1" s="83" t="s">
        <v>536</v>
      </c>
      <c r="H1" s="83" t="s">
        <v>645</v>
      </c>
      <c r="I1" s="83" t="s">
        <v>646</v>
      </c>
      <c r="J1" s="396" t="s">
        <v>648</v>
      </c>
      <c r="K1" s="15"/>
      <c r="L1" s="15"/>
      <c r="M1" s="15"/>
      <c r="N1" s="15"/>
      <c r="O1" s="15"/>
      <c r="P1" s="15"/>
      <c r="Q1" s="15"/>
      <c r="R1" s="86"/>
      <c r="S1" s="396" t="s">
        <v>650</v>
      </c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86"/>
      <c r="AN1" s="396" t="s">
        <v>1583</v>
      </c>
      <c r="AO1" s="15"/>
      <c r="AP1" s="15"/>
      <c r="AQ1" s="15"/>
      <c r="AR1" s="15"/>
      <c r="AS1" s="15"/>
      <c r="AT1" s="15"/>
      <c r="AU1" s="86"/>
      <c r="AV1" s="396" t="s">
        <v>651</v>
      </c>
      <c r="AW1" s="15"/>
      <c r="AX1" s="15"/>
      <c r="AY1" s="15"/>
      <c r="AZ1" s="15"/>
      <c r="BA1" s="86"/>
      <c r="BB1" s="397" t="s">
        <v>1621</v>
      </c>
      <c r="BC1" s="15"/>
      <c r="BD1" s="15"/>
      <c r="BE1" s="86"/>
      <c r="BF1" s="396" t="s">
        <v>1585</v>
      </c>
      <c r="BG1" s="86"/>
      <c r="BH1" s="173"/>
      <c r="BI1" s="396" t="s">
        <v>653</v>
      </c>
      <c r="BJ1" s="15"/>
      <c r="BK1" s="15"/>
      <c r="BL1" s="15"/>
      <c r="BM1" s="15"/>
      <c r="BN1" s="15"/>
      <c r="BO1" s="15"/>
      <c r="BP1" s="16"/>
      <c r="BQ1" s="82" t="s">
        <v>654</v>
      </c>
      <c r="BR1" s="83" t="s">
        <v>1587</v>
      </c>
      <c r="BS1" s="83" t="s">
        <v>655</v>
      </c>
      <c r="BT1" s="83" t="s">
        <v>1588</v>
      </c>
      <c r="BU1" s="82" t="s">
        <v>1589</v>
      </c>
      <c r="BV1" s="83" t="s">
        <v>1590</v>
      </c>
      <c r="BW1" s="83" t="s">
        <v>1591</v>
      </c>
      <c r="BX1" s="83" t="s">
        <v>1592</v>
      </c>
      <c r="BY1" s="83" t="s">
        <v>1593</v>
      </c>
      <c r="BZ1" s="83" t="s">
        <v>1622</v>
      </c>
      <c r="CA1" s="82" t="s">
        <v>656</v>
      </c>
      <c r="CB1" s="83" t="s">
        <v>657</v>
      </c>
      <c r="CC1" s="83" t="s">
        <v>659</v>
      </c>
      <c r="CD1" s="83" t="s">
        <v>660</v>
      </c>
      <c r="CE1" s="83" t="s">
        <v>661</v>
      </c>
      <c r="CF1" s="89" t="s">
        <v>662</v>
      </c>
      <c r="CG1" s="83" t="s">
        <v>663</v>
      </c>
      <c r="CH1" s="83" t="s">
        <v>1598</v>
      </c>
      <c r="CI1" s="89" t="s">
        <v>1599</v>
      </c>
    </row>
    <row r="2">
      <c r="A2" s="91"/>
      <c r="B2" s="91"/>
      <c r="C2" s="92"/>
      <c r="D2" s="92"/>
      <c r="E2" s="92"/>
      <c r="F2" s="92"/>
      <c r="G2" s="92"/>
      <c r="H2" s="92"/>
      <c r="I2" s="92"/>
      <c r="J2" s="398" t="s">
        <v>672</v>
      </c>
      <c r="K2" s="399" t="s">
        <v>666</v>
      </c>
      <c r="L2" s="399" t="s">
        <v>667</v>
      </c>
      <c r="M2" s="399" t="s">
        <v>673</v>
      </c>
      <c r="N2" s="399" t="s">
        <v>666</v>
      </c>
      <c r="O2" s="399" t="s">
        <v>667</v>
      </c>
      <c r="P2" s="400" t="s">
        <v>674</v>
      </c>
      <c r="Q2" s="400" t="s">
        <v>675</v>
      </c>
      <c r="R2" s="401" t="s">
        <v>676</v>
      </c>
      <c r="S2" s="398" t="s">
        <v>664</v>
      </c>
      <c r="T2" s="399" t="s">
        <v>670</v>
      </c>
      <c r="U2" s="399" t="s">
        <v>666</v>
      </c>
      <c r="V2" s="399" t="s">
        <v>667</v>
      </c>
      <c r="W2" s="399" t="s">
        <v>665</v>
      </c>
      <c r="X2" s="399" t="s">
        <v>666</v>
      </c>
      <c r="Y2" s="399" t="s">
        <v>667</v>
      </c>
      <c r="Z2" s="399" t="s">
        <v>671</v>
      </c>
      <c r="AA2" s="399" t="s">
        <v>1600</v>
      </c>
      <c r="AB2" s="399" t="s">
        <v>666</v>
      </c>
      <c r="AC2" s="399" t="s">
        <v>667</v>
      </c>
      <c r="AD2" s="399" t="s">
        <v>672</v>
      </c>
      <c r="AE2" s="399" t="s">
        <v>666</v>
      </c>
      <c r="AF2" s="399" t="s">
        <v>667</v>
      </c>
      <c r="AG2" s="399" t="s">
        <v>673</v>
      </c>
      <c r="AH2" s="399" t="s">
        <v>666</v>
      </c>
      <c r="AI2" s="399" t="s">
        <v>667</v>
      </c>
      <c r="AJ2" s="400" t="s">
        <v>674</v>
      </c>
      <c r="AK2" s="400" t="s">
        <v>675</v>
      </c>
      <c r="AL2" s="400" t="s">
        <v>676</v>
      </c>
      <c r="AM2" s="401" t="s">
        <v>1601</v>
      </c>
      <c r="AN2" s="298" t="s">
        <v>1602</v>
      </c>
      <c r="AO2" s="401" t="s">
        <v>669</v>
      </c>
      <c r="AP2" s="96" t="s">
        <v>677</v>
      </c>
      <c r="AQ2" s="96" t="s">
        <v>669</v>
      </c>
      <c r="AR2" s="96" t="s">
        <v>678</v>
      </c>
      <c r="AS2" s="96" t="s">
        <v>669</v>
      </c>
      <c r="AT2" s="96" t="s">
        <v>679</v>
      </c>
      <c r="AU2" s="97" t="s">
        <v>669</v>
      </c>
      <c r="AV2" s="98" t="s">
        <v>677</v>
      </c>
      <c r="AW2" s="96" t="s">
        <v>669</v>
      </c>
      <c r="AX2" s="96" t="s">
        <v>678</v>
      </c>
      <c r="AY2" s="96" t="s">
        <v>669</v>
      </c>
      <c r="AZ2" s="96" t="s">
        <v>679</v>
      </c>
      <c r="BA2" s="97" t="s">
        <v>669</v>
      </c>
      <c r="BB2" s="100" t="s">
        <v>682</v>
      </c>
      <c r="BC2" s="99" t="s">
        <v>669</v>
      </c>
      <c r="BD2" s="99" t="s">
        <v>677</v>
      </c>
      <c r="BE2" s="402" t="s">
        <v>669</v>
      </c>
      <c r="BF2" s="100" t="s">
        <v>677</v>
      </c>
      <c r="BG2" s="402" t="s">
        <v>669</v>
      </c>
      <c r="BH2" s="502" t="s">
        <v>1586</v>
      </c>
      <c r="BI2" s="100" t="s">
        <v>683</v>
      </c>
      <c r="BJ2" s="99" t="s">
        <v>669</v>
      </c>
      <c r="BK2" s="96" t="s">
        <v>677</v>
      </c>
      <c r="BL2" s="96" t="s">
        <v>669</v>
      </c>
      <c r="BM2" s="96" t="s">
        <v>678</v>
      </c>
      <c r="BN2" s="96" t="s">
        <v>669</v>
      </c>
      <c r="BO2" s="96" t="s">
        <v>679</v>
      </c>
      <c r="BP2" s="96" t="s">
        <v>669</v>
      </c>
      <c r="BQ2" s="91"/>
      <c r="BR2" s="92"/>
      <c r="BS2" s="92"/>
      <c r="BT2" s="92"/>
      <c r="BU2" s="91"/>
      <c r="BV2" s="92"/>
      <c r="BW2" s="92"/>
      <c r="BX2" s="92"/>
      <c r="BY2" s="92"/>
      <c r="BZ2" s="92"/>
      <c r="CA2" s="91"/>
      <c r="CB2" s="92"/>
      <c r="CC2" s="92"/>
      <c r="CD2" s="92"/>
      <c r="CE2" s="92"/>
      <c r="CF2" s="101"/>
      <c r="CG2" s="92"/>
      <c r="CH2" s="92"/>
      <c r="CI2" s="101"/>
    </row>
    <row r="3">
      <c r="A3" s="403" t="s">
        <v>684</v>
      </c>
      <c r="B3" s="404" t="s">
        <v>1605</v>
      </c>
      <c r="C3" s="405">
        <v>8.13771E8</v>
      </c>
      <c r="D3" s="406">
        <v>58188.99716435</v>
      </c>
      <c r="E3" s="407">
        <v>6179.719</v>
      </c>
      <c r="F3" s="407">
        <f t="shared" ref="F3:F20" si="1">E3-G3</f>
        <v>1237.823</v>
      </c>
      <c r="G3" s="407">
        <v>4941.896</v>
      </c>
      <c r="H3" s="407" t="str">
        <f t="array" ref="H3">IFS(AND(G3&gt;0,F3&gt;0),"PC-WT",AND(G3&gt;0,F3=0), "PC",AND(G3=0,F3&gt;0), "WT")</f>
        <v>PC-WT</v>
      </c>
      <c r="I3" s="407">
        <v>31.71</v>
      </c>
      <c r="J3" s="408">
        <v>1.37755</v>
      </c>
      <c r="K3" s="409">
        <v>0.0156792</v>
      </c>
      <c r="L3" s="409">
        <v>-0.0155809</v>
      </c>
      <c r="M3" s="409">
        <v>0.242813</v>
      </c>
      <c r="N3" s="409">
        <v>0.00360841</v>
      </c>
      <c r="O3" s="409">
        <v>-0.003593</v>
      </c>
      <c r="P3" s="409">
        <v>419.75</v>
      </c>
      <c r="Q3" s="410">
        <v>1.166</v>
      </c>
      <c r="R3" s="411">
        <v>360.0</v>
      </c>
      <c r="S3" s="412">
        <v>0.13</v>
      </c>
      <c r="T3" s="413">
        <v>0.0223335</v>
      </c>
      <c r="U3" s="407">
        <v>0.011</v>
      </c>
      <c r="V3" s="407">
        <v>-0.011</v>
      </c>
      <c r="W3" s="407">
        <v>9.57365E11</v>
      </c>
      <c r="X3" s="407"/>
      <c r="Y3" s="407"/>
      <c r="Z3" s="414">
        <f t="shared" ref="Z3:Z20" si="3">SQRT((W3*10^4*0.296^2)/COS(RADIANS(63)))</f>
        <v>42984027.14</v>
      </c>
      <c r="AA3" s="414">
        <f t="shared" ref="AA3:AA20" si="4">Z3/3</f>
        <v>14328009.05</v>
      </c>
      <c r="AB3" s="410">
        <f t="shared" ref="AB3:AB20" si="5">$Z3*SQRT(($X3*10000/(2*$W3*10000))^2+(0.033/0.296)^2+(TAN(RADIANS(63))*RADIANS(3)/2)^2)</f>
        <v>5276584.115</v>
      </c>
      <c r="AC3" s="410">
        <f t="shared" ref="AC3:AC20" si="6">$Z3*SQRT(($Y3*10000/(2*$W3*10000))^2+(0.033/0.296)^2+(TAN(RADIANS(63))*RADIANS(3)/2)^2)</f>
        <v>5276584.115</v>
      </c>
      <c r="AD3" s="407">
        <v>1.36438</v>
      </c>
      <c r="AE3" s="407">
        <v>0.017</v>
      </c>
      <c r="AF3" s="407">
        <v>-0.017</v>
      </c>
      <c r="AG3" s="407">
        <v>0.239145</v>
      </c>
      <c r="AH3" s="407">
        <v>0.004</v>
      </c>
      <c r="AI3" s="407">
        <v>-0.004</v>
      </c>
      <c r="AJ3" s="407">
        <v>407.84</v>
      </c>
      <c r="AK3" s="415">
        <v>1.1392</v>
      </c>
      <c r="AL3" s="407">
        <v>358.0</v>
      </c>
      <c r="AM3" s="416">
        <f t="shared" ref="AM3:AM20" si="7">AJ3/AL3</f>
        <v>1.139217877</v>
      </c>
      <c r="AN3" s="408">
        <f>0.000000010432/0.00000001</f>
        <v>1.0432</v>
      </c>
      <c r="AO3" s="409">
        <f>AN3*$BJ3/$BI3</f>
        <v>0.005131870968</v>
      </c>
      <c r="AP3" s="408">
        <f>0.000000001821/0.00000001</f>
        <v>0.1821</v>
      </c>
      <c r="AQ3" s="409">
        <f>AP3*$BL3/$BK3</f>
        <v>0.0009647640333</v>
      </c>
      <c r="AR3" s="409">
        <f>0.00000000034574/0.00000001</f>
        <v>0.034574</v>
      </c>
      <c r="AS3" s="409">
        <f>AR3*$BN3/$BM3</f>
        <v>0.000252858033</v>
      </c>
      <c r="AT3" s="409">
        <f>0.0000000014753/0.00000001</f>
        <v>0.14753</v>
      </c>
      <c r="AU3" s="409">
        <f>AT3*$BP3/$BO3</f>
        <v>0.001137007766</v>
      </c>
      <c r="AV3" s="417">
        <v>0.183</v>
      </c>
      <c r="AW3" s="418">
        <f t="shared" ref="AW3:AW20" si="10">$AV3*$BL3/$BK3</f>
        <v>0.0009695322245</v>
      </c>
      <c r="AX3" s="407">
        <v>0.034</v>
      </c>
      <c r="AY3" s="419">
        <f t="shared" ref="AY3:AY20" si="11">$AX3*$BN3/$BM3</f>
        <v>0.000248660066</v>
      </c>
      <c r="AZ3" s="407">
        <v>0.148</v>
      </c>
      <c r="BA3" s="420">
        <f t="shared" ref="BA3:BA20" si="12">$AZ3*$BP3/$BO3</f>
        <v>0.001140630037</v>
      </c>
      <c r="BB3" s="412">
        <f>0.00000042297/0.00000001</f>
        <v>42.297</v>
      </c>
      <c r="BC3" s="407">
        <f t="shared" ref="BC3:BC20" si="13">$BB3*$BJ3/$BI3</f>
        <v>0.2080739516</v>
      </c>
      <c r="BD3" s="405">
        <f>0.0000000018252/0.00000001</f>
        <v>0.18252</v>
      </c>
      <c r="BE3" s="421">
        <f t="shared" ref="BE3:BE20" si="14">$BD3*$BL3/$BK3</f>
        <v>0.0009669891892</v>
      </c>
      <c r="BF3" s="422">
        <f>2.494E-15 /0.00000001</f>
        <v>0.0000002494</v>
      </c>
      <c r="BG3" s="421">
        <f t="shared" ref="BG3:BG20" si="15">$BF3*$BL3/$BK3</f>
        <v>0.00000000132131878</v>
      </c>
      <c r="BH3" s="503">
        <f t="shared" ref="BH3:BH20" si="16">BF3/AV3</f>
        <v>0.00000136284153</v>
      </c>
      <c r="BI3" s="424">
        <v>33.48</v>
      </c>
      <c r="BJ3" s="406">
        <v>0.1647</v>
      </c>
      <c r="BK3" s="406">
        <v>28.86</v>
      </c>
      <c r="BL3" s="406">
        <v>0.1529</v>
      </c>
      <c r="BM3" s="415">
        <v>15.15</v>
      </c>
      <c r="BN3" s="415">
        <v>0.1108</v>
      </c>
      <c r="BO3" s="415">
        <v>13.65</v>
      </c>
      <c r="BP3" s="415">
        <v>0.1052</v>
      </c>
      <c r="BQ3" s="425">
        <f t="shared" ref="BQ3:BQ20" si="17">$AZ3/$AX3</f>
        <v>4.352941176</v>
      </c>
      <c r="BR3" s="415">
        <f t="shared" ref="BR3:BR20" si="18">$BQ3*SQRT(($AY3/$AX3)^2+($BA3/$AZ3)^2)</f>
        <v>0.04624884134</v>
      </c>
      <c r="BS3" s="415">
        <f t="shared" ref="BS3:BS15" si="19">$BO3/$BM3</f>
        <v>0.900990099</v>
      </c>
      <c r="BT3" s="415">
        <f t="shared" ref="BT3:BT20" si="20">$BS3*SQRT(($BN3/$BM3)^2+($BP3/$BO3)^2)</f>
        <v>0.009572779978</v>
      </c>
      <c r="BU3" s="426">
        <f>2*PI()*((2.96*3.086E+21)^2)*($AP3*10^-8)*(COS(RADIANS(63))^-1)</f>
        <v>2.1029E+36</v>
      </c>
      <c r="BV3" s="427">
        <f>2*PI()*($AQ3*0.00000001)*SQRT((2.96*3.086E+21)^4/(COS(RADIANS(63)))^2)</f>
        <v>1.11411E+34</v>
      </c>
      <c r="BW3" s="427">
        <f>2*PI()*((2.96*3.086E+21)^2)*($AN3*10^-8)*(COS(RADIANS(63))^-1)</f>
        <v>1.20469E+37</v>
      </c>
      <c r="BX3" s="427">
        <f>2*PI()*($AO3*0.00000001)*SQRT((2.96*3.086E+21)^4/(COS(RADIANS(63)))^2)</f>
        <v>5.92631E+34</v>
      </c>
      <c r="BY3" s="428">
        <f>$BW3/(1.25E+38*(8.48))</f>
        <v>0.0113650168</v>
      </c>
      <c r="BZ3" s="427">
        <f>$BY3*$BX3/$BW3</f>
        <v>0.00005590855041</v>
      </c>
      <c r="CA3" s="504">
        <f t="shared" ref="CA3:CA20" si="21">2*PI()*((2.96*3.086E+21)^2)*($AV3*10^-8)*(COS(RADIANS(63))^-1)</f>
        <v>2.11329E+36</v>
      </c>
      <c r="CB3" s="431">
        <f t="shared" ref="CB3:CB20" si="22">2*PI()*($AW3*0.00000001)*SQRT((2.96*3.086E+21)^4/(COS(RADIANS(63)))^2)</f>
        <v>1.11962E+34</v>
      </c>
      <c r="CC3" s="431">
        <f t="shared" ref="CC3:CC20" si="23">2*PI()*((2.96*3.086E+21)^2)*($BB3*10^-8)*(COS(RADIANS(63))^-1)</f>
        <v>4.88448E+38</v>
      </c>
      <c r="CD3" s="431">
        <f t="shared" ref="CD3:CD20" si="24">2*PI()*($BC3*0.00000001)*SQRT((2.96*3.086E+21)^4/(COS(RADIANS(63)))^2)</f>
        <v>2.40285E+36</v>
      </c>
      <c r="CE3" s="430">
        <f t="shared" ref="CE3:CE20" si="25">$CC3/(1.25E+38*(8.48))</f>
        <v>0.4607995742</v>
      </c>
      <c r="CF3" s="505">
        <f t="shared" ref="CF3:CF20" si="26">$CE3*$CD3/$CC3</f>
        <v>0.002266836615</v>
      </c>
      <c r="CG3" s="432">
        <f t="shared" ref="CG3:CG20" si="27">(0.412*1.7^2*SQRT($CC3/(4*PI()*0.0000567*($T3*11604525.0062)^4)))/10^5</f>
        <v>146770.6607</v>
      </c>
      <c r="CH3" s="432">
        <f t="shared" ref="CH3:CH20" si="28">1.17422E-17*SQRT(($CC3*$U3^2/(PI()*$T3^6))+(0.0625*$CD3^2/(PI()*$CC3*$T3^4)))</f>
        <v>144579.6524</v>
      </c>
      <c r="CI3" s="433">
        <f t="shared" ref="CI3:CI20" si="29">SQRT((0.5*$CD3/$CC3)^2+(2*$U3/$T3)^2)*CG3</f>
        <v>144579.4255</v>
      </c>
      <c r="CJ3" s="506">
        <f>BU3/(1.25E+38*(8.48))</f>
        <v>0.001983866526</v>
      </c>
    </row>
    <row r="4">
      <c r="A4" s="119" t="s">
        <v>685</v>
      </c>
      <c r="B4" s="437" t="s">
        <v>1605</v>
      </c>
      <c r="C4" s="438">
        <v>1.0627024E7</v>
      </c>
      <c r="D4" s="439">
        <v>58214.84302083</v>
      </c>
      <c r="E4" s="440">
        <v>2151.471</v>
      </c>
      <c r="F4" s="440">
        <f t="shared" si="1"/>
        <v>2151.471</v>
      </c>
      <c r="G4" s="440">
        <v>0.0</v>
      </c>
      <c r="H4" s="440" t="str">
        <f t="array" ref="H4">IFS(AND(G4&gt;0,F4&gt;0),"PC-WT",AND(G4&gt;0,F4=0), "PC",AND(G4=0,F4&gt;0), "WT")</f>
        <v>WT</v>
      </c>
      <c r="I4" s="440">
        <v>99.75</v>
      </c>
      <c r="J4" s="441">
        <f t="shared" ref="J4:R4" si="2">AD4</f>
        <v>1.382</v>
      </c>
      <c r="K4" s="442">
        <f t="shared" si="2"/>
        <v>0.029</v>
      </c>
      <c r="L4" s="442">
        <f t="shared" si="2"/>
        <v>-0.029</v>
      </c>
      <c r="M4" s="442">
        <f t="shared" si="2"/>
        <v>4.59</v>
      </c>
      <c r="N4" s="442">
        <f t="shared" si="2"/>
        <v>0.196</v>
      </c>
      <c r="O4" s="442">
        <f t="shared" si="2"/>
        <v>-0.197</v>
      </c>
      <c r="P4" s="442">
        <f t="shared" si="2"/>
        <v>862.76</v>
      </c>
      <c r="Q4" s="443">
        <f t="shared" si="2"/>
        <v>1.3916</v>
      </c>
      <c r="R4" s="442">
        <f t="shared" si="2"/>
        <v>620</v>
      </c>
      <c r="S4" s="444">
        <v>0.13</v>
      </c>
      <c r="T4" s="439">
        <v>0.293</v>
      </c>
      <c r="U4" s="440">
        <v>0.016</v>
      </c>
      <c r="V4" s="440">
        <v>-0.016</v>
      </c>
      <c r="W4" s="440">
        <v>7.111</v>
      </c>
      <c r="X4" s="440">
        <v>1.84</v>
      </c>
      <c r="Y4" s="440">
        <v>-1.332</v>
      </c>
      <c r="Z4" s="445">
        <f t="shared" si="3"/>
        <v>117.1476735</v>
      </c>
      <c r="AA4" s="445">
        <f t="shared" si="4"/>
        <v>39.04922448</v>
      </c>
      <c r="AB4" s="410">
        <f t="shared" si="5"/>
        <v>20.89293857</v>
      </c>
      <c r="AC4" s="410">
        <f t="shared" si="6"/>
        <v>18.08822803</v>
      </c>
      <c r="AD4" s="440">
        <v>1.382</v>
      </c>
      <c r="AE4" s="440">
        <v>0.029</v>
      </c>
      <c r="AF4" s="440">
        <v>-0.029</v>
      </c>
      <c r="AG4" s="440">
        <v>4.59</v>
      </c>
      <c r="AH4" s="440">
        <v>0.196</v>
      </c>
      <c r="AI4" s="440">
        <v>-0.197</v>
      </c>
      <c r="AJ4" s="440">
        <v>862.76</v>
      </c>
      <c r="AK4" s="446">
        <v>1.3916</v>
      </c>
      <c r="AL4" s="440">
        <v>620.0</v>
      </c>
      <c r="AM4" s="447">
        <f t="shared" si="7"/>
        <v>1.391548387</v>
      </c>
      <c r="AN4" s="441">
        <f t="shared" ref="AN4:AO4" si="8">BB4</f>
        <v>19.841</v>
      </c>
      <c r="AO4" s="442">
        <f t="shared" si="8"/>
        <v>0.04292418847</v>
      </c>
      <c r="AP4" s="448">
        <f t="shared" ref="AP4:AU4" si="9">AV4</f>
        <v>3.686</v>
      </c>
      <c r="AQ4" s="449">
        <f t="shared" si="9"/>
        <v>0.008750967274</v>
      </c>
      <c r="AR4" s="449">
        <f t="shared" si="9"/>
        <v>0.989</v>
      </c>
      <c r="AS4" s="449">
        <f t="shared" si="9"/>
        <v>0.003033571141</v>
      </c>
      <c r="AT4" s="449">
        <f t="shared" si="9"/>
        <v>2.787</v>
      </c>
      <c r="AU4" s="449">
        <f t="shared" si="9"/>
        <v>0.01048716495</v>
      </c>
      <c r="AV4" s="450">
        <v>3.686</v>
      </c>
      <c r="AW4" s="451">
        <f t="shared" si="10"/>
        <v>0.008750967274</v>
      </c>
      <c r="AX4" s="440">
        <v>0.989</v>
      </c>
      <c r="AY4" s="452">
        <f t="shared" si="11"/>
        <v>0.003033571141</v>
      </c>
      <c r="AZ4" s="440">
        <v>2.787</v>
      </c>
      <c r="BA4" s="453">
        <f t="shared" si="12"/>
        <v>0.01048716495</v>
      </c>
      <c r="BB4" s="444">
        <f>0.00000019841/0.00000001</f>
        <v>19.841</v>
      </c>
      <c r="BC4" s="440">
        <f t="shared" si="13"/>
        <v>0.04292418847</v>
      </c>
      <c r="BD4" s="438">
        <v>3.6857</v>
      </c>
      <c r="BE4" s="454">
        <f t="shared" si="14"/>
        <v>0.008750255042</v>
      </c>
      <c r="BF4" s="444">
        <f>0.0000000026467/0.00000001</f>
        <v>0.26467</v>
      </c>
      <c r="BG4" s="454">
        <f t="shared" si="15"/>
        <v>0.0006283555368</v>
      </c>
      <c r="BH4" s="503">
        <f t="shared" si="16"/>
        <v>0.07180412371</v>
      </c>
      <c r="BI4" s="455">
        <v>99.75</v>
      </c>
      <c r="BJ4" s="439">
        <v>0.2158</v>
      </c>
      <c r="BK4" s="439">
        <v>82.81</v>
      </c>
      <c r="BL4" s="439">
        <v>0.1966</v>
      </c>
      <c r="BM4" s="446">
        <v>49.62</v>
      </c>
      <c r="BN4" s="446">
        <v>0.1522</v>
      </c>
      <c r="BO4" s="446">
        <v>32.98</v>
      </c>
      <c r="BP4" s="446">
        <v>0.1241</v>
      </c>
      <c r="BQ4" s="456">
        <f t="shared" si="17"/>
        <v>2.817997978</v>
      </c>
      <c r="BR4" s="446">
        <f t="shared" si="18"/>
        <v>0.01368041977</v>
      </c>
      <c r="BS4" s="446">
        <f t="shared" si="19"/>
        <v>0.6646513503</v>
      </c>
      <c r="BT4" s="446">
        <f t="shared" si="20"/>
        <v>0.003226655782</v>
      </c>
      <c r="BU4" s="457">
        <f t="shared" ref="BU4:BU16" si="33">2*PI()*((2.96*3.086E+21)^2)*($AV4*10^-8)*(COS(RADIANS(63))^-1)</f>
        <v>4.25661E+37</v>
      </c>
      <c r="BV4" s="458">
        <f t="shared" ref="BV4:BV16" si="34">2*PI()*($AW4*0.00000001)*SQRT((2.96*3.086E+21)^4/(COS(RADIANS(63)))^2)</f>
        <v>1.01057E+35</v>
      </c>
      <c r="BW4" s="458">
        <f t="shared" ref="BW4:BW16" si="35">2*PI()*((2.96*3.086E+21)^2)*($BB4*10^-8)*(COS(RADIANS(63))^-1)</f>
        <v>2.29125E+38</v>
      </c>
      <c r="BX4" s="458">
        <f t="shared" ref="BX4:BX16" si="36">2*PI()*($BC4*0.00000001)*SQRT((2.96*3.086E+21)^4/(COS(RADIANS(63)))^2)</f>
        <v>4.9569E+35</v>
      </c>
      <c r="BY4" s="507">
        <f t="shared" ref="BY4:BY16" si="37">$CC4/(1.25E+38*(8.48))</f>
        <v>0.2161553857</v>
      </c>
      <c r="BZ4" s="508">
        <f t="shared" ref="BZ4:BZ16" si="38">$CE4*$CD4/$CC4</f>
        <v>0.0004676324034</v>
      </c>
      <c r="CA4" s="509">
        <f t="shared" si="21"/>
        <v>4.25661E+37</v>
      </c>
      <c r="CB4" s="131">
        <f t="shared" si="22"/>
        <v>1.01057E+35</v>
      </c>
      <c r="CC4" s="131">
        <f t="shared" si="23"/>
        <v>2.29125E+38</v>
      </c>
      <c r="CD4" s="131">
        <f t="shared" si="24"/>
        <v>4.9569E+35</v>
      </c>
      <c r="CE4" s="460">
        <f t="shared" si="25"/>
        <v>0.2161553857</v>
      </c>
      <c r="CF4" s="510">
        <f t="shared" si="26"/>
        <v>0.0004676324034</v>
      </c>
      <c r="CG4" s="118">
        <f t="shared" si="27"/>
        <v>584.0426762</v>
      </c>
      <c r="CH4" s="461">
        <f t="shared" si="28"/>
        <v>63.78945944</v>
      </c>
      <c r="CI4" s="462">
        <f t="shared" si="29"/>
        <v>63.78935936</v>
      </c>
    </row>
    <row r="5">
      <c r="A5" s="119" t="s">
        <v>685</v>
      </c>
      <c r="B5" s="437" t="s">
        <v>1605</v>
      </c>
      <c r="C5" s="438">
        <v>1.0627028E7</v>
      </c>
      <c r="D5" s="439">
        <v>58217.36663194</v>
      </c>
      <c r="E5" s="440">
        <v>2054.059</v>
      </c>
      <c r="F5" s="440">
        <f t="shared" si="1"/>
        <v>2054.059</v>
      </c>
      <c r="G5" s="440">
        <v>0.0</v>
      </c>
      <c r="H5" s="440" t="str">
        <f t="array" ref="H5">IFS(AND(G5&gt;0,F5&gt;0),"PC-WT",AND(G5&gt;0,F5=0), "PC",AND(G5=0,F5&gt;0), "WT")</f>
        <v>WT</v>
      </c>
      <c r="I5" s="440">
        <v>98.57</v>
      </c>
      <c r="J5" s="441">
        <f t="shared" ref="J5:R5" si="30">AD5</f>
        <v>1.407</v>
      </c>
      <c r="K5" s="442">
        <f t="shared" si="30"/>
        <v>0.026</v>
      </c>
      <c r="L5" s="442">
        <f t="shared" si="30"/>
        <v>-0.027</v>
      </c>
      <c r="M5" s="442">
        <f t="shared" si="30"/>
        <v>5.016</v>
      </c>
      <c r="N5" s="442">
        <f t="shared" si="30"/>
        <v>0.189</v>
      </c>
      <c r="O5" s="442">
        <f t="shared" si="30"/>
        <v>-0.192</v>
      </c>
      <c r="P5" s="442">
        <f t="shared" si="30"/>
        <v>884.33</v>
      </c>
      <c r="Q5" s="443">
        <f t="shared" si="30"/>
        <v>1.4569</v>
      </c>
      <c r="R5" s="442">
        <f t="shared" si="30"/>
        <v>607</v>
      </c>
      <c r="S5" s="444">
        <v>0.13</v>
      </c>
      <c r="T5" s="439">
        <v>0.266</v>
      </c>
      <c r="U5" s="440">
        <v>0.014</v>
      </c>
      <c r="V5" s="440">
        <v>-0.014</v>
      </c>
      <c r="W5" s="440">
        <v>12.566</v>
      </c>
      <c r="X5" s="440">
        <v>3.389</v>
      </c>
      <c r="Y5" s="440">
        <v>-2.48</v>
      </c>
      <c r="Z5" s="445">
        <f t="shared" si="3"/>
        <v>155.7280539</v>
      </c>
      <c r="AA5" s="445">
        <f t="shared" si="4"/>
        <v>51.9093513</v>
      </c>
      <c r="AB5" s="410">
        <f t="shared" si="5"/>
        <v>28.39773971</v>
      </c>
      <c r="AC5" s="410">
        <f t="shared" si="6"/>
        <v>24.52743362</v>
      </c>
      <c r="AD5" s="440">
        <v>1.407</v>
      </c>
      <c r="AE5" s="440">
        <v>0.026</v>
      </c>
      <c r="AF5" s="440">
        <v>-0.027</v>
      </c>
      <c r="AG5" s="440">
        <v>5.016</v>
      </c>
      <c r="AH5" s="440">
        <v>0.189</v>
      </c>
      <c r="AI5" s="440">
        <v>-0.192</v>
      </c>
      <c r="AJ5" s="440">
        <v>884.33</v>
      </c>
      <c r="AK5" s="446">
        <v>1.4569</v>
      </c>
      <c r="AL5" s="440">
        <v>607.0</v>
      </c>
      <c r="AM5" s="447">
        <f t="shared" si="7"/>
        <v>1.456886326</v>
      </c>
      <c r="AN5" s="441">
        <f t="shared" ref="AN5:AO5" si="31">BB5</f>
        <v>20.029</v>
      </c>
      <c r="AO5" s="442">
        <f t="shared" si="31"/>
        <v>0.04460145582</v>
      </c>
      <c r="AP5" s="448">
        <f t="shared" ref="AP5:AU5" si="32">AV5</f>
        <v>3.882</v>
      </c>
      <c r="AQ5" s="449">
        <f t="shared" si="32"/>
        <v>0.009516391144</v>
      </c>
      <c r="AR5" s="449">
        <f t="shared" si="32"/>
        <v>0.96</v>
      </c>
      <c r="AS5" s="449">
        <f t="shared" si="32"/>
        <v>0.003027978009</v>
      </c>
      <c r="AT5" s="449">
        <f t="shared" si="32"/>
        <v>2.922</v>
      </c>
      <c r="AU5" s="449">
        <f t="shared" si="32"/>
        <v>0.01141763051</v>
      </c>
      <c r="AV5" s="450">
        <v>3.882</v>
      </c>
      <c r="AW5" s="451">
        <f t="shared" si="10"/>
        <v>0.009516391144</v>
      </c>
      <c r="AX5" s="440">
        <v>0.96</v>
      </c>
      <c r="AY5" s="452">
        <f t="shared" si="11"/>
        <v>0.003027978009</v>
      </c>
      <c r="AZ5" s="440">
        <v>2.922</v>
      </c>
      <c r="BA5" s="453">
        <f t="shared" si="12"/>
        <v>0.01141763051</v>
      </c>
      <c r="BB5" s="444">
        <f>0.00000020029/0.00000001</f>
        <v>20.029</v>
      </c>
      <c r="BC5" s="440">
        <f t="shared" si="13"/>
        <v>0.04460145582</v>
      </c>
      <c r="BD5" s="438">
        <v>3.8824</v>
      </c>
      <c r="BE5" s="454">
        <f t="shared" si="14"/>
        <v>0.00951737171</v>
      </c>
      <c r="BF5" s="444">
        <f>0.0000000026589/0.00000001</f>
        <v>0.26589</v>
      </c>
      <c r="BG5" s="454">
        <f t="shared" si="15"/>
        <v>0.0006518066052</v>
      </c>
      <c r="BH5" s="503">
        <f t="shared" si="16"/>
        <v>0.06849304482</v>
      </c>
      <c r="BI5" s="455">
        <v>98.57</v>
      </c>
      <c r="BJ5" s="439">
        <v>0.2195</v>
      </c>
      <c r="BK5" s="439">
        <v>81.3</v>
      </c>
      <c r="BL5" s="439">
        <v>0.1993</v>
      </c>
      <c r="BM5" s="446">
        <v>49.11</v>
      </c>
      <c r="BN5" s="446">
        <v>0.1549</v>
      </c>
      <c r="BO5" s="446">
        <v>31.99</v>
      </c>
      <c r="BP5" s="446">
        <v>0.125</v>
      </c>
      <c r="BQ5" s="456">
        <f t="shared" si="17"/>
        <v>3.04375</v>
      </c>
      <c r="BR5" s="446">
        <f t="shared" si="18"/>
        <v>0.01528464246</v>
      </c>
      <c r="BS5" s="446">
        <f t="shared" si="19"/>
        <v>0.6513948279</v>
      </c>
      <c r="BT5" s="446">
        <f t="shared" si="20"/>
        <v>0.003271075826</v>
      </c>
      <c r="BU5" s="457">
        <f t="shared" si="33"/>
        <v>4.48295E+37</v>
      </c>
      <c r="BV5" s="458">
        <f t="shared" si="34"/>
        <v>1.09896E+35</v>
      </c>
      <c r="BW5" s="458">
        <f t="shared" si="35"/>
        <v>2.31296E+38</v>
      </c>
      <c r="BX5" s="458">
        <f t="shared" si="36"/>
        <v>5.1506E+35</v>
      </c>
      <c r="BY5" s="507">
        <f t="shared" si="37"/>
        <v>0.2182035291</v>
      </c>
      <c r="BZ5" s="508">
        <f t="shared" si="38"/>
        <v>0.0004859051906</v>
      </c>
      <c r="CA5" s="509">
        <f t="shared" si="21"/>
        <v>4.48295E+37</v>
      </c>
      <c r="CB5" s="131">
        <f t="shared" si="22"/>
        <v>1.09896E+35</v>
      </c>
      <c r="CC5" s="131">
        <f t="shared" si="23"/>
        <v>2.31296E+38</v>
      </c>
      <c r="CD5" s="131">
        <f t="shared" si="24"/>
        <v>5.1506E+35</v>
      </c>
      <c r="CE5" s="460">
        <f t="shared" si="25"/>
        <v>0.2182035291</v>
      </c>
      <c r="CF5" s="510">
        <f t="shared" si="26"/>
        <v>0.0004859051906</v>
      </c>
      <c r="CG5" s="118">
        <f t="shared" si="27"/>
        <v>711.9744429</v>
      </c>
      <c r="CH5" s="461">
        <f t="shared" si="28"/>
        <v>74.94898821</v>
      </c>
      <c r="CI5" s="462">
        <f t="shared" si="29"/>
        <v>74.94887063</v>
      </c>
    </row>
    <row r="6">
      <c r="A6" s="119" t="s">
        <v>685</v>
      </c>
      <c r="B6" s="437" t="s">
        <v>1605</v>
      </c>
      <c r="C6" s="438">
        <v>1.0627048E7</v>
      </c>
      <c r="D6" s="439">
        <v>58228.85690972</v>
      </c>
      <c r="E6" s="440">
        <v>2069.051</v>
      </c>
      <c r="F6" s="440">
        <f t="shared" si="1"/>
        <v>2069.051</v>
      </c>
      <c r="G6" s="440">
        <v>0.0</v>
      </c>
      <c r="H6" s="440" t="str">
        <f t="array" ref="H6">IFS(AND(G6&gt;0,F6&gt;0),"PC-WT",AND(G6&gt;0,F6=0), "PC",AND(G6=0,F6&gt;0), "WT")</f>
        <v>WT</v>
      </c>
      <c r="I6" s="440">
        <v>97.07</v>
      </c>
      <c r="J6" s="441">
        <f t="shared" ref="J6:R6" si="39">AD6</f>
        <v>1.431</v>
      </c>
      <c r="K6" s="442">
        <f t="shared" si="39"/>
        <v>0.027</v>
      </c>
      <c r="L6" s="442">
        <f t="shared" si="39"/>
        <v>-0.028</v>
      </c>
      <c r="M6" s="442">
        <f t="shared" si="39"/>
        <v>4.681</v>
      </c>
      <c r="N6" s="442">
        <f t="shared" si="39"/>
        <v>0.183</v>
      </c>
      <c r="O6" s="442">
        <f t="shared" si="39"/>
        <v>-0.186</v>
      </c>
      <c r="P6" s="442">
        <f t="shared" si="39"/>
        <v>828.27</v>
      </c>
      <c r="Q6" s="443">
        <f t="shared" si="39"/>
        <v>1.3713</v>
      </c>
      <c r="R6" s="442">
        <f t="shared" si="39"/>
        <v>604</v>
      </c>
      <c r="S6" s="444">
        <v>0.13</v>
      </c>
      <c r="T6" s="439">
        <v>0.276</v>
      </c>
      <c r="U6" s="440">
        <v>0.015</v>
      </c>
      <c r="V6" s="440">
        <v>-0.015</v>
      </c>
      <c r="W6" s="440">
        <v>9.16</v>
      </c>
      <c r="X6" s="440">
        <v>2.44</v>
      </c>
      <c r="Y6" s="440">
        <v>-1.783</v>
      </c>
      <c r="Z6" s="445">
        <f t="shared" si="3"/>
        <v>132.9584873</v>
      </c>
      <c r="AA6" s="445">
        <f t="shared" si="4"/>
        <v>44.31949577</v>
      </c>
      <c r="AB6" s="410">
        <f t="shared" si="5"/>
        <v>24.08282665</v>
      </c>
      <c r="AC6" s="410">
        <f t="shared" si="6"/>
        <v>20.82889893</v>
      </c>
      <c r="AD6" s="440">
        <v>1.431</v>
      </c>
      <c r="AE6" s="440">
        <v>0.027</v>
      </c>
      <c r="AF6" s="440">
        <v>-0.028</v>
      </c>
      <c r="AG6" s="440">
        <v>4.681</v>
      </c>
      <c r="AH6" s="440">
        <v>0.183</v>
      </c>
      <c r="AI6" s="440">
        <v>-0.186</v>
      </c>
      <c r="AJ6" s="440">
        <v>828.27</v>
      </c>
      <c r="AK6" s="446">
        <v>1.3713</v>
      </c>
      <c r="AL6" s="440">
        <v>604.0</v>
      </c>
      <c r="AM6" s="447">
        <f t="shared" si="7"/>
        <v>1.371307947</v>
      </c>
      <c r="AN6" s="441">
        <f t="shared" ref="AN6:AO6" si="40">BB6</f>
        <v>17.35</v>
      </c>
      <c r="AO6" s="442">
        <f t="shared" si="40"/>
        <v>0.03878592768</v>
      </c>
      <c r="AP6" s="448">
        <f t="shared" ref="AP6:AU6" si="41">AV6</f>
        <v>3.513</v>
      </c>
      <c r="AQ6" s="449">
        <f t="shared" si="41"/>
        <v>0.008631341981</v>
      </c>
      <c r="AR6" s="449">
        <f t="shared" si="41"/>
        <v>0.82</v>
      </c>
      <c r="AS6" s="449">
        <f t="shared" si="41"/>
        <v>0.002595683453</v>
      </c>
      <c r="AT6" s="449">
        <f t="shared" si="41"/>
        <v>2.631</v>
      </c>
      <c r="AU6" s="449">
        <f t="shared" si="41"/>
        <v>0.01032587747</v>
      </c>
      <c r="AV6" s="450">
        <v>3.513</v>
      </c>
      <c r="AW6" s="451">
        <f t="shared" si="10"/>
        <v>0.008631341981</v>
      </c>
      <c r="AX6" s="440">
        <v>0.82</v>
      </c>
      <c r="AY6" s="452">
        <f t="shared" si="11"/>
        <v>0.002595683453</v>
      </c>
      <c r="AZ6" s="440">
        <v>2.631</v>
      </c>
      <c r="BA6" s="453">
        <f t="shared" si="12"/>
        <v>0.01032587747</v>
      </c>
      <c r="BB6" s="444">
        <f>0.0000001735/0.00000001</f>
        <v>17.35</v>
      </c>
      <c r="BC6" s="440">
        <f t="shared" si="13"/>
        <v>0.03878592768</v>
      </c>
      <c r="BD6" s="438">
        <v>3.5125</v>
      </c>
      <c r="BE6" s="454">
        <f t="shared" si="14"/>
        <v>0.008630113495</v>
      </c>
      <c r="BF6" s="444">
        <f>0.0000000023966/0.00000001</f>
        <v>0.23966</v>
      </c>
      <c r="BG6" s="454">
        <f t="shared" si="15"/>
        <v>0.0005888378648</v>
      </c>
      <c r="BH6" s="503">
        <f t="shared" si="16"/>
        <v>0.06822089382</v>
      </c>
      <c r="BI6" s="455">
        <v>97.07</v>
      </c>
      <c r="BJ6" s="439">
        <v>0.217</v>
      </c>
      <c r="BK6" s="439">
        <v>80.18</v>
      </c>
      <c r="BL6" s="439">
        <v>0.197</v>
      </c>
      <c r="BM6" s="446">
        <v>48.65</v>
      </c>
      <c r="BN6" s="446">
        <v>0.154</v>
      </c>
      <c r="BO6" s="446">
        <v>31.34</v>
      </c>
      <c r="BP6" s="446">
        <v>0.123</v>
      </c>
      <c r="BQ6" s="456">
        <f t="shared" si="17"/>
        <v>3.208536585</v>
      </c>
      <c r="BR6" s="446">
        <f t="shared" si="18"/>
        <v>0.01617797181</v>
      </c>
      <c r="BS6" s="446">
        <f t="shared" si="19"/>
        <v>0.6441932169</v>
      </c>
      <c r="BT6" s="446">
        <f t="shared" si="20"/>
        <v>0.00324812868</v>
      </c>
      <c r="BU6" s="457">
        <f t="shared" si="33"/>
        <v>4.05683E+37</v>
      </c>
      <c r="BV6" s="458">
        <f t="shared" si="34"/>
        <v>9.96751E+34</v>
      </c>
      <c r="BW6" s="458">
        <f t="shared" si="35"/>
        <v>2.00359E+38</v>
      </c>
      <c r="BX6" s="458">
        <f t="shared" si="36"/>
        <v>4.47902E+35</v>
      </c>
      <c r="BY6" s="507">
        <f t="shared" si="37"/>
        <v>0.1890174861</v>
      </c>
      <c r="BZ6" s="508">
        <f t="shared" si="38"/>
        <v>0.0004225486195</v>
      </c>
      <c r="CA6" s="509">
        <f t="shared" si="21"/>
        <v>4.05683E+37</v>
      </c>
      <c r="CB6" s="131">
        <f t="shared" si="22"/>
        <v>9.96751E+34</v>
      </c>
      <c r="CC6" s="131">
        <f t="shared" si="23"/>
        <v>2.00359E+38</v>
      </c>
      <c r="CD6" s="131">
        <f t="shared" si="24"/>
        <v>4.47902E+35</v>
      </c>
      <c r="CE6" s="460">
        <f t="shared" si="25"/>
        <v>0.1890174861</v>
      </c>
      <c r="CF6" s="510">
        <f t="shared" si="26"/>
        <v>0.0004225486195</v>
      </c>
      <c r="CG6" s="118">
        <f t="shared" si="27"/>
        <v>615.5022146</v>
      </c>
      <c r="CH6" s="461">
        <f t="shared" si="28"/>
        <v>66.90605684</v>
      </c>
      <c r="CI6" s="462">
        <f t="shared" si="29"/>
        <v>66.90595188</v>
      </c>
    </row>
    <row r="7">
      <c r="A7" s="119" t="s">
        <v>685</v>
      </c>
      <c r="B7" s="437" t="s">
        <v>1605</v>
      </c>
      <c r="C7" s="438">
        <v>1.0627049E7</v>
      </c>
      <c r="D7" s="439">
        <v>58229.26802083</v>
      </c>
      <c r="E7" s="440">
        <v>2393.82</v>
      </c>
      <c r="F7" s="440">
        <f t="shared" si="1"/>
        <v>2393.82</v>
      </c>
      <c r="G7" s="440">
        <v>0.0</v>
      </c>
      <c r="H7" s="440" t="str">
        <f t="array" ref="H7">IFS(AND(G7&gt;0,F7&gt;0),"PC-WT",AND(G7&gt;0,F7=0), "PC",AND(G7=0,F7&gt;0), "WT")</f>
        <v>WT</v>
      </c>
      <c r="I7" s="440">
        <v>98.45</v>
      </c>
      <c r="J7" s="441">
        <f t="shared" ref="J7:R7" si="42">AD7</f>
        <v>1.431</v>
      </c>
      <c r="K7" s="442">
        <f t="shared" si="42"/>
        <v>0.03</v>
      </c>
      <c r="L7" s="442">
        <f t="shared" si="42"/>
        <v>-0.031</v>
      </c>
      <c r="M7" s="442">
        <f t="shared" si="42"/>
        <v>3.938</v>
      </c>
      <c r="N7" s="442">
        <f t="shared" si="42"/>
        <v>0.176</v>
      </c>
      <c r="O7" s="442">
        <f t="shared" si="42"/>
        <v>-0.176</v>
      </c>
      <c r="P7" s="442">
        <f t="shared" si="42"/>
        <v>979.26</v>
      </c>
      <c r="Q7" s="443">
        <f t="shared" si="42"/>
        <v>1.5744</v>
      </c>
      <c r="R7" s="442">
        <f t="shared" si="42"/>
        <v>622</v>
      </c>
      <c r="S7" s="444">
        <v>0.13</v>
      </c>
      <c r="T7" s="439">
        <v>0.323</v>
      </c>
      <c r="U7" s="440">
        <v>0.015</v>
      </c>
      <c r="V7" s="440">
        <v>-0.016</v>
      </c>
      <c r="W7" s="440">
        <v>3.686</v>
      </c>
      <c r="X7" s="440">
        <v>0.757</v>
      </c>
      <c r="Y7" s="440">
        <v>-0.573</v>
      </c>
      <c r="Z7" s="445">
        <f t="shared" si="3"/>
        <v>84.34240761</v>
      </c>
      <c r="AA7" s="445">
        <f t="shared" si="4"/>
        <v>28.11413587</v>
      </c>
      <c r="AB7" s="410">
        <f t="shared" si="5"/>
        <v>13.49837656</v>
      </c>
      <c r="AC7" s="410">
        <f t="shared" si="6"/>
        <v>12.25453681</v>
      </c>
      <c r="AD7" s="440">
        <v>1.431</v>
      </c>
      <c r="AE7" s="440">
        <v>0.03</v>
      </c>
      <c r="AF7" s="440">
        <v>-0.031</v>
      </c>
      <c r="AG7" s="440">
        <v>3.938</v>
      </c>
      <c r="AH7" s="440">
        <v>0.176</v>
      </c>
      <c r="AI7" s="440">
        <v>-0.176</v>
      </c>
      <c r="AJ7" s="440">
        <v>979.26</v>
      </c>
      <c r="AK7" s="446">
        <v>1.5744</v>
      </c>
      <c r="AL7" s="440">
        <v>622.0</v>
      </c>
      <c r="AM7" s="447">
        <f t="shared" si="7"/>
        <v>1.57437299</v>
      </c>
      <c r="AN7" s="441">
        <f t="shared" ref="AN7:AO7" si="43">BB7</f>
        <v>14.589</v>
      </c>
      <c r="AO7" s="442">
        <f t="shared" si="43"/>
        <v>0.03009675876</v>
      </c>
      <c r="AP7" s="448">
        <f t="shared" ref="AP7:AU7" si="44">AV7</f>
        <v>2.99</v>
      </c>
      <c r="AQ7" s="449">
        <f t="shared" si="44"/>
        <v>0.006775477707</v>
      </c>
      <c r="AR7" s="449">
        <f t="shared" si="44"/>
        <v>0.767</v>
      </c>
      <c r="AS7" s="449">
        <f t="shared" si="44"/>
        <v>0.002219168174</v>
      </c>
      <c r="AT7" s="449">
        <f t="shared" si="44"/>
        <v>2.223</v>
      </c>
      <c r="AU7" s="449">
        <f t="shared" si="44"/>
        <v>0.008069602273</v>
      </c>
      <c r="AV7" s="450">
        <v>2.99</v>
      </c>
      <c r="AW7" s="451">
        <f t="shared" si="10"/>
        <v>0.006775477707</v>
      </c>
      <c r="AX7" s="440">
        <v>0.767</v>
      </c>
      <c r="AY7" s="452">
        <f t="shared" si="11"/>
        <v>0.002219168174</v>
      </c>
      <c r="AZ7" s="440">
        <v>2.223</v>
      </c>
      <c r="BA7" s="453">
        <f t="shared" si="12"/>
        <v>0.008069602273</v>
      </c>
      <c r="BB7" s="444">
        <f>0.00000014589/0.00000001</f>
        <v>14.589</v>
      </c>
      <c r="BC7" s="440">
        <f t="shared" si="13"/>
        <v>0.03009675876</v>
      </c>
      <c r="BD7" s="438">
        <v>2.9904</v>
      </c>
      <c r="BE7" s="454">
        <f t="shared" si="14"/>
        <v>0.006776384125</v>
      </c>
      <c r="BF7" s="444">
        <f>0.0000000023894/0.00000001</f>
        <v>0.23894</v>
      </c>
      <c r="BG7" s="454">
        <f t="shared" si="15"/>
        <v>0.0005414490446</v>
      </c>
      <c r="BH7" s="503">
        <f t="shared" si="16"/>
        <v>0.07991304348</v>
      </c>
      <c r="BI7" s="455">
        <v>98.45</v>
      </c>
      <c r="BJ7" s="439">
        <v>0.2031</v>
      </c>
      <c r="BK7" s="439">
        <v>81.64</v>
      </c>
      <c r="BL7" s="439">
        <v>0.185</v>
      </c>
      <c r="BM7" s="446">
        <v>49.77</v>
      </c>
      <c r="BN7" s="446">
        <v>0.144</v>
      </c>
      <c r="BO7" s="446">
        <v>31.68</v>
      </c>
      <c r="BP7" s="446">
        <v>0.115</v>
      </c>
      <c r="BQ7" s="456">
        <f t="shared" si="17"/>
        <v>2.898305085</v>
      </c>
      <c r="BR7" s="446">
        <f t="shared" si="18"/>
        <v>0.01345403863</v>
      </c>
      <c r="BS7" s="446">
        <f t="shared" si="19"/>
        <v>0.6365280289</v>
      </c>
      <c r="BT7" s="446">
        <f t="shared" si="20"/>
        <v>0.002954786485</v>
      </c>
      <c r="BU7" s="457">
        <f t="shared" si="33"/>
        <v>3.45286E+37</v>
      </c>
      <c r="BV7" s="458">
        <f t="shared" si="34"/>
        <v>7.82435E+34</v>
      </c>
      <c r="BW7" s="458">
        <f t="shared" si="35"/>
        <v>1.68474E+38</v>
      </c>
      <c r="BX7" s="458">
        <f t="shared" si="36"/>
        <v>3.47559E+35</v>
      </c>
      <c r="BY7" s="507">
        <f t="shared" si="37"/>
        <v>0.1589381041</v>
      </c>
      <c r="BZ7" s="508">
        <f t="shared" si="38"/>
        <v>0.0003278855148</v>
      </c>
      <c r="CA7" s="509">
        <f t="shared" si="21"/>
        <v>3.45286E+37</v>
      </c>
      <c r="CB7" s="131">
        <f t="shared" si="22"/>
        <v>7.82435E+34</v>
      </c>
      <c r="CC7" s="131">
        <f t="shared" si="23"/>
        <v>1.68474E+38</v>
      </c>
      <c r="CD7" s="131">
        <f t="shared" si="24"/>
        <v>3.47559E+35</v>
      </c>
      <c r="CE7" s="460">
        <f t="shared" si="25"/>
        <v>0.1589381041</v>
      </c>
      <c r="CF7" s="510">
        <f t="shared" si="26"/>
        <v>0.0003278855148</v>
      </c>
      <c r="CG7" s="118">
        <f t="shared" si="27"/>
        <v>412.1029866</v>
      </c>
      <c r="CH7" s="461">
        <f t="shared" si="28"/>
        <v>38.27823956</v>
      </c>
      <c r="CI7" s="462">
        <f t="shared" si="29"/>
        <v>38.27817951</v>
      </c>
    </row>
    <row r="8">
      <c r="A8" s="119" t="s">
        <v>685</v>
      </c>
      <c r="B8" s="437" t="s">
        <v>1605</v>
      </c>
      <c r="C8" s="438">
        <v>1.0627053E7</v>
      </c>
      <c r="D8" s="439">
        <v>58237.96802083</v>
      </c>
      <c r="E8" s="440">
        <v>2029.224</v>
      </c>
      <c r="F8" s="440">
        <f t="shared" si="1"/>
        <v>2029.224</v>
      </c>
      <c r="G8" s="440">
        <v>0.0</v>
      </c>
      <c r="H8" s="440" t="str">
        <f t="array" ref="H8">IFS(AND(G8&gt;0,F8&gt;0),"PC-WT",AND(G8&gt;0,F8=0), "PC",AND(G8=0,F8&gt;0), "WT")</f>
        <v>WT</v>
      </c>
      <c r="I8" s="440">
        <v>97.65</v>
      </c>
      <c r="J8" s="441">
        <f t="shared" ref="J8:R8" si="45">AD8</f>
        <v>1.494</v>
      </c>
      <c r="K8" s="442">
        <f t="shared" si="45"/>
        <v>0.025</v>
      </c>
      <c r="L8" s="442">
        <f t="shared" si="45"/>
        <v>-0.026</v>
      </c>
      <c r="M8" s="442">
        <f t="shared" si="45"/>
        <v>4.847</v>
      </c>
      <c r="N8" s="442">
        <f t="shared" si="45"/>
        <v>0.173</v>
      </c>
      <c r="O8" s="442">
        <f t="shared" si="45"/>
        <v>-0.176</v>
      </c>
      <c r="P8" s="442">
        <f t="shared" si="45"/>
        <v>774.41</v>
      </c>
      <c r="Q8" s="443">
        <f t="shared" si="45"/>
        <v>1.3193</v>
      </c>
      <c r="R8" s="442">
        <f t="shared" si="45"/>
        <v>587</v>
      </c>
      <c r="S8" s="444">
        <v>0.13</v>
      </c>
      <c r="T8" s="439">
        <v>0.257</v>
      </c>
      <c r="U8" s="440">
        <v>0.016</v>
      </c>
      <c r="V8" s="440">
        <v>-0.014</v>
      </c>
      <c r="W8" s="440">
        <v>13.078</v>
      </c>
      <c r="X8" s="440">
        <v>3.699</v>
      </c>
      <c r="Y8" s="440">
        <v>-2.663</v>
      </c>
      <c r="Z8" s="445">
        <f t="shared" si="3"/>
        <v>158.868939</v>
      </c>
      <c r="AA8" s="445">
        <f t="shared" si="4"/>
        <v>52.956313</v>
      </c>
      <c r="AB8" s="410">
        <f t="shared" si="5"/>
        <v>29.75096607</v>
      </c>
      <c r="AC8" s="410">
        <f t="shared" si="6"/>
        <v>25.33696658</v>
      </c>
      <c r="AD8" s="440">
        <v>1.494</v>
      </c>
      <c r="AE8" s="440">
        <v>0.025</v>
      </c>
      <c r="AF8" s="440">
        <v>-0.026</v>
      </c>
      <c r="AG8" s="440">
        <v>4.847</v>
      </c>
      <c r="AH8" s="440">
        <v>0.173</v>
      </c>
      <c r="AI8" s="440">
        <v>-0.176</v>
      </c>
      <c r="AJ8" s="440">
        <v>774.41</v>
      </c>
      <c r="AK8" s="446">
        <v>1.3193</v>
      </c>
      <c r="AL8" s="440">
        <v>587.0</v>
      </c>
      <c r="AM8" s="447">
        <f t="shared" si="7"/>
        <v>1.319267462</v>
      </c>
      <c r="AN8" s="441">
        <f t="shared" ref="AN8:AO8" si="46">BB8</f>
        <v>14.822</v>
      </c>
      <c r="AO8" s="442">
        <f t="shared" si="46"/>
        <v>0.03336278136</v>
      </c>
      <c r="AP8" s="448">
        <f t="shared" ref="AP8:AU8" si="47">AV8</f>
        <v>3.347</v>
      </c>
      <c r="AQ8" s="449">
        <f t="shared" si="47"/>
        <v>0.008356948298</v>
      </c>
      <c r="AR8" s="449">
        <f t="shared" si="47"/>
        <v>0.879</v>
      </c>
      <c r="AS8" s="449">
        <f t="shared" si="47"/>
        <v>0.002802452483</v>
      </c>
      <c r="AT8" s="449">
        <f t="shared" si="47"/>
        <v>2.468</v>
      </c>
      <c r="AU8" s="449">
        <f t="shared" si="47"/>
        <v>0.009973368665</v>
      </c>
      <c r="AV8" s="450">
        <v>3.347</v>
      </c>
      <c r="AW8" s="451">
        <f t="shared" si="10"/>
        <v>0.008356948298</v>
      </c>
      <c r="AX8" s="440">
        <v>0.879</v>
      </c>
      <c r="AY8" s="452">
        <f t="shared" si="11"/>
        <v>0.002802452483</v>
      </c>
      <c r="AZ8" s="440">
        <v>2.468</v>
      </c>
      <c r="BA8" s="453">
        <f t="shared" si="12"/>
        <v>0.009973368665</v>
      </c>
      <c r="BB8" s="444">
        <f>0.00000014822/0.00000001</f>
        <v>14.822</v>
      </c>
      <c r="BC8" s="440">
        <f t="shared" si="13"/>
        <v>0.03336278136</v>
      </c>
      <c r="BD8" s="438">
        <v>3.3472</v>
      </c>
      <c r="BE8" s="454">
        <f t="shared" si="14"/>
        <v>0.008357447667</v>
      </c>
      <c r="BF8" s="444">
        <f>0.0000000022219/0.00000001</f>
        <v>0.22219</v>
      </c>
      <c r="BG8" s="454">
        <f t="shared" si="15"/>
        <v>0.0005547745271</v>
      </c>
      <c r="BH8" s="503">
        <f t="shared" si="16"/>
        <v>0.06638482223</v>
      </c>
      <c r="BI8" s="455">
        <v>97.65</v>
      </c>
      <c r="BJ8" s="439">
        <v>0.2198</v>
      </c>
      <c r="BK8" s="439">
        <v>79.3</v>
      </c>
      <c r="BL8" s="439">
        <v>0.198</v>
      </c>
      <c r="BM8" s="446">
        <v>48.93</v>
      </c>
      <c r="BN8" s="446">
        <v>0.156</v>
      </c>
      <c r="BO8" s="446">
        <v>30.19</v>
      </c>
      <c r="BP8" s="446">
        <v>0.122</v>
      </c>
      <c r="BQ8" s="456">
        <f t="shared" si="17"/>
        <v>2.807736064</v>
      </c>
      <c r="BR8" s="446">
        <f t="shared" si="18"/>
        <v>0.01445236175</v>
      </c>
      <c r="BS8" s="446">
        <f t="shared" si="19"/>
        <v>0.6170038831</v>
      </c>
      <c r="BT8" s="446">
        <f t="shared" si="20"/>
        <v>0.003175926481</v>
      </c>
      <c r="BU8" s="457">
        <f t="shared" si="33"/>
        <v>3.86513E+37</v>
      </c>
      <c r="BV8" s="458">
        <f t="shared" si="34"/>
        <v>9.65064E+34</v>
      </c>
      <c r="BW8" s="458">
        <f t="shared" si="35"/>
        <v>1.71165E+38</v>
      </c>
      <c r="BX8" s="458">
        <f t="shared" si="36"/>
        <v>3.85275E+35</v>
      </c>
      <c r="BY8" s="507">
        <f t="shared" si="37"/>
        <v>0.1614764945</v>
      </c>
      <c r="BZ8" s="508">
        <f t="shared" si="38"/>
        <v>0.0003634668048</v>
      </c>
      <c r="CA8" s="509">
        <f t="shared" si="21"/>
        <v>3.86513E+37</v>
      </c>
      <c r="CB8" s="131">
        <f t="shared" si="22"/>
        <v>9.65064E+34</v>
      </c>
      <c r="CC8" s="131">
        <f t="shared" si="23"/>
        <v>1.71165E+38</v>
      </c>
      <c r="CD8" s="131">
        <f t="shared" si="24"/>
        <v>3.85275E+35</v>
      </c>
      <c r="CE8" s="460">
        <f t="shared" si="25"/>
        <v>0.1614764945</v>
      </c>
      <c r="CF8" s="510">
        <f t="shared" si="26"/>
        <v>0.0003634668048</v>
      </c>
      <c r="CG8" s="118">
        <f t="shared" si="27"/>
        <v>656.1229098</v>
      </c>
      <c r="CH8" s="461">
        <f t="shared" si="28"/>
        <v>81.69970316</v>
      </c>
      <c r="CI8" s="462">
        <f t="shared" si="29"/>
        <v>81.69957498</v>
      </c>
    </row>
    <row r="9">
      <c r="A9" s="119" t="s">
        <v>685</v>
      </c>
      <c r="B9" s="437" t="s">
        <v>1605</v>
      </c>
      <c r="C9" s="438">
        <v>1.0627056E7</v>
      </c>
      <c r="D9" s="439">
        <v>58241.34232639</v>
      </c>
      <c r="E9" s="440">
        <v>2224.206</v>
      </c>
      <c r="F9" s="440">
        <f t="shared" si="1"/>
        <v>2224.206</v>
      </c>
      <c r="G9" s="440">
        <v>0.0</v>
      </c>
      <c r="H9" s="440" t="str">
        <f t="array" ref="H9">IFS(AND(G9&gt;0,F9&gt;0),"PC-WT",AND(G9&gt;0,F9=0), "PC",AND(G9=0,F9&gt;0), "WT")</f>
        <v>WT</v>
      </c>
      <c r="I9" s="440">
        <v>99.47</v>
      </c>
      <c r="J9" s="441">
        <f t="shared" ref="J9:R9" si="48">AD9</f>
        <v>1.529</v>
      </c>
      <c r="K9" s="442">
        <f t="shared" si="48"/>
        <v>0.026</v>
      </c>
      <c r="L9" s="442">
        <f t="shared" si="48"/>
        <v>-0.027</v>
      </c>
      <c r="M9" s="442">
        <f t="shared" si="48"/>
        <v>4.703</v>
      </c>
      <c r="N9" s="442">
        <f t="shared" si="48"/>
        <v>0.172</v>
      </c>
      <c r="O9" s="442">
        <f t="shared" si="48"/>
        <v>-0.175</v>
      </c>
      <c r="P9" s="442">
        <f t="shared" si="48"/>
        <v>887.85</v>
      </c>
      <c r="Q9" s="443">
        <f t="shared" si="48"/>
        <v>1.4773</v>
      </c>
      <c r="R9" s="442">
        <f t="shared" si="48"/>
        <v>601</v>
      </c>
      <c r="S9" s="444">
        <v>0.13</v>
      </c>
      <c r="T9" s="439">
        <v>0.254</v>
      </c>
      <c r="U9" s="440">
        <v>0.015</v>
      </c>
      <c r="V9" s="440">
        <v>-0.015</v>
      </c>
      <c r="W9" s="440">
        <v>12.38</v>
      </c>
      <c r="X9" s="440">
        <v>3.972</v>
      </c>
      <c r="Y9" s="440">
        <v>-2.734</v>
      </c>
      <c r="Z9" s="445">
        <f t="shared" si="3"/>
        <v>154.5712258</v>
      </c>
      <c r="AA9" s="445">
        <f t="shared" si="4"/>
        <v>51.52374193</v>
      </c>
      <c r="AB9" s="410">
        <f t="shared" si="5"/>
        <v>31.22332369</v>
      </c>
      <c r="AC9" s="410">
        <f t="shared" si="6"/>
        <v>25.52149738</v>
      </c>
      <c r="AD9" s="440">
        <v>1.529</v>
      </c>
      <c r="AE9" s="440">
        <v>0.026</v>
      </c>
      <c r="AF9" s="440">
        <v>-0.027</v>
      </c>
      <c r="AG9" s="440">
        <v>4.703</v>
      </c>
      <c r="AH9" s="440">
        <v>0.172</v>
      </c>
      <c r="AI9" s="440">
        <v>-0.175</v>
      </c>
      <c r="AJ9" s="440">
        <v>887.85</v>
      </c>
      <c r="AK9" s="446">
        <v>1.4773</v>
      </c>
      <c r="AL9" s="440">
        <v>601.0</v>
      </c>
      <c r="AM9" s="447">
        <f t="shared" si="7"/>
        <v>1.477287854</v>
      </c>
      <c r="AN9" s="441">
        <f t="shared" ref="AN9:AO9" si="49">BB9</f>
        <v>12.934</v>
      </c>
      <c r="AO9" s="442">
        <f t="shared" si="49"/>
        <v>0.02754017493</v>
      </c>
      <c r="AP9" s="448">
        <f t="shared" ref="AP9:AU9" si="50">AV9</f>
        <v>3.098</v>
      </c>
      <c r="AQ9" s="449">
        <f t="shared" si="50"/>
        <v>0.007337772817</v>
      </c>
      <c r="AR9" s="449">
        <f t="shared" si="50"/>
        <v>0.829</v>
      </c>
      <c r="AS9" s="449">
        <f t="shared" si="50"/>
        <v>0.002485508695</v>
      </c>
      <c r="AT9" s="449">
        <f t="shared" si="50"/>
        <v>2.269</v>
      </c>
      <c r="AU9" s="449">
        <f t="shared" si="50"/>
        <v>0.008732664474</v>
      </c>
      <c r="AV9" s="450">
        <v>3.098</v>
      </c>
      <c r="AW9" s="451">
        <f t="shared" si="10"/>
        <v>0.007337772817</v>
      </c>
      <c r="AX9" s="440">
        <v>0.829</v>
      </c>
      <c r="AY9" s="452">
        <f t="shared" si="11"/>
        <v>0.002485508695</v>
      </c>
      <c r="AZ9" s="440">
        <v>2.269</v>
      </c>
      <c r="BA9" s="453">
        <f t="shared" si="12"/>
        <v>0.008732664474</v>
      </c>
      <c r="BB9" s="444">
        <f>0.00000012934/0.00000001</f>
        <v>12.934</v>
      </c>
      <c r="BC9" s="440">
        <f t="shared" si="13"/>
        <v>0.02754017493</v>
      </c>
      <c r="BD9" s="438">
        <v>3.0977</v>
      </c>
      <c r="BE9" s="454">
        <f t="shared" si="14"/>
        <v>0.007337062252</v>
      </c>
      <c r="BF9" s="444">
        <f>0.000000001976/0.00000001</f>
        <v>0.1976</v>
      </c>
      <c r="BG9" s="454">
        <f t="shared" si="15"/>
        <v>0.0004680257937</v>
      </c>
      <c r="BH9" s="503">
        <f t="shared" si="16"/>
        <v>0.06378308586</v>
      </c>
      <c r="BI9" s="455">
        <v>99.47</v>
      </c>
      <c r="BJ9" s="439">
        <v>0.2118</v>
      </c>
      <c r="BK9" s="439">
        <v>80.64</v>
      </c>
      <c r="BL9" s="439">
        <v>0.191</v>
      </c>
      <c r="BM9" s="446">
        <v>50.03</v>
      </c>
      <c r="BN9" s="446">
        <v>0.15</v>
      </c>
      <c r="BO9" s="446">
        <v>30.4</v>
      </c>
      <c r="BP9" s="446">
        <v>0.117</v>
      </c>
      <c r="BQ9" s="456">
        <f t="shared" si="17"/>
        <v>2.737032569</v>
      </c>
      <c r="BR9" s="446">
        <f t="shared" si="18"/>
        <v>0.01335312326</v>
      </c>
      <c r="BS9" s="446">
        <f t="shared" si="19"/>
        <v>0.6076354187</v>
      </c>
      <c r="BT9" s="446">
        <f t="shared" si="20"/>
        <v>0.002964462584</v>
      </c>
      <c r="BU9" s="457">
        <f t="shared" si="33"/>
        <v>3.57758E+37</v>
      </c>
      <c r="BV9" s="458">
        <f t="shared" si="34"/>
        <v>8.47369E+34</v>
      </c>
      <c r="BW9" s="458">
        <f t="shared" si="35"/>
        <v>1.49362E+38</v>
      </c>
      <c r="BX9" s="458">
        <f t="shared" si="36"/>
        <v>3.18035E+35</v>
      </c>
      <c r="BY9" s="507">
        <f t="shared" si="37"/>
        <v>0.1409079058</v>
      </c>
      <c r="BZ9" s="508">
        <f t="shared" si="38"/>
        <v>0.00030003312</v>
      </c>
      <c r="CA9" s="509">
        <f t="shared" si="21"/>
        <v>3.57758E+37</v>
      </c>
      <c r="CB9" s="131">
        <f t="shared" si="22"/>
        <v>8.47369E+34</v>
      </c>
      <c r="CC9" s="131">
        <f t="shared" si="23"/>
        <v>1.49362E+38</v>
      </c>
      <c r="CD9" s="131">
        <f t="shared" si="24"/>
        <v>3.18035E+35</v>
      </c>
      <c r="CE9" s="460">
        <f t="shared" si="25"/>
        <v>0.1409079058</v>
      </c>
      <c r="CF9" s="510">
        <f t="shared" si="26"/>
        <v>0.00030003312</v>
      </c>
      <c r="CG9" s="118">
        <f t="shared" si="27"/>
        <v>627.4758846</v>
      </c>
      <c r="CH9" s="461">
        <f t="shared" si="28"/>
        <v>74.11445201</v>
      </c>
      <c r="CI9" s="462">
        <f t="shared" si="29"/>
        <v>74.11433573</v>
      </c>
    </row>
    <row r="10">
      <c r="A10" s="119" t="s">
        <v>686</v>
      </c>
      <c r="B10" s="437" t="s">
        <v>1605</v>
      </c>
      <c r="C10" s="438">
        <v>8.8657005E7</v>
      </c>
      <c r="D10" s="439">
        <v>58280.14371528</v>
      </c>
      <c r="E10" s="440">
        <v>2003.227</v>
      </c>
      <c r="F10" s="440">
        <f t="shared" si="1"/>
        <v>2003.227</v>
      </c>
      <c r="G10" s="440">
        <v>0.0</v>
      </c>
      <c r="H10" s="440" t="str">
        <f t="array" ref="H10">IFS(AND(G10&gt;0,F10&gt;0),"PC-WT",AND(G10&gt;0,F10=0), "PC",AND(G10=0,F10&gt;0), "WT")</f>
        <v>WT</v>
      </c>
      <c r="I10" s="440">
        <v>92.29</v>
      </c>
      <c r="J10" s="441">
        <f t="shared" ref="J10:R10" si="51">AD10</f>
        <v>1.581</v>
      </c>
      <c r="K10" s="442">
        <f t="shared" si="51"/>
        <v>0.024</v>
      </c>
      <c r="L10" s="442">
        <f t="shared" si="51"/>
        <v>-0.025</v>
      </c>
      <c r="M10" s="442">
        <f t="shared" si="51"/>
        <v>1.839</v>
      </c>
      <c r="N10" s="442">
        <f t="shared" si="51"/>
        <v>0.058</v>
      </c>
      <c r="O10" s="442">
        <f t="shared" si="51"/>
        <v>-0.06</v>
      </c>
      <c r="P10" s="442">
        <f t="shared" si="51"/>
        <v>757.42</v>
      </c>
      <c r="Q10" s="443">
        <f t="shared" si="51"/>
        <v>1.3218</v>
      </c>
      <c r="R10" s="442">
        <f t="shared" si="51"/>
        <v>573</v>
      </c>
      <c r="S10" s="444">
        <v>0.13</v>
      </c>
      <c r="T10" s="439">
        <v>0.219</v>
      </c>
      <c r="U10" s="440">
        <v>0.014</v>
      </c>
      <c r="V10" s="440">
        <v>-0.014</v>
      </c>
      <c r="W10" s="440">
        <v>9.898</v>
      </c>
      <c r="X10" s="440">
        <v>3.953</v>
      </c>
      <c r="Y10" s="440">
        <v>-2.634</v>
      </c>
      <c r="Z10" s="445">
        <f t="shared" si="3"/>
        <v>138.2108231</v>
      </c>
      <c r="AA10" s="445">
        <f t="shared" si="4"/>
        <v>46.07027437</v>
      </c>
      <c r="AB10" s="410">
        <f t="shared" si="5"/>
        <v>32.3968252</v>
      </c>
      <c r="AC10" s="410">
        <f t="shared" si="6"/>
        <v>25.02091581</v>
      </c>
      <c r="AD10" s="440">
        <v>1.581</v>
      </c>
      <c r="AE10" s="440">
        <v>0.024</v>
      </c>
      <c r="AF10" s="440">
        <v>-0.025</v>
      </c>
      <c r="AG10" s="440">
        <v>1.839</v>
      </c>
      <c r="AH10" s="440">
        <v>0.058</v>
      </c>
      <c r="AI10" s="440">
        <v>-0.06</v>
      </c>
      <c r="AJ10" s="440">
        <v>757.42</v>
      </c>
      <c r="AK10" s="446">
        <v>1.3218</v>
      </c>
      <c r="AL10" s="440">
        <v>573.0</v>
      </c>
      <c r="AM10" s="447">
        <f t="shared" si="7"/>
        <v>1.321849913</v>
      </c>
      <c r="AN10" s="441">
        <f t="shared" ref="AN10:AO10" si="52">BB10</f>
        <v>4.3397</v>
      </c>
      <c r="AO10" s="442">
        <f t="shared" si="52"/>
        <v>0.01010512006</v>
      </c>
      <c r="AP10" s="448">
        <f t="shared" ref="AP10:AU10" si="53">AV10</f>
        <v>1.124</v>
      </c>
      <c r="AQ10" s="449">
        <f t="shared" si="53"/>
        <v>0.002933768352</v>
      </c>
      <c r="AR10" s="449">
        <f t="shared" si="53"/>
        <v>0.306</v>
      </c>
      <c r="AS10" s="449">
        <f t="shared" si="53"/>
        <v>0.001011130435</v>
      </c>
      <c r="AT10" s="449">
        <f t="shared" si="53"/>
        <v>0.817</v>
      </c>
      <c r="AU10" s="449">
        <f t="shared" si="53"/>
        <v>0.003492473511</v>
      </c>
      <c r="AV10" s="450">
        <v>1.124</v>
      </c>
      <c r="AW10" s="451">
        <f t="shared" si="10"/>
        <v>0.002933768352</v>
      </c>
      <c r="AX10" s="440">
        <v>0.306</v>
      </c>
      <c r="AY10" s="452">
        <f t="shared" si="11"/>
        <v>0.001011130435</v>
      </c>
      <c r="AZ10" s="440">
        <v>0.817</v>
      </c>
      <c r="BA10" s="453">
        <f t="shared" si="12"/>
        <v>0.003492473511</v>
      </c>
      <c r="BB10" s="444">
        <v>4.3397</v>
      </c>
      <c r="BC10" s="440">
        <f t="shared" si="13"/>
        <v>0.01010512006</v>
      </c>
      <c r="BD10" s="438">
        <v>1.1236</v>
      </c>
      <c r="BE10" s="454">
        <f t="shared" si="14"/>
        <v>0.002932724307</v>
      </c>
      <c r="BF10" s="444">
        <f>0.00000000061531/0.00000001</f>
        <v>0.061531</v>
      </c>
      <c r="BG10" s="454">
        <f t="shared" si="15"/>
        <v>0.0001606029364</v>
      </c>
      <c r="BH10" s="503">
        <f t="shared" si="16"/>
        <v>0.05474288256</v>
      </c>
      <c r="BI10" s="455">
        <v>92.29</v>
      </c>
      <c r="BJ10" s="439">
        <v>0.2149</v>
      </c>
      <c r="BK10" s="439">
        <v>73.56</v>
      </c>
      <c r="BL10" s="439">
        <v>0.192</v>
      </c>
      <c r="BM10" s="446">
        <v>46.0</v>
      </c>
      <c r="BN10" s="446">
        <v>0.152</v>
      </c>
      <c r="BO10" s="446">
        <v>27.37</v>
      </c>
      <c r="BP10" s="446">
        <v>0.117</v>
      </c>
      <c r="BQ10" s="456">
        <f t="shared" si="17"/>
        <v>2.669934641</v>
      </c>
      <c r="BR10" s="446">
        <f t="shared" si="18"/>
        <v>0.01442561289</v>
      </c>
      <c r="BS10" s="446">
        <f t="shared" si="19"/>
        <v>0.595</v>
      </c>
      <c r="BT10" s="446">
        <f t="shared" si="20"/>
        <v>0.0032147752</v>
      </c>
      <c r="BU10" s="457">
        <f t="shared" si="33"/>
        <v>1.298E+37</v>
      </c>
      <c r="BV10" s="458">
        <f t="shared" si="34"/>
        <v>3.38793E+34</v>
      </c>
      <c r="BW10" s="458">
        <f t="shared" si="35"/>
        <v>5.0115E+37</v>
      </c>
      <c r="BX10" s="458">
        <f t="shared" si="36"/>
        <v>1.16694E+35</v>
      </c>
      <c r="BY10" s="507">
        <f t="shared" si="37"/>
        <v>0.04727833917</v>
      </c>
      <c r="BZ10" s="508">
        <f t="shared" si="38"/>
        <v>0.0001100890138</v>
      </c>
      <c r="CA10" s="509">
        <f t="shared" si="21"/>
        <v>1.298E+37</v>
      </c>
      <c r="CB10" s="131">
        <f t="shared" si="22"/>
        <v>3.38793E+34</v>
      </c>
      <c r="CC10" s="131">
        <f t="shared" si="23"/>
        <v>5.0115E+37</v>
      </c>
      <c r="CD10" s="131">
        <f t="shared" si="24"/>
        <v>1.16694E+35</v>
      </c>
      <c r="CE10" s="460">
        <f t="shared" si="25"/>
        <v>0.04727833917</v>
      </c>
      <c r="CF10" s="510">
        <f t="shared" si="26"/>
        <v>0.0001100890138</v>
      </c>
      <c r="CG10" s="118">
        <f t="shared" si="27"/>
        <v>488.9221004</v>
      </c>
      <c r="CH10" s="461">
        <f t="shared" si="28"/>
        <v>62.51327799</v>
      </c>
      <c r="CI10" s="462">
        <f t="shared" si="29"/>
        <v>62.51317991</v>
      </c>
    </row>
    <row r="11">
      <c r="A11" s="119" t="s">
        <v>686</v>
      </c>
      <c r="B11" s="437" t="s">
        <v>1605</v>
      </c>
      <c r="C11" s="438">
        <v>8.8779001E7</v>
      </c>
      <c r="D11" s="439">
        <v>58280.59649306</v>
      </c>
      <c r="E11" s="440">
        <v>2193.232</v>
      </c>
      <c r="F11" s="440">
        <f t="shared" si="1"/>
        <v>2193.232</v>
      </c>
      <c r="G11" s="440">
        <v>0.0</v>
      </c>
      <c r="H11" s="440" t="str">
        <f t="array" ref="H11">IFS(AND(G11&gt;0,F11&gt;0),"PC-WT",AND(G11&gt;0,F11=0), "PC",AND(G11=0,F11&gt;0), "WT")</f>
        <v>WT</v>
      </c>
      <c r="I11" s="440">
        <v>90.54</v>
      </c>
      <c r="J11" s="441">
        <f t="shared" ref="J11:R11" si="54">AD11</f>
        <v>1.597</v>
      </c>
      <c r="K11" s="442">
        <f t="shared" si="54"/>
        <v>0.019</v>
      </c>
      <c r="L11" s="442">
        <f t="shared" si="54"/>
        <v>-0.0201</v>
      </c>
      <c r="M11" s="442">
        <f t="shared" si="54"/>
        <v>2.219</v>
      </c>
      <c r="N11" s="442">
        <f t="shared" si="54"/>
        <v>0.055</v>
      </c>
      <c r="O11" s="442">
        <f t="shared" si="54"/>
        <v>-0.057</v>
      </c>
      <c r="P11" s="442">
        <f t="shared" si="54"/>
        <v>761.2</v>
      </c>
      <c r="Q11" s="443">
        <f t="shared" si="54"/>
        <v>1.3147</v>
      </c>
      <c r="R11" s="442">
        <f t="shared" si="54"/>
        <v>579</v>
      </c>
      <c r="S11" s="444">
        <v>0.13</v>
      </c>
      <c r="T11" s="439">
        <v>0.198</v>
      </c>
      <c r="U11" s="440">
        <v>0.011</v>
      </c>
      <c r="V11" s="440">
        <v>-0.011</v>
      </c>
      <c r="W11" s="440">
        <v>20.783</v>
      </c>
      <c r="X11" s="440">
        <v>7.9006</v>
      </c>
      <c r="Y11" s="440">
        <v>-5.401</v>
      </c>
      <c r="Z11" s="445">
        <f t="shared" si="3"/>
        <v>200.2730203</v>
      </c>
      <c r="AA11" s="445">
        <f t="shared" si="4"/>
        <v>66.75767344</v>
      </c>
      <c r="AB11" s="410">
        <f t="shared" si="5"/>
        <v>45.31538397</v>
      </c>
      <c r="AC11" s="410">
        <f t="shared" si="6"/>
        <v>35.79967032</v>
      </c>
      <c r="AD11" s="440">
        <v>1.597</v>
      </c>
      <c r="AE11" s="440">
        <v>0.019</v>
      </c>
      <c r="AF11" s="440">
        <v>-0.0201</v>
      </c>
      <c r="AG11" s="440">
        <v>2.219</v>
      </c>
      <c r="AH11" s="440">
        <v>0.055</v>
      </c>
      <c r="AI11" s="440">
        <v>-0.057</v>
      </c>
      <c r="AJ11" s="440">
        <v>761.2</v>
      </c>
      <c r="AK11" s="446">
        <v>1.3147</v>
      </c>
      <c r="AL11" s="440">
        <v>579.0</v>
      </c>
      <c r="AM11" s="447">
        <f t="shared" si="7"/>
        <v>1.314680484</v>
      </c>
      <c r="AN11" s="441">
        <f t="shared" ref="AN11:AO11" si="55">BB11</f>
        <v>5.0006</v>
      </c>
      <c r="AO11" s="442">
        <f t="shared" si="55"/>
        <v>0.01123395229</v>
      </c>
      <c r="AP11" s="448">
        <f t="shared" ref="AP11:AU11" si="56">AV11</f>
        <v>1.322</v>
      </c>
      <c r="AQ11" s="449">
        <f t="shared" si="56"/>
        <v>0.003337087379</v>
      </c>
      <c r="AR11" s="449">
        <f t="shared" si="56"/>
        <v>0.361</v>
      </c>
      <c r="AS11" s="449">
        <f t="shared" si="56"/>
        <v>0.001147687861</v>
      </c>
      <c r="AT11" s="449">
        <f t="shared" si="56"/>
        <v>0.961</v>
      </c>
      <c r="AU11" s="449">
        <f t="shared" si="56"/>
        <v>0.003958107607</v>
      </c>
      <c r="AV11" s="450">
        <v>1.322</v>
      </c>
      <c r="AW11" s="451">
        <f t="shared" si="10"/>
        <v>0.003337087379</v>
      </c>
      <c r="AX11" s="440">
        <v>0.361</v>
      </c>
      <c r="AY11" s="452">
        <f t="shared" si="11"/>
        <v>0.001147687861</v>
      </c>
      <c r="AZ11" s="440">
        <v>0.961</v>
      </c>
      <c r="BA11" s="453">
        <f t="shared" si="12"/>
        <v>0.003958107607</v>
      </c>
      <c r="BB11" s="444">
        <v>5.0006</v>
      </c>
      <c r="BC11" s="440">
        <f t="shared" si="13"/>
        <v>0.01123395229</v>
      </c>
      <c r="BD11" s="438">
        <v>1.3219</v>
      </c>
      <c r="BE11" s="454">
        <f t="shared" si="14"/>
        <v>0.003336834951</v>
      </c>
      <c r="BF11" s="444">
        <f>0.00000000066291/0.00000001</f>
        <v>0.066291</v>
      </c>
      <c r="BG11" s="454">
        <f t="shared" si="15"/>
        <v>0.0001673365049</v>
      </c>
      <c r="BH11" s="503">
        <f t="shared" si="16"/>
        <v>0.05014447806</v>
      </c>
      <c r="BI11" s="455">
        <v>90.54</v>
      </c>
      <c r="BJ11" s="439">
        <v>0.2034</v>
      </c>
      <c r="BK11" s="439">
        <v>72.1</v>
      </c>
      <c r="BL11" s="439">
        <v>0.182</v>
      </c>
      <c r="BM11" s="446">
        <v>44.98</v>
      </c>
      <c r="BN11" s="446">
        <v>0.143</v>
      </c>
      <c r="BO11" s="446">
        <v>26.95</v>
      </c>
      <c r="BP11" s="446">
        <v>0.111</v>
      </c>
      <c r="BQ11" s="456">
        <f t="shared" si="17"/>
        <v>2.662049861</v>
      </c>
      <c r="BR11" s="446">
        <f t="shared" si="18"/>
        <v>0.01385065845</v>
      </c>
      <c r="BS11" s="446">
        <f t="shared" si="19"/>
        <v>0.5991551801</v>
      </c>
      <c r="BT11" s="446">
        <f t="shared" si="20"/>
        <v>0.003117407331</v>
      </c>
      <c r="BU11" s="457">
        <f t="shared" si="33"/>
        <v>1.52665E+37</v>
      </c>
      <c r="BV11" s="458">
        <f t="shared" si="34"/>
        <v>3.85368E+34</v>
      </c>
      <c r="BW11" s="458">
        <f t="shared" si="35"/>
        <v>5.77471E+37</v>
      </c>
      <c r="BX11" s="458">
        <f t="shared" si="36"/>
        <v>1.2973E+35</v>
      </c>
      <c r="BY11" s="507">
        <f t="shared" si="37"/>
        <v>0.05447843465</v>
      </c>
      <c r="BZ11" s="508">
        <f t="shared" si="38"/>
        <v>0.0001223869407</v>
      </c>
      <c r="CA11" s="509">
        <f t="shared" si="21"/>
        <v>1.52665E+37</v>
      </c>
      <c r="CB11" s="131">
        <f t="shared" si="22"/>
        <v>3.85368E+34</v>
      </c>
      <c r="CC11" s="131">
        <f t="shared" si="23"/>
        <v>5.77471E+37</v>
      </c>
      <c r="CD11" s="131">
        <f t="shared" si="24"/>
        <v>1.2973E+35</v>
      </c>
      <c r="CE11" s="460">
        <f t="shared" si="25"/>
        <v>0.05447843465</v>
      </c>
      <c r="CF11" s="510">
        <f t="shared" si="26"/>
        <v>0.0001223869407</v>
      </c>
      <c r="CG11" s="118">
        <f t="shared" si="27"/>
        <v>642.0645945</v>
      </c>
      <c r="CH11" s="461">
        <f t="shared" si="28"/>
        <v>71.3442678</v>
      </c>
      <c r="CI11" s="462">
        <f t="shared" si="29"/>
        <v>71.34415587</v>
      </c>
    </row>
    <row r="12">
      <c r="A12" s="119" t="s">
        <v>1606</v>
      </c>
      <c r="B12" s="437" t="s">
        <v>680</v>
      </c>
      <c r="C12" s="438">
        <v>1.0627076E7</v>
      </c>
      <c r="D12" s="439">
        <v>58307.23399306</v>
      </c>
      <c r="E12" s="440">
        <v>2188.512</v>
      </c>
      <c r="F12" s="440">
        <f t="shared" si="1"/>
        <v>2188.512</v>
      </c>
      <c r="G12" s="440">
        <v>0.0</v>
      </c>
      <c r="H12" s="440" t="str">
        <f t="array" ref="H12">IFS(AND(G12&gt;0,F12&gt;0),"PC-WT",AND(G12&gt;0,F12=0), "PC",AND(G12=0,F12&gt;0), "WT")</f>
        <v>WT</v>
      </c>
      <c r="I12" s="440">
        <v>96.42</v>
      </c>
      <c r="J12" s="441">
        <f t="shared" ref="J12:R12" si="57">AD12</f>
        <v>2.3126</v>
      </c>
      <c r="K12" s="442">
        <f t="shared" si="57"/>
        <v>0.08</v>
      </c>
      <c r="L12" s="442">
        <f t="shared" si="57"/>
        <v>-0.074</v>
      </c>
      <c r="M12" s="442">
        <f t="shared" si="57"/>
        <v>9.75519</v>
      </c>
      <c r="N12" s="442">
        <f t="shared" si="57"/>
        <v>0.565</v>
      </c>
      <c r="O12" s="442">
        <f t="shared" si="57"/>
        <v>-0.579</v>
      </c>
      <c r="P12" s="442">
        <f t="shared" si="57"/>
        <v>557.83</v>
      </c>
      <c r="Q12" s="443">
        <f t="shared" si="57"/>
        <v>1.2883</v>
      </c>
      <c r="R12" s="442">
        <f t="shared" si="57"/>
        <v>433</v>
      </c>
      <c r="S12" s="444">
        <v>0.13</v>
      </c>
      <c r="T12" s="439">
        <v>0.850084</v>
      </c>
      <c r="U12" s="440">
        <v>0.016</v>
      </c>
      <c r="V12" s="440">
        <v>-0.015</v>
      </c>
      <c r="W12" s="440">
        <f>7717.08/10000</f>
        <v>0.771708</v>
      </c>
      <c r="X12" s="440">
        <v>0.058</v>
      </c>
      <c r="Y12" s="440">
        <v>-0.052</v>
      </c>
      <c r="Z12" s="445">
        <f t="shared" si="3"/>
        <v>38.59178173</v>
      </c>
      <c r="AA12" s="445">
        <f t="shared" si="4"/>
        <v>12.86392724</v>
      </c>
      <c r="AB12" s="410">
        <f t="shared" si="5"/>
        <v>4.954413175</v>
      </c>
      <c r="AC12" s="410">
        <f t="shared" si="6"/>
        <v>4.912593352</v>
      </c>
      <c r="AD12" s="440">
        <v>2.3126</v>
      </c>
      <c r="AE12" s="440">
        <v>0.08</v>
      </c>
      <c r="AF12" s="440">
        <v>-0.074</v>
      </c>
      <c r="AG12" s="440">
        <v>9.75519</v>
      </c>
      <c r="AH12" s="440">
        <v>0.565</v>
      </c>
      <c r="AI12" s="440">
        <v>-0.579</v>
      </c>
      <c r="AJ12" s="440">
        <v>557.83</v>
      </c>
      <c r="AK12" s="446">
        <v>1.2883</v>
      </c>
      <c r="AL12" s="440">
        <v>433.0</v>
      </c>
      <c r="AM12" s="447">
        <f t="shared" si="7"/>
        <v>1.288290993</v>
      </c>
      <c r="AN12" s="441">
        <f t="shared" ref="AN12:AO12" si="58">BB12</f>
        <v>10.885</v>
      </c>
      <c r="AO12" s="442">
        <f t="shared" si="58"/>
        <v>0.02380882078</v>
      </c>
      <c r="AP12" s="448">
        <f t="shared" ref="AP12:AU12" si="59">AV12</f>
        <v>8.196</v>
      </c>
      <c r="AQ12" s="449">
        <f t="shared" si="59"/>
        <v>0.01953346437</v>
      </c>
      <c r="AR12" s="449">
        <f t="shared" si="59"/>
        <v>3.803</v>
      </c>
      <c r="AS12" s="449">
        <f t="shared" si="59"/>
        <v>0.01075076309</v>
      </c>
      <c r="AT12" s="449">
        <f t="shared" si="59"/>
        <v>4.394</v>
      </c>
      <c r="AU12" s="449">
        <f t="shared" si="59"/>
        <v>0.01944578723</v>
      </c>
      <c r="AV12" s="450">
        <v>8.196</v>
      </c>
      <c r="AW12" s="451">
        <f t="shared" si="10"/>
        <v>0.01953346437</v>
      </c>
      <c r="AX12" s="440">
        <v>3.803</v>
      </c>
      <c r="AY12" s="452">
        <f t="shared" si="11"/>
        <v>0.01075076309</v>
      </c>
      <c r="AZ12" s="440">
        <v>4.394</v>
      </c>
      <c r="BA12" s="453">
        <f t="shared" si="12"/>
        <v>0.01944578723</v>
      </c>
      <c r="BB12" s="444">
        <f>0.00000010885/0.00000001</f>
        <v>10.885</v>
      </c>
      <c r="BC12" s="440">
        <f t="shared" si="13"/>
        <v>0.02380882078</v>
      </c>
      <c r="BD12" s="438">
        <v>8.1962</v>
      </c>
      <c r="BE12" s="454">
        <f t="shared" si="14"/>
        <v>0.01953394103</v>
      </c>
      <c r="BF12" s="444">
        <f>0.000000058572/0.00000001</f>
        <v>5.8572</v>
      </c>
      <c r="BG12" s="454">
        <f t="shared" si="15"/>
        <v>0.01395942015</v>
      </c>
      <c r="BH12" s="503">
        <f t="shared" si="16"/>
        <v>0.7146412884</v>
      </c>
      <c r="BI12" s="455">
        <v>96.42</v>
      </c>
      <c r="BJ12" s="439">
        <v>0.2109</v>
      </c>
      <c r="BK12" s="439">
        <v>81.4</v>
      </c>
      <c r="BL12" s="439">
        <v>0.194</v>
      </c>
      <c r="BM12" s="446">
        <v>57.66</v>
      </c>
      <c r="BN12" s="446">
        <v>0.163</v>
      </c>
      <c r="BO12" s="446">
        <v>23.5</v>
      </c>
      <c r="BP12" s="446">
        <v>0.104</v>
      </c>
      <c r="BQ12" s="456">
        <f t="shared" si="17"/>
        <v>1.155403629</v>
      </c>
      <c r="BR12" s="446">
        <f t="shared" si="18"/>
        <v>0.006067441197</v>
      </c>
      <c r="BS12" s="446">
        <f t="shared" si="19"/>
        <v>0.4075615678</v>
      </c>
      <c r="BT12" s="446">
        <f t="shared" si="20"/>
        <v>0.002140252796</v>
      </c>
      <c r="BU12" s="457">
        <f t="shared" si="33"/>
        <v>9.46478E+37</v>
      </c>
      <c r="BV12" s="458">
        <f t="shared" si="34"/>
        <v>2.25573E+35</v>
      </c>
      <c r="BW12" s="458">
        <f t="shared" si="35"/>
        <v>1.257E+38</v>
      </c>
      <c r="BX12" s="458">
        <f t="shared" si="36"/>
        <v>2.74945E+35</v>
      </c>
      <c r="BY12" s="507">
        <f t="shared" si="37"/>
        <v>0.118585322</v>
      </c>
      <c r="BZ12" s="508">
        <f t="shared" si="38"/>
        <v>0.0002593823316</v>
      </c>
      <c r="CA12" s="509">
        <f t="shared" si="21"/>
        <v>9.46478E+37</v>
      </c>
      <c r="CB12" s="131">
        <f t="shared" si="22"/>
        <v>2.25573E+35</v>
      </c>
      <c r="CC12" s="131">
        <f t="shared" si="23"/>
        <v>1.257E+38</v>
      </c>
      <c r="CD12" s="131">
        <f t="shared" si="24"/>
        <v>2.74945E+35</v>
      </c>
      <c r="CE12" s="460">
        <f t="shared" si="25"/>
        <v>0.118585322</v>
      </c>
      <c r="CF12" s="510">
        <f t="shared" si="26"/>
        <v>0.0002593823316</v>
      </c>
      <c r="CG12" s="118">
        <f t="shared" si="27"/>
        <v>51.39117849</v>
      </c>
      <c r="CH12" s="461">
        <f t="shared" si="28"/>
        <v>1.935354856</v>
      </c>
      <c r="CI12" s="462">
        <f t="shared" si="29"/>
        <v>1.935351819</v>
      </c>
    </row>
    <row r="13">
      <c r="A13" s="119" t="s">
        <v>1607</v>
      </c>
      <c r="B13" s="437" t="s">
        <v>680</v>
      </c>
      <c r="C13" s="438">
        <v>1.0754002E7</v>
      </c>
      <c r="D13" s="439">
        <v>58310.14871528</v>
      </c>
      <c r="E13" s="440">
        <v>2979.191</v>
      </c>
      <c r="F13" s="440">
        <f t="shared" si="1"/>
        <v>2979.191</v>
      </c>
      <c r="G13" s="440">
        <v>0.0</v>
      </c>
      <c r="H13" s="440" t="str">
        <f t="array" ref="H13">IFS(AND(G13&gt;0,F13&gt;0),"PC-WT",AND(G13&gt;0,F13=0), "PC",AND(G13=0,F13&gt;0), "WT")</f>
        <v>WT</v>
      </c>
      <c r="I13" s="440">
        <v>95.78</v>
      </c>
      <c r="J13" s="441">
        <f t="shared" ref="J13:R13" si="60">AD13</f>
        <v>2.45698</v>
      </c>
      <c r="K13" s="442">
        <f t="shared" si="60"/>
        <v>0.118</v>
      </c>
      <c r="L13" s="442">
        <f t="shared" si="60"/>
        <v>-0.101</v>
      </c>
      <c r="M13" s="442">
        <f t="shared" si="60"/>
        <v>7.96833</v>
      </c>
      <c r="N13" s="442">
        <f t="shared" si="60"/>
        <v>0.541</v>
      </c>
      <c r="O13" s="442">
        <f t="shared" si="60"/>
        <v>-0.548</v>
      </c>
      <c r="P13" s="442">
        <f t="shared" si="60"/>
        <v>581.28</v>
      </c>
      <c r="Q13" s="443">
        <f t="shared" si="60"/>
        <v>1.3181</v>
      </c>
      <c r="R13" s="442">
        <f t="shared" si="60"/>
        <v>441</v>
      </c>
      <c r="S13" s="444">
        <v>0.13</v>
      </c>
      <c r="T13" s="439">
        <v>0.849</v>
      </c>
      <c r="U13" s="440">
        <v>0.012</v>
      </c>
      <c r="V13" s="440">
        <v>-0.012</v>
      </c>
      <c r="W13" s="440">
        <v>1.02098</v>
      </c>
      <c r="X13" s="440">
        <v>0.055</v>
      </c>
      <c r="Y13" s="440">
        <v>-0.05</v>
      </c>
      <c r="Z13" s="445">
        <f t="shared" si="3"/>
        <v>44.38916197</v>
      </c>
      <c r="AA13" s="445">
        <f t="shared" si="4"/>
        <v>14.79638732</v>
      </c>
      <c r="AB13" s="410">
        <f t="shared" si="5"/>
        <v>5.578701477</v>
      </c>
      <c r="AC13" s="410">
        <f t="shared" si="6"/>
        <v>5.556421038</v>
      </c>
      <c r="AD13" s="440">
        <v>2.45698</v>
      </c>
      <c r="AE13" s="440">
        <v>0.118</v>
      </c>
      <c r="AF13" s="440">
        <v>-0.101</v>
      </c>
      <c r="AG13" s="440">
        <v>7.96833</v>
      </c>
      <c r="AH13" s="440">
        <v>0.541</v>
      </c>
      <c r="AI13" s="440">
        <v>-0.548</v>
      </c>
      <c r="AJ13" s="440">
        <v>581.28</v>
      </c>
      <c r="AK13" s="446">
        <v>1.3181</v>
      </c>
      <c r="AL13" s="440">
        <v>441.0</v>
      </c>
      <c r="AM13" s="447">
        <f t="shared" si="7"/>
        <v>1.318095238</v>
      </c>
      <c r="AN13" s="441">
        <f t="shared" ref="AN13:AO13" si="61">BB13</f>
        <v>11.49</v>
      </c>
      <c r="AO13" s="442">
        <f t="shared" si="61"/>
        <v>0.02215705784</v>
      </c>
      <c r="AP13" s="448">
        <f t="shared" ref="AP13:AU13" si="62">AV13</f>
        <v>9.409</v>
      </c>
      <c r="AQ13" s="449">
        <f t="shared" si="62"/>
        <v>0.0196405943</v>
      </c>
      <c r="AR13" s="449">
        <f t="shared" si="62"/>
        <v>4.442</v>
      </c>
      <c r="AS13" s="449">
        <f t="shared" si="62"/>
        <v>0.01102841379</v>
      </c>
      <c r="AT13" s="449">
        <f t="shared" si="62"/>
        <v>4.967</v>
      </c>
      <c r="AU13" s="449">
        <f t="shared" si="62"/>
        <v>0.01949103062</v>
      </c>
      <c r="AV13" s="450">
        <v>9.409</v>
      </c>
      <c r="AW13" s="451">
        <f t="shared" si="10"/>
        <v>0.0196405943</v>
      </c>
      <c r="AX13" s="440">
        <v>4.442</v>
      </c>
      <c r="AY13" s="452">
        <f t="shared" si="11"/>
        <v>0.01102841379</v>
      </c>
      <c r="AZ13" s="440">
        <v>4.967</v>
      </c>
      <c r="BA13" s="453">
        <f t="shared" si="12"/>
        <v>0.01949103062</v>
      </c>
      <c r="BB13" s="444">
        <f>0.0000001149/0.00000001</f>
        <v>11.49</v>
      </c>
      <c r="BC13" s="440">
        <f t="shared" si="13"/>
        <v>0.02215705784</v>
      </c>
      <c r="BD13" s="438">
        <v>9.4094</v>
      </c>
      <c r="BE13" s="454">
        <f t="shared" si="14"/>
        <v>0.01964142927</v>
      </c>
      <c r="BF13" s="444">
        <f>0.000000077023/0.00000001</f>
        <v>7.7023</v>
      </c>
      <c r="BG13" s="454">
        <f t="shared" si="15"/>
        <v>0.01607798379</v>
      </c>
      <c r="BH13" s="503">
        <f t="shared" si="16"/>
        <v>0.8186098416</v>
      </c>
      <c r="BI13" s="455">
        <v>95.78</v>
      </c>
      <c r="BJ13" s="439">
        <v>0.1847</v>
      </c>
      <c r="BK13" s="439">
        <v>81.44</v>
      </c>
      <c r="BL13" s="439">
        <v>0.17</v>
      </c>
      <c r="BM13" s="446">
        <v>58.0</v>
      </c>
      <c r="BN13" s="446">
        <v>0.144</v>
      </c>
      <c r="BO13" s="446">
        <v>23.19</v>
      </c>
      <c r="BP13" s="446">
        <v>0.091</v>
      </c>
      <c r="BQ13" s="456">
        <f t="shared" si="17"/>
        <v>1.118190005</v>
      </c>
      <c r="BR13" s="446">
        <f t="shared" si="18"/>
        <v>0.005192387513</v>
      </c>
      <c r="BS13" s="446">
        <f t="shared" si="19"/>
        <v>0.3998275862</v>
      </c>
      <c r="BT13" s="446">
        <f t="shared" si="20"/>
        <v>0.001856625223</v>
      </c>
      <c r="BU13" s="457">
        <f t="shared" si="33"/>
        <v>1.08656E+38</v>
      </c>
      <c r="BV13" s="458">
        <f t="shared" si="34"/>
        <v>2.2681E+35</v>
      </c>
      <c r="BW13" s="458">
        <f t="shared" si="35"/>
        <v>1.32687E+38</v>
      </c>
      <c r="BX13" s="458">
        <f t="shared" si="36"/>
        <v>2.55871E+35</v>
      </c>
      <c r="BY13" s="507">
        <f t="shared" si="37"/>
        <v>0.1251764217</v>
      </c>
      <c r="BZ13" s="508">
        <f t="shared" si="38"/>
        <v>0.0002413873991</v>
      </c>
      <c r="CA13" s="509">
        <f t="shared" si="21"/>
        <v>1.08656E+38</v>
      </c>
      <c r="CB13" s="131">
        <f t="shared" si="22"/>
        <v>2.2681E+35</v>
      </c>
      <c r="CC13" s="131">
        <f t="shared" si="23"/>
        <v>1.32687E+38</v>
      </c>
      <c r="CD13" s="131">
        <f t="shared" si="24"/>
        <v>2.55871E+35</v>
      </c>
      <c r="CE13" s="460">
        <f t="shared" si="25"/>
        <v>0.1251764217</v>
      </c>
      <c r="CF13" s="510">
        <f t="shared" si="26"/>
        <v>0.0002413873991</v>
      </c>
      <c r="CG13" s="118">
        <f t="shared" si="27"/>
        <v>52.93497086</v>
      </c>
      <c r="CH13" s="461">
        <f t="shared" si="28"/>
        <v>1.497267461</v>
      </c>
      <c r="CI13" s="462">
        <f t="shared" si="29"/>
        <v>1.497265112</v>
      </c>
    </row>
    <row r="14">
      <c r="A14" s="119" t="s">
        <v>1607</v>
      </c>
      <c r="B14" s="437" t="s">
        <v>680</v>
      </c>
      <c r="C14" s="438">
        <v>8.8657009E7</v>
      </c>
      <c r="D14" s="439">
        <v>58349.34152778</v>
      </c>
      <c r="E14" s="440">
        <v>1238.055</v>
      </c>
      <c r="F14" s="440">
        <f t="shared" si="1"/>
        <v>1238.055</v>
      </c>
      <c r="G14" s="440">
        <v>0.0</v>
      </c>
      <c r="H14" s="440" t="str">
        <f t="array" ref="H14">IFS(AND(G14&gt;0,F14&gt;0),"PC-WT",AND(G14&gt;0,F14=0), "PC",AND(G14=0,F14&gt;0), "WT")</f>
        <v>WT</v>
      </c>
      <c r="I14" s="440">
        <v>96.69</v>
      </c>
      <c r="J14" s="441">
        <f t="shared" ref="J14:R14" si="63">AD14</f>
        <v>6.904</v>
      </c>
      <c r="K14" s="442">
        <f t="shared" si="63"/>
        <v>1.191</v>
      </c>
      <c r="L14" s="442">
        <f t="shared" si="63"/>
        <v>-1.077</v>
      </c>
      <c r="M14" s="442">
        <f t="shared" si="63"/>
        <v>1.508</v>
      </c>
      <c r="N14" s="442">
        <f t="shared" si="63"/>
        <v>0.393</v>
      </c>
      <c r="O14" s="442">
        <f t="shared" si="63"/>
        <v>-0.344</v>
      </c>
      <c r="P14" s="442">
        <f t="shared" si="63"/>
        <v>386.23</v>
      </c>
      <c r="Q14" s="443">
        <f t="shared" si="63"/>
        <v>1.1427</v>
      </c>
      <c r="R14" s="442">
        <f t="shared" si="63"/>
        <v>338</v>
      </c>
      <c r="S14" s="444">
        <v>0.13</v>
      </c>
      <c r="T14" s="439">
        <v>0.759</v>
      </c>
      <c r="U14" s="440">
        <v>0.007</v>
      </c>
      <c r="V14" s="440">
        <v>-0.006</v>
      </c>
      <c r="W14" s="440">
        <v>0.9154</v>
      </c>
      <c r="X14" s="440">
        <v>0.036</v>
      </c>
      <c r="Y14" s="440">
        <v>-0.038</v>
      </c>
      <c r="Z14" s="445">
        <f t="shared" si="3"/>
        <v>42.03139291</v>
      </c>
      <c r="AA14" s="445">
        <f t="shared" si="4"/>
        <v>14.0104643</v>
      </c>
      <c r="AB14" s="410">
        <f t="shared" si="5"/>
        <v>5.225416875</v>
      </c>
      <c r="AC14" s="410">
        <f t="shared" si="6"/>
        <v>5.232875635</v>
      </c>
      <c r="AD14" s="440">
        <v>6.904</v>
      </c>
      <c r="AE14" s="440">
        <v>1.191</v>
      </c>
      <c r="AF14" s="440">
        <v>-1.077</v>
      </c>
      <c r="AG14" s="440">
        <v>1.508</v>
      </c>
      <c r="AH14" s="440">
        <v>0.393</v>
      </c>
      <c r="AI14" s="440">
        <v>-0.344</v>
      </c>
      <c r="AJ14" s="440">
        <v>386.23</v>
      </c>
      <c r="AK14" s="446">
        <v>1.1427</v>
      </c>
      <c r="AL14" s="440">
        <v>338.0</v>
      </c>
      <c r="AM14" s="447">
        <f t="shared" si="7"/>
        <v>1.142692308</v>
      </c>
      <c r="AN14" s="441">
        <f t="shared" ref="AN14:AO14" si="64">BB14</f>
        <v>7.2807</v>
      </c>
      <c r="AO14" s="442">
        <f t="shared" si="64"/>
        <v>0.0211139547</v>
      </c>
      <c r="AP14" s="448">
        <f t="shared" ref="AP14:AU14" si="65">AV14</f>
        <v>4.296</v>
      </c>
      <c r="AQ14" s="449">
        <f t="shared" si="65"/>
        <v>0.01361614461</v>
      </c>
      <c r="AR14" s="449">
        <f t="shared" si="65"/>
        <v>2.275</v>
      </c>
      <c r="AS14" s="449">
        <f t="shared" si="65"/>
        <v>0.0083603708</v>
      </c>
      <c r="AT14" s="449">
        <f t="shared" si="65"/>
        <v>2.021</v>
      </c>
      <c r="AU14" s="449">
        <f t="shared" si="65"/>
        <v>0.01285725646</v>
      </c>
      <c r="AV14" s="450">
        <v>4.296</v>
      </c>
      <c r="AW14" s="451">
        <f t="shared" si="10"/>
        <v>0.01361614461</v>
      </c>
      <c r="AX14" s="440">
        <v>2.275</v>
      </c>
      <c r="AY14" s="452">
        <f t="shared" si="11"/>
        <v>0.0083603708</v>
      </c>
      <c r="AZ14" s="440">
        <v>2.021</v>
      </c>
      <c r="BA14" s="453">
        <f t="shared" si="12"/>
        <v>0.01285725646</v>
      </c>
      <c r="BB14" s="444">
        <v>7.2807</v>
      </c>
      <c r="BC14" s="440">
        <f t="shared" si="13"/>
        <v>0.0211139547</v>
      </c>
      <c r="BD14" s="438">
        <v>4.2961</v>
      </c>
      <c r="BE14" s="454">
        <f t="shared" si="14"/>
        <v>0.01361646156</v>
      </c>
      <c r="BF14" s="444">
        <f>0.00000004193 /0.00000001</f>
        <v>4.193</v>
      </c>
      <c r="BG14" s="454">
        <f t="shared" si="15"/>
        <v>0.01328968676</v>
      </c>
      <c r="BH14" s="503">
        <f t="shared" si="16"/>
        <v>0.9760242086</v>
      </c>
      <c r="BI14" s="455">
        <v>96.69</v>
      </c>
      <c r="BJ14" s="439">
        <v>0.2804</v>
      </c>
      <c r="BK14" s="439">
        <v>80.77</v>
      </c>
      <c r="BL14" s="439">
        <v>0.256</v>
      </c>
      <c r="BM14" s="446">
        <v>60.41</v>
      </c>
      <c r="BN14" s="446">
        <v>0.222</v>
      </c>
      <c r="BO14" s="446">
        <v>20.12</v>
      </c>
      <c r="BP14" s="446">
        <v>0.128</v>
      </c>
      <c r="BQ14" s="456">
        <f t="shared" si="17"/>
        <v>0.8883516484</v>
      </c>
      <c r="BR14" s="446">
        <f t="shared" si="18"/>
        <v>0.006526675022</v>
      </c>
      <c r="BS14" s="446">
        <f t="shared" si="19"/>
        <v>0.3330574408</v>
      </c>
      <c r="BT14" s="446">
        <f t="shared" si="20"/>
        <v>0.00244695632</v>
      </c>
      <c r="BU14" s="457">
        <f t="shared" si="33"/>
        <v>4.96104E+37</v>
      </c>
      <c r="BV14" s="458">
        <f t="shared" si="34"/>
        <v>1.5724E+35</v>
      </c>
      <c r="BW14" s="458">
        <f t="shared" si="35"/>
        <v>8.40778E+37</v>
      </c>
      <c r="BX14" s="458">
        <f t="shared" si="36"/>
        <v>2.43825E+35</v>
      </c>
      <c r="BY14" s="507">
        <f t="shared" si="37"/>
        <v>0.07931870959</v>
      </c>
      <c r="BZ14" s="508">
        <f t="shared" si="38"/>
        <v>0.0002300234375</v>
      </c>
      <c r="CA14" s="509">
        <f t="shared" si="21"/>
        <v>4.96104E+37</v>
      </c>
      <c r="CB14" s="131">
        <f t="shared" si="22"/>
        <v>1.5724E+35</v>
      </c>
      <c r="CC14" s="131">
        <f t="shared" si="23"/>
        <v>8.40778E+37</v>
      </c>
      <c r="CD14" s="131">
        <f t="shared" si="24"/>
        <v>2.43825E+35</v>
      </c>
      <c r="CE14" s="460">
        <f t="shared" si="25"/>
        <v>0.07931870959</v>
      </c>
      <c r="CF14" s="510">
        <f t="shared" si="26"/>
        <v>0.0002300234375</v>
      </c>
      <c r="CG14" s="118">
        <f t="shared" si="27"/>
        <v>52.72311493</v>
      </c>
      <c r="CH14" s="461">
        <f t="shared" si="28"/>
        <v>0.9754965909</v>
      </c>
      <c r="CI14" s="462">
        <f t="shared" si="29"/>
        <v>0.9754950605</v>
      </c>
    </row>
    <row r="15">
      <c r="A15" s="119" t="s">
        <v>688</v>
      </c>
      <c r="B15" s="437" t="s">
        <v>1605</v>
      </c>
      <c r="C15" s="438">
        <v>8.865701E7</v>
      </c>
      <c r="D15" s="439">
        <v>58388.91732639</v>
      </c>
      <c r="E15" s="440">
        <v>2224.052</v>
      </c>
      <c r="F15" s="440">
        <f t="shared" si="1"/>
        <v>2224.052</v>
      </c>
      <c r="G15" s="440">
        <v>0.0</v>
      </c>
      <c r="H15" s="440" t="str">
        <f t="array" ref="H15">IFS(AND(G15&gt;0,F15&gt;0),"PC-WT",AND(G15&gt;0,F15=0), "PC",AND(G15=0,F15&gt;0), "WT")</f>
        <v>WT</v>
      </c>
      <c r="I15" s="440">
        <v>90.68</v>
      </c>
      <c r="J15" s="441">
        <f t="shared" ref="J15:R15" si="66">AD15</f>
        <v>2.35</v>
      </c>
      <c r="K15" s="442">
        <f t="shared" si="66"/>
        <v>0.052</v>
      </c>
      <c r="L15" s="442">
        <f t="shared" si="66"/>
        <v>-0.053</v>
      </c>
      <c r="M15" s="442">
        <f t="shared" si="66"/>
        <v>4.484</v>
      </c>
      <c r="N15" s="442">
        <f t="shared" si="66"/>
        <v>0.328</v>
      </c>
      <c r="O15" s="442">
        <f t="shared" si="66"/>
        <v>-0.316</v>
      </c>
      <c r="P15" s="442">
        <f t="shared" si="66"/>
        <v>829.12</v>
      </c>
      <c r="Q15" s="443">
        <f t="shared" si="66"/>
        <v>1.8716</v>
      </c>
      <c r="R15" s="442">
        <f t="shared" si="66"/>
        <v>443</v>
      </c>
      <c r="S15" s="444">
        <v>0.13</v>
      </c>
      <c r="T15" s="439">
        <v>0.338</v>
      </c>
      <c r="U15" s="440">
        <v>0.011</v>
      </c>
      <c r="V15" s="440">
        <v>-0.012</v>
      </c>
      <c r="W15" s="440">
        <v>2.06</v>
      </c>
      <c r="X15" s="440">
        <v>0.462</v>
      </c>
      <c r="Y15" s="440">
        <v>-0.472</v>
      </c>
      <c r="Z15" s="445">
        <f t="shared" si="3"/>
        <v>63.05244599</v>
      </c>
      <c r="AA15" s="445">
        <f t="shared" si="4"/>
        <v>21.017482</v>
      </c>
      <c r="AB15" s="410">
        <f t="shared" si="5"/>
        <v>10.48335066</v>
      </c>
      <c r="AC15" s="410">
        <f t="shared" si="6"/>
        <v>10.58717066</v>
      </c>
      <c r="AD15" s="440">
        <v>2.35</v>
      </c>
      <c r="AE15" s="440">
        <v>0.052</v>
      </c>
      <c r="AF15" s="440">
        <v>-0.053</v>
      </c>
      <c r="AG15" s="440">
        <v>4.484</v>
      </c>
      <c r="AH15" s="440">
        <v>0.328</v>
      </c>
      <c r="AI15" s="440">
        <v>-0.316</v>
      </c>
      <c r="AJ15" s="440">
        <v>829.12</v>
      </c>
      <c r="AK15" s="446">
        <v>1.8716</v>
      </c>
      <c r="AL15" s="440">
        <v>443.0</v>
      </c>
      <c r="AM15" s="447">
        <f t="shared" si="7"/>
        <v>1.871602709</v>
      </c>
      <c r="AN15" s="441">
        <f t="shared" ref="AN15:AO15" si="67">BB15</f>
        <v>2.184</v>
      </c>
      <c r="AO15" s="442">
        <f t="shared" si="67"/>
        <v>0.004867516542</v>
      </c>
      <c r="AP15" s="448">
        <f t="shared" ref="AP15:AU15" si="68">AV15</f>
        <v>1.307</v>
      </c>
      <c r="AQ15" s="449">
        <f t="shared" si="68"/>
        <v>0.003372530227</v>
      </c>
      <c r="AR15" s="449">
        <f t="shared" si="68"/>
        <v>0.639</v>
      </c>
      <c r="AS15" s="449">
        <f t="shared" si="68"/>
        <v>0.00188012992</v>
      </c>
      <c r="AT15" s="449">
        <f t="shared" si="68"/>
        <v>0.667</v>
      </c>
      <c r="AU15" s="449">
        <f t="shared" si="68"/>
        <v>0.003611285062</v>
      </c>
      <c r="AV15" s="450">
        <v>1.307</v>
      </c>
      <c r="AW15" s="451">
        <f t="shared" si="10"/>
        <v>0.003372530227</v>
      </c>
      <c r="AX15" s="440">
        <v>0.639</v>
      </c>
      <c r="AY15" s="452">
        <f t="shared" si="11"/>
        <v>0.00188012992</v>
      </c>
      <c r="AZ15" s="440">
        <v>0.667</v>
      </c>
      <c r="BA15" s="453">
        <f t="shared" si="12"/>
        <v>0.003611285062</v>
      </c>
      <c r="BB15" s="444">
        <v>2.184</v>
      </c>
      <c r="BC15" s="440">
        <f t="shared" si="13"/>
        <v>0.004867516542</v>
      </c>
      <c r="BD15" s="438">
        <v>1.3067</v>
      </c>
      <c r="BE15" s="454">
        <f t="shared" si="14"/>
        <v>0.003371756119</v>
      </c>
      <c r="BF15" s="444">
        <f>0.0000000017082/0.00000001</f>
        <v>0.17082</v>
      </c>
      <c r="BG15" s="454">
        <f t="shared" si="15"/>
        <v>0.0004407770569</v>
      </c>
      <c r="BH15" s="503">
        <f t="shared" si="16"/>
        <v>0.130696251</v>
      </c>
      <c r="BI15" s="455">
        <v>90.68</v>
      </c>
      <c r="BJ15" s="439">
        <v>0.2021</v>
      </c>
      <c r="BK15" s="439">
        <v>67.82</v>
      </c>
      <c r="BL15" s="439">
        <v>0.175</v>
      </c>
      <c r="BM15" s="446">
        <v>52.34</v>
      </c>
      <c r="BN15" s="446">
        <v>0.154</v>
      </c>
      <c r="BO15" s="446">
        <v>15.33</v>
      </c>
      <c r="BP15" s="446">
        <v>0.083</v>
      </c>
      <c r="BQ15" s="456">
        <f t="shared" si="17"/>
        <v>1.043818466</v>
      </c>
      <c r="BR15" s="446">
        <f t="shared" si="18"/>
        <v>0.006432066201</v>
      </c>
      <c r="BS15" s="446">
        <f t="shared" si="19"/>
        <v>0.2928926251</v>
      </c>
      <c r="BT15" s="446">
        <f t="shared" si="20"/>
        <v>0.001804820297</v>
      </c>
      <c r="BU15" s="457">
        <f t="shared" si="33"/>
        <v>1.50933E+37</v>
      </c>
      <c r="BV15" s="458">
        <f t="shared" si="34"/>
        <v>3.89461E+34</v>
      </c>
      <c r="BW15" s="458">
        <f t="shared" si="35"/>
        <v>2.52209E+37</v>
      </c>
      <c r="BX15" s="458">
        <f t="shared" si="36"/>
        <v>5.62103E+34</v>
      </c>
      <c r="BY15" s="507">
        <f t="shared" si="37"/>
        <v>0.02379332506</v>
      </c>
      <c r="BZ15" s="508">
        <f t="shared" si="38"/>
        <v>0.00005302857294</v>
      </c>
      <c r="CA15" s="509">
        <f t="shared" si="21"/>
        <v>1.50933E+37</v>
      </c>
      <c r="CB15" s="131">
        <f t="shared" si="22"/>
        <v>3.89461E+34</v>
      </c>
      <c r="CC15" s="131">
        <f t="shared" si="23"/>
        <v>2.52209E+37</v>
      </c>
      <c r="CD15" s="131">
        <f t="shared" si="24"/>
        <v>5.62103E+34</v>
      </c>
      <c r="CE15" s="460">
        <f t="shared" si="25"/>
        <v>0.02379332506</v>
      </c>
      <c r="CF15" s="510">
        <f t="shared" si="26"/>
        <v>0.00005302857294</v>
      </c>
      <c r="CG15" s="118">
        <f t="shared" si="27"/>
        <v>145.6099192</v>
      </c>
      <c r="CH15" s="461">
        <f t="shared" si="28"/>
        <v>9.478972483</v>
      </c>
      <c r="CI15" s="462">
        <f t="shared" si="29"/>
        <v>9.478957612</v>
      </c>
    </row>
    <row r="16">
      <c r="A16" s="119" t="s">
        <v>689</v>
      </c>
      <c r="B16" s="437" t="s">
        <v>680</v>
      </c>
      <c r="C16" s="438">
        <v>8.8657011E7</v>
      </c>
      <c r="D16" s="439">
        <v>58421.0034375</v>
      </c>
      <c r="E16" s="440">
        <v>1996.112</v>
      </c>
      <c r="F16" s="440">
        <f t="shared" si="1"/>
        <v>64.787</v>
      </c>
      <c r="G16" s="440">
        <v>1931.325</v>
      </c>
      <c r="H16" s="440" t="str">
        <f t="array" ref="H16">IFS(AND(G16&gt;0,F16&gt;0),"PC-WT",AND(G16&gt;0,F16=0), "PC",AND(G16=0,F16&gt;0), "WT")</f>
        <v>PC-WT</v>
      </c>
      <c r="I16" s="440">
        <v>4.228</v>
      </c>
      <c r="J16" s="441">
        <f t="shared" ref="J16:R16" si="69">AD16</f>
        <v>1.219</v>
      </c>
      <c r="K16" s="442">
        <f t="shared" si="69"/>
        <v>0.374</v>
      </c>
      <c r="L16" s="442">
        <f t="shared" si="69"/>
        <v>-1.219</v>
      </c>
      <c r="M16" s="442">
        <f t="shared" si="69"/>
        <v>0.026</v>
      </c>
      <c r="N16" s="442">
        <f t="shared" si="69"/>
        <v>0.009</v>
      </c>
      <c r="O16" s="442">
        <f t="shared" si="69"/>
        <v>-0.026</v>
      </c>
      <c r="P16" s="442">
        <f t="shared" si="69"/>
        <v>3.19</v>
      </c>
      <c r="Q16" s="443">
        <f t="shared" si="69"/>
        <v>0.531</v>
      </c>
      <c r="R16" s="442">
        <f t="shared" si="69"/>
        <v>6</v>
      </c>
      <c r="S16" s="444">
        <v>0.13</v>
      </c>
      <c r="T16" s="439">
        <v>0.276</v>
      </c>
      <c r="U16" s="440"/>
      <c r="V16" s="440"/>
      <c r="W16" s="440">
        <v>0.0103</v>
      </c>
      <c r="X16" s="440"/>
      <c r="Y16" s="440"/>
      <c r="Z16" s="445">
        <f t="shared" si="3"/>
        <v>4.458481213</v>
      </c>
      <c r="AA16" s="445">
        <f t="shared" si="4"/>
        <v>1.486160404</v>
      </c>
      <c r="AB16" s="410">
        <f t="shared" si="5"/>
        <v>0.5473091451</v>
      </c>
      <c r="AC16" s="410">
        <f t="shared" si="6"/>
        <v>0.5473091451</v>
      </c>
      <c r="AD16" s="440">
        <v>1.219</v>
      </c>
      <c r="AE16" s="440">
        <v>0.374</v>
      </c>
      <c r="AF16" s="440">
        <v>-1.219</v>
      </c>
      <c r="AG16" s="440">
        <v>0.026</v>
      </c>
      <c r="AH16" s="440">
        <v>0.009</v>
      </c>
      <c r="AI16" s="440">
        <v>-0.026</v>
      </c>
      <c r="AJ16" s="440">
        <v>3.19</v>
      </c>
      <c r="AK16" s="446">
        <v>0.531</v>
      </c>
      <c r="AL16" s="440">
        <v>6.0</v>
      </c>
      <c r="AM16" s="447">
        <f t="shared" si="7"/>
        <v>0.5316666667</v>
      </c>
      <c r="AN16" s="441">
        <f t="shared" ref="AN16:AO16" si="70">BB16</f>
        <v>0.18855</v>
      </c>
      <c r="AO16" s="442">
        <f t="shared" si="70"/>
        <v>0.01109390279</v>
      </c>
      <c r="AP16" s="448">
        <f t="shared" ref="AP16:AU16" si="71">AV16</f>
        <v>0.019</v>
      </c>
      <c r="AQ16" s="449">
        <f t="shared" si="71"/>
        <v>0.001340528351</v>
      </c>
      <c r="AR16" s="449">
        <f t="shared" si="71"/>
        <v>0.004</v>
      </c>
      <c r="AS16" s="449">
        <f t="shared" si="71"/>
        <v>0.0004015544041</v>
      </c>
      <c r="AT16" s="449">
        <f t="shared" si="71"/>
        <v>0.015</v>
      </c>
      <c r="AU16" s="449">
        <f t="shared" si="71"/>
        <v>0.001484771574</v>
      </c>
      <c r="AV16" s="463">
        <v>0.019</v>
      </c>
      <c r="AW16" s="451">
        <f t="shared" si="10"/>
        <v>0.001340528351</v>
      </c>
      <c r="AX16" s="440">
        <v>0.004</v>
      </c>
      <c r="AY16" s="452">
        <f t="shared" si="11"/>
        <v>0.0004015544041</v>
      </c>
      <c r="AZ16" s="440">
        <v>0.015</v>
      </c>
      <c r="BA16" s="453">
        <f t="shared" si="12"/>
        <v>0.001484771574</v>
      </c>
      <c r="BB16" s="444">
        <f>0.0000000018855/0.00000001</f>
        <v>0.18855</v>
      </c>
      <c r="BC16" s="440">
        <f t="shared" si="13"/>
        <v>0.01109390279</v>
      </c>
      <c r="BD16" s="438">
        <f>0.00000000018751/0.00000001</f>
        <v>0.018751</v>
      </c>
      <c r="BE16" s="454">
        <f t="shared" si="14"/>
        <v>0.001322960374</v>
      </c>
      <c r="BF16" s="444">
        <f>2.6974E-12/0.00000001</f>
        <v>0.00026974</v>
      </c>
      <c r="BG16" s="454">
        <f t="shared" si="15"/>
        <v>0.00001903126933</v>
      </c>
      <c r="BH16" s="503">
        <f t="shared" si="16"/>
        <v>0.01419684211</v>
      </c>
      <c r="BI16" s="455">
        <v>4.475</v>
      </c>
      <c r="BJ16" s="439">
        <v>0.2633</v>
      </c>
      <c r="BK16" s="446">
        <v>3.104</v>
      </c>
      <c r="BL16" s="439">
        <v>0.219</v>
      </c>
      <c r="BM16" s="446">
        <v>1.544</v>
      </c>
      <c r="BN16" s="446">
        <v>0.155</v>
      </c>
      <c r="BO16" s="446">
        <v>1.576</v>
      </c>
      <c r="BP16" s="464">
        <v>0.156</v>
      </c>
      <c r="BQ16" s="456">
        <f t="shared" si="17"/>
        <v>3.75</v>
      </c>
      <c r="BR16" s="446">
        <f t="shared" si="18"/>
        <v>0.5286815943</v>
      </c>
      <c r="BS16" s="446">
        <f t="shared" ref="BS16:BS20" si="72">BO16/BM16</f>
        <v>1.020725389</v>
      </c>
      <c r="BT16" s="446">
        <f t="shared" si="20"/>
        <v>0.1439036602</v>
      </c>
      <c r="BU16" s="457">
        <f t="shared" si="33"/>
        <v>2.19413E+35</v>
      </c>
      <c r="BV16" s="458">
        <f t="shared" si="34"/>
        <v>1.54805E+34</v>
      </c>
      <c r="BW16" s="458">
        <f t="shared" si="35"/>
        <v>2.17738E+36</v>
      </c>
      <c r="BX16" s="458">
        <f t="shared" si="36"/>
        <v>1.28113E+35</v>
      </c>
      <c r="BY16" s="507">
        <f t="shared" si="37"/>
        <v>0.002054135275</v>
      </c>
      <c r="BZ16" s="508">
        <f t="shared" si="38"/>
        <v>0.0001208611883</v>
      </c>
      <c r="CA16" s="509">
        <f t="shared" si="21"/>
        <v>2.19413E+35</v>
      </c>
      <c r="CB16" s="131">
        <f t="shared" si="22"/>
        <v>1.54805E+34</v>
      </c>
      <c r="CC16" s="131">
        <f t="shared" si="23"/>
        <v>2.17738E+36</v>
      </c>
      <c r="CD16" s="131">
        <f t="shared" si="24"/>
        <v>1.28113E+35</v>
      </c>
      <c r="CE16" s="460">
        <f t="shared" si="25"/>
        <v>0.002054135275</v>
      </c>
      <c r="CF16" s="510">
        <f t="shared" si="26"/>
        <v>0.0001208611883</v>
      </c>
      <c r="CG16" s="118">
        <f t="shared" si="27"/>
        <v>64.1642539</v>
      </c>
      <c r="CH16" s="461">
        <f t="shared" si="28"/>
        <v>1.887650789</v>
      </c>
      <c r="CI16" s="462">
        <f t="shared" si="29"/>
        <v>1.887647827</v>
      </c>
    </row>
    <row r="17">
      <c r="A17" s="403" t="s">
        <v>689</v>
      </c>
      <c r="B17" s="437" t="s">
        <v>680</v>
      </c>
      <c r="C17" s="405">
        <v>1.0627122E7</v>
      </c>
      <c r="D17" s="406">
        <v>58424.65634259</v>
      </c>
      <c r="E17" s="407">
        <v>2039.285</v>
      </c>
      <c r="F17" s="407">
        <f t="shared" si="1"/>
        <v>2039.285</v>
      </c>
      <c r="G17" s="407">
        <v>0.0</v>
      </c>
      <c r="H17" s="407" t="str">
        <f t="array" ref="H17">IFS(AND(G17&gt;0,F17&gt;0),"PC-WT",AND(G17&gt;0,F17=0), "PC",AND(G17=0,F17&gt;0), "WT")</f>
        <v>WT</v>
      </c>
      <c r="I17" s="407">
        <v>2.716</v>
      </c>
      <c r="J17" s="408">
        <v>1.80755</v>
      </c>
      <c r="K17" s="409">
        <v>0.0510356</v>
      </c>
      <c r="L17" s="409">
        <v>-0.0502955</v>
      </c>
      <c r="M17" s="465">
        <v>0.023727</v>
      </c>
      <c r="N17" s="409">
        <v>9.66529E-4</v>
      </c>
      <c r="O17" s="409">
        <v>-9.57017E-4</v>
      </c>
      <c r="P17" s="409">
        <v>142.1</v>
      </c>
      <c r="Q17" s="410">
        <v>0.81666</v>
      </c>
      <c r="R17" s="411">
        <v>174.0</v>
      </c>
      <c r="S17" s="412">
        <v>0.13</v>
      </c>
      <c r="T17" s="413">
        <v>0.0294</v>
      </c>
      <c r="U17" s="407">
        <v>0.248</v>
      </c>
      <c r="V17" s="407">
        <v>-0.029</v>
      </c>
      <c r="W17" s="407">
        <v>6.39665E8</v>
      </c>
      <c r="X17" s="407"/>
      <c r="Y17" s="407"/>
      <c r="Z17" s="414">
        <f t="shared" si="3"/>
        <v>1111078.191</v>
      </c>
      <c r="AA17" s="414">
        <f t="shared" si="4"/>
        <v>370359.3968</v>
      </c>
      <c r="AB17" s="410">
        <f t="shared" si="5"/>
        <v>136392.4676</v>
      </c>
      <c r="AC17" s="410">
        <f t="shared" si="6"/>
        <v>136392.4676</v>
      </c>
      <c r="AD17" s="407">
        <v>1.785</v>
      </c>
      <c r="AE17" s="407">
        <v>0.057</v>
      </c>
      <c r="AF17" s="407">
        <v>-0.056</v>
      </c>
      <c r="AG17" s="407">
        <v>0.023</v>
      </c>
      <c r="AH17" s="407">
        <v>0.001</v>
      </c>
      <c r="AI17" s="407">
        <v>-0.001</v>
      </c>
      <c r="AJ17" s="407">
        <v>140.87</v>
      </c>
      <c r="AK17" s="415">
        <v>0.81439</v>
      </c>
      <c r="AL17" s="407">
        <v>172.0</v>
      </c>
      <c r="AM17" s="416">
        <f t="shared" si="7"/>
        <v>0.8190116279</v>
      </c>
      <c r="AN17" s="408">
        <f>0.00000000029231/0.00000001</f>
        <v>0.029231</v>
      </c>
      <c r="AO17" s="409">
        <f>AN17*$BJ17/$BI17</f>
        <v>0.0004058545692</v>
      </c>
      <c r="AP17" s="408">
        <f>8.9542E-11/0.00000001</f>
        <v>0.0089542</v>
      </c>
      <c r="AQ17" s="409">
        <f>AP17*$BL17/$BK17</f>
        <v>0.0001414039944</v>
      </c>
      <c r="AR17" s="409">
        <f>2.9752E-11/0.00000001</f>
        <v>0.0029752</v>
      </c>
      <c r="AS17" s="409">
        <f>AR17*$BN17/$BM17</f>
        <v>0.00005772776119</v>
      </c>
      <c r="AT17" s="409">
        <f>5.979E-11/0.00000001</f>
        <v>0.005979</v>
      </c>
      <c r="AU17" s="409">
        <f>AT17*$BP17/$BO17</f>
        <v>0.0001492883895</v>
      </c>
      <c r="AV17" s="422">
        <v>0.009</v>
      </c>
      <c r="AW17" s="418">
        <f t="shared" si="10"/>
        <v>0.0001421272643</v>
      </c>
      <c r="AX17" s="407">
        <v>0.003</v>
      </c>
      <c r="AY17" s="419">
        <f t="shared" si="11"/>
        <v>0.00005820895522</v>
      </c>
      <c r="AZ17" s="407">
        <v>0.006</v>
      </c>
      <c r="BA17" s="420">
        <f t="shared" si="12"/>
        <v>0.0001498127341</v>
      </c>
      <c r="BB17" s="412">
        <f>1.2306</f>
        <v>1.2306</v>
      </c>
      <c r="BC17" s="407">
        <f t="shared" si="13"/>
        <v>0.01708612887</v>
      </c>
      <c r="BD17" s="405">
        <f>8.9524E-11/0.00000001</f>
        <v>0.0089524</v>
      </c>
      <c r="BE17" s="421">
        <f t="shared" si="14"/>
        <v>0.000141375569</v>
      </c>
      <c r="BF17" s="412">
        <f>1.8265E-14/0.00000001</f>
        <v>0.0000018265</v>
      </c>
      <c r="BG17" s="421">
        <f t="shared" si="15"/>
        <v>0.00000002884393869</v>
      </c>
      <c r="BH17" s="503">
        <f t="shared" si="16"/>
        <v>0.0002029444444</v>
      </c>
      <c r="BI17" s="424">
        <v>2.716</v>
      </c>
      <c r="BJ17" s="406">
        <v>0.03771</v>
      </c>
      <c r="BK17" s="415">
        <v>2.153</v>
      </c>
      <c r="BL17" s="406">
        <v>0.034</v>
      </c>
      <c r="BM17" s="415">
        <v>1.34</v>
      </c>
      <c r="BN17" s="415">
        <v>0.026</v>
      </c>
      <c r="BO17" s="415">
        <v>0.801</v>
      </c>
      <c r="BP17" s="466">
        <v>0.02</v>
      </c>
      <c r="BQ17" s="425">
        <f t="shared" si="17"/>
        <v>2</v>
      </c>
      <c r="BR17" s="415">
        <f t="shared" si="18"/>
        <v>0.06324290489</v>
      </c>
      <c r="BS17" s="415">
        <f t="shared" si="72"/>
        <v>0.597761194</v>
      </c>
      <c r="BT17" s="415">
        <f t="shared" si="20"/>
        <v>0.01890207717</v>
      </c>
      <c r="BU17" s="426">
        <f>2*PI()*((2.96*3.086E+21)^2)*($AP17*10^-8)*(COS(RADIANS(63))^-1)</f>
        <v>1.03403E+35</v>
      </c>
      <c r="BV17" s="427">
        <f>2*PI()*($AQ17*0.00000001)*SQRT((2.96*3.086E+21)^4/(COS(RADIANS(63)))^2)</f>
        <v>1.63294E+33</v>
      </c>
      <c r="BW17" s="427">
        <f>2*PI()*((2.96*3.086E+21)^2)*($AN17*10^-8)*(COS(RADIANS(63))^-1)</f>
        <v>3.37561E+35</v>
      </c>
      <c r="BX17" s="427">
        <f>2*PI()*($AO17*0.00000001)*SQRT((2.96*3.086E+21)^4/(COS(RADIANS(63)))^2)</f>
        <v>4.68683E+33</v>
      </c>
      <c r="BY17" s="428">
        <f>$BW17/(1.25E+38*(8.48))</f>
        <v>0.0003184536102</v>
      </c>
      <c r="BZ17" s="427">
        <f>$BY17*$BX17/$BW17</f>
        <v>0.000004421533742</v>
      </c>
      <c r="CA17" s="504">
        <f t="shared" si="21"/>
        <v>1.03932E+35</v>
      </c>
      <c r="CB17" s="431">
        <f t="shared" si="22"/>
        <v>1.64129E+33</v>
      </c>
      <c r="CC17" s="431">
        <f t="shared" si="23"/>
        <v>1.4211E+37</v>
      </c>
      <c r="CD17" s="431">
        <f t="shared" si="24"/>
        <v>1.97311E+35</v>
      </c>
      <c r="CE17" s="430">
        <f t="shared" si="25"/>
        <v>0.01340662354</v>
      </c>
      <c r="CF17" s="505">
        <f t="shared" si="26"/>
        <v>0.0001861427738</v>
      </c>
      <c r="CG17" s="432">
        <f t="shared" si="27"/>
        <v>14446.47329</v>
      </c>
      <c r="CH17" s="432">
        <f t="shared" si="28"/>
        <v>243723.2177</v>
      </c>
      <c r="CI17" s="433">
        <f t="shared" si="29"/>
        <v>243722.8353</v>
      </c>
    </row>
    <row r="18">
      <c r="A18" s="119" t="s">
        <v>689</v>
      </c>
      <c r="B18" s="437" t="s">
        <v>680</v>
      </c>
      <c r="C18" s="438">
        <v>1.0627125E7</v>
      </c>
      <c r="D18" s="439">
        <v>58428.16940972</v>
      </c>
      <c r="E18" s="440">
        <v>2199.048</v>
      </c>
      <c r="F18" s="440">
        <f t="shared" si="1"/>
        <v>2199.048</v>
      </c>
      <c r="G18" s="440">
        <v>0.0</v>
      </c>
      <c r="H18" s="440" t="str">
        <f t="array" ref="H18">IFS(AND(G18&gt;0,F18&gt;0),"PC-WT",AND(G18&gt;0,F18=0), "PC",AND(G18=0,F18&gt;0), "WT")</f>
        <v>WT</v>
      </c>
      <c r="I18" s="440">
        <v>2.26</v>
      </c>
      <c r="J18" s="441">
        <f t="shared" ref="J18:R18" si="73">AD18</f>
        <v>1.68</v>
      </c>
      <c r="K18" s="442">
        <f t="shared" si="73"/>
        <v>0.085</v>
      </c>
      <c r="L18" s="442">
        <f t="shared" si="73"/>
        <v>-0.101</v>
      </c>
      <c r="M18" s="442">
        <f t="shared" si="73"/>
        <v>0.015</v>
      </c>
      <c r="N18" s="442">
        <f t="shared" si="73"/>
        <v>0.001</v>
      </c>
      <c r="O18" s="442">
        <f t="shared" si="73"/>
        <v>-0.001</v>
      </c>
      <c r="P18" s="442">
        <f t="shared" si="73"/>
        <v>145.3</v>
      </c>
      <c r="Q18" s="443">
        <f t="shared" si="73"/>
        <v>0.93141</v>
      </c>
      <c r="R18" s="442">
        <f t="shared" si="73"/>
        <v>156</v>
      </c>
      <c r="S18" s="444">
        <v>0.13</v>
      </c>
      <c r="T18" s="439">
        <v>0.122</v>
      </c>
      <c r="U18" s="440">
        <v>0.061</v>
      </c>
      <c r="V18" s="440">
        <v>-0.042</v>
      </c>
      <c r="W18" s="440">
        <v>3.301</v>
      </c>
      <c r="X18" s="440">
        <v>194.872</v>
      </c>
      <c r="Y18" s="440">
        <v>-3.114</v>
      </c>
      <c r="Z18" s="445">
        <f t="shared" si="3"/>
        <v>79.81620797</v>
      </c>
      <c r="AA18" s="445">
        <f t="shared" si="4"/>
        <v>26.60540266</v>
      </c>
      <c r="AB18" s="410">
        <f t="shared" si="5"/>
        <v>2355.964645</v>
      </c>
      <c r="AC18" s="410">
        <f t="shared" si="6"/>
        <v>38.90143945</v>
      </c>
      <c r="AD18" s="440">
        <v>1.68</v>
      </c>
      <c r="AE18" s="440">
        <v>0.085</v>
      </c>
      <c r="AF18" s="440">
        <v>-0.101</v>
      </c>
      <c r="AG18" s="440">
        <v>0.015</v>
      </c>
      <c r="AH18" s="440">
        <v>0.001</v>
      </c>
      <c r="AI18" s="440">
        <v>-0.001</v>
      </c>
      <c r="AJ18" s="440">
        <v>145.3</v>
      </c>
      <c r="AK18" s="446">
        <v>0.93141</v>
      </c>
      <c r="AL18" s="440">
        <v>156.0</v>
      </c>
      <c r="AM18" s="447">
        <f t="shared" si="7"/>
        <v>0.9314102564</v>
      </c>
      <c r="AN18" s="441">
        <f t="shared" ref="AN18:AO18" si="74">BB18</f>
        <v>0.027622</v>
      </c>
      <c r="AO18" s="442">
        <f t="shared" si="74"/>
        <v>0.0004044300796</v>
      </c>
      <c r="AP18" s="448">
        <f t="shared" ref="AP18:AU18" si="75">AV18</f>
        <v>0.007</v>
      </c>
      <c r="AQ18" s="449">
        <f t="shared" si="75"/>
        <v>0.0001151446398</v>
      </c>
      <c r="AR18" s="449">
        <f t="shared" si="75"/>
        <v>0.002</v>
      </c>
      <c r="AS18" s="449">
        <f t="shared" si="75"/>
        <v>0.00004181818182</v>
      </c>
      <c r="AT18" s="449">
        <f t="shared" si="75"/>
        <v>0.005</v>
      </c>
      <c r="AU18" s="449">
        <f t="shared" si="75"/>
        <v>0.0001384615385</v>
      </c>
      <c r="AV18" s="463">
        <v>0.007</v>
      </c>
      <c r="AW18" s="451">
        <f t="shared" si="10"/>
        <v>0.0001151446398</v>
      </c>
      <c r="AX18" s="440">
        <v>0.002</v>
      </c>
      <c r="AY18" s="452">
        <f t="shared" si="11"/>
        <v>0.00004181818182</v>
      </c>
      <c r="AZ18" s="440">
        <v>0.005</v>
      </c>
      <c r="BA18" s="453">
        <f t="shared" si="12"/>
        <v>0.0001384615385</v>
      </c>
      <c r="BB18" s="444">
        <f>0.00000000027622/0.00000001</f>
        <v>0.027622</v>
      </c>
      <c r="BC18" s="440">
        <f t="shared" si="13"/>
        <v>0.0004044300796</v>
      </c>
      <c r="BD18" s="438">
        <f>6.7273E-11/0.00000001</f>
        <v>0.0067273</v>
      </c>
      <c r="BE18" s="454">
        <f t="shared" si="14"/>
        <v>0.0001106589336</v>
      </c>
      <c r="BF18" s="444">
        <f>2.2841E-12 /0.00000001</f>
        <v>0.00022841</v>
      </c>
      <c r="BG18" s="454">
        <f t="shared" si="15"/>
        <v>0.000003757169597</v>
      </c>
      <c r="BH18" s="503">
        <f t="shared" si="16"/>
        <v>0.03263</v>
      </c>
      <c r="BI18" s="455">
        <v>2.26</v>
      </c>
      <c r="BJ18" s="439">
        <v>0.03309</v>
      </c>
      <c r="BK18" s="446">
        <v>1.763</v>
      </c>
      <c r="BL18" s="439">
        <v>0.029</v>
      </c>
      <c r="BM18" s="446">
        <v>1.1</v>
      </c>
      <c r="BN18" s="446">
        <v>0.023</v>
      </c>
      <c r="BO18" s="446">
        <v>0.65</v>
      </c>
      <c r="BP18" s="464">
        <v>0.018</v>
      </c>
      <c r="BQ18" s="456">
        <f t="shared" si="17"/>
        <v>2.5</v>
      </c>
      <c r="BR18" s="446">
        <f t="shared" si="18"/>
        <v>0.08674870273</v>
      </c>
      <c r="BS18" s="446">
        <f t="shared" si="72"/>
        <v>0.5909090909</v>
      </c>
      <c r="BT18" s="446">
        <f t="shared" si="20"/>
        <v>0.02050423883</v>
      </c>
      <c r="BU18" s="457">
        <f>2*PI()*((2.96*3.086E+21)^2)*($AV18*10^-8)*(COS(RADIANS(63))^-1)</f>
        <v>8.08363E+34</v>
      </c>
      <c r="BV18" s="458">
        <f>2*PI()*($AW18*0.00000001)*SQRT((2.96*3.086E+21)^4/(COS(RADIANS(63)))^2)</f>
        <v>1.3297E+33</v>
      </c>
      <c r="BW18" s="458">
        <f>2*PI()*((2.96*3.086E+21)^2)*($BB18*10^-8)*(COS(RADIANS(63))^-1)</f>
        <v>3.1898E+35</v>
      </c>
      <c r="BX18" s="458">
        <f>2*PI()*($BC18*0.00000001)*SQRT((2.96*3.086E+21)^4/(COS(RADIANS(63)))^2)</f>
        <v>4.67038E+33</v>
      </c>
      <c r="BY18" s="507">
        <f>$CC18/(1.25E+38*(8.48))</f>
        <v>0.0003009245535</v>
      </c>
      <c r="BZ18" s="508">
        <f>$CE18*$CD18/$CC18</f>
        <v>0.000004406014811</v>
      </c>
      <c r="CA18" s="509">
        <f t="shared" si="21"/>
        <v>8.08363E+34</v>
      </c>
      <c r="CB18" s="131">
        <f t="shared" si="22"/>
        <v>1.3297E+33</v>
      </c>
      <c r="CC18" s="131">
        <f t="shared" si="23"/>
        <v>3.1898E+35</v>
      </c>
      <c r="CD18" s="131">
        <f t="shared" si="24"/>
        <v>4.67038E+33</v>
      </c>
      <c r="CE18" s="460">
        <f t="shared" si="25"/>
        <v>0.0003009245535</v>
      </c>
      <c r="CF18" s="510">
        <f t="shared" si="26"/>
        <v>0.000004406014811</v>
      </c>
      <c r="CG18" s="118">
        <f t="shared" si="27"/>
        <v>125.69151</v>
      </c>
      <c r="CH18" s="461">
        <f t="shared" si="28"/>
        <v>125.6950753</v>
      </c>
      <c r="CI18" s="462">
        <f t="shared" si="29"/>
        <v>125.6948781</v>
      </c>
    </row>
    <row r="19">
      <c r="A19" s="403" t="s">
        <v>689</v>
      </c>
      <c r="B19" s="437" t="s">
        <v>680</v>
      </c>
      <c r="C19" s="405">
        <v>1.0627126E7</v>
      </c>
      <c r="D19" s="406">
        <v>58430.69579861</v>
      </c>
      <c r="E19" s="407">
        <v>2206.219</v>
      </c>
      <c r="F19" s="407">
        <f t="shared" si="1"/>
        <v>2206.219</v>
      </c>
      <c r="G19" s="407">
        <v>0.0</v>
      </c>
      <c r="H19" s="407" t="str">
        <f t="array" ref="H19">IFS(AND(G19&gt;0,F19&gt;0),"PC-WT",AND(G19&gt;0,F19=0), "PC",AND(G19=0,F19&gt;0), "WT")</f>
        <v>WT</v>
      </c>
      <c r="I19" s="407">
        <v>0.9981</v>
      </c>
      <c r="J19" s="408">
        <v>1.83458</v>
      </c>
      <c r="K19" s="409">
        <v>0.107904</v>
      </c>
      <c r="L19" s="409">
        <v>-0.104518</v>
      </c>
      <c r="M19" s="465">
        <v>0.0116398</v>
      </c>
      <c r="N19" s="409">
        <v>9.69753E-4</v>
      </c>
      <c r="O19" s="409">
        <v>-9.46745E-4</v>
      </c>
      <c r="P19" s="409">
        <v>52.62</v>
      </c>
      <c r="Q19" s="410">
        <v>0.9744</v>
      </c>
      <c r="R19" s="411">
        <v>54.0</v>
      </c>
      <c r="S19" s="412">
        <v>0.13</v>
      </c>
      <c r="T19" s="413">
        <v>0.089</v>
      </c>
      <c r="U19" s="407">
        <v>0.112</v>
      </c>
      <c r="V19" s="407">
        <v>-0.076</v>
      </c>
      <c r="W19" s="407">
        <v>45.251</v>
      </c>
      <c r="X19" s="407"/>
      <c r="Y19" s="407"/>
      <c r="Z19" s="414">
        <f t="shared" si="3"/>
        <v>295.5169659</v>
      </c>
      <c r="AA19" s="414">
        <f t="shared" si="4"/>
        <v>98.5056553</v>
      </c>
      <c r="AB19" s="410">
        <f t="shared" si="5"/>
        <v>36.27673421</v>
      </c>
      <c r="AC19" s="410">
        <f t="shared" si="6"/>
        <v>36.27673421</v>
      </c>
      <c r="AD19" s="407">
        <v>1.729</v>
      </c>
      <c r="AE19" s="407">
        <v>0.129</v>
      </c>
      <c r="AF19" s="407">
        <v>-0.155</v>
      </c>
      <c r="AG19" s="407">
        <v>0.0104</v>
      </c>
      <c r="AH19" s="407">
        <v>0.001</v>
      </c>
      <c r="AI19" s="407">
        <v>-0.002</v>
      </c>
      <c r="AJ19" s="407">
        <v>45.28</v>
      </c>
      <c r="AK19" s="415">
        <v>0.8708</v>
      </c>
      <c r="AL19" s="407">
        <v>52.0</v>
      </c>
      <c r="AM19" s="416">
        <f t="shared" si="7"/>
        <v>0.8707692308</v>
      </c>
      <c r="AN19" s="408">
        <f>0.00000000013408/0.00000001</f>
        <v>0.013408</v>
      </c>
      <c r="AO19" s="409">
        <f t="shared" ref="AO19:AO20" si="76">AN19*$BJ19/$BI19</f>
        <v>0.0003543763551</v>
      </c>
      <c r="AP19" s="408">
        <f>4.2774E-11/0.00000001</f>
        <v>0.0042774</v>
      </c>
      <c r="AQ19" s="409">
        <f t="shared" ref="AQ19:AQ20" si="77">AP19*$BL19/$BK19</f>
        <v>0.000129107874</v>
      </c>
      <c r="AR19" s="409">
        <f>1.4485E-11/0.00000001</f>
        <v>0.0014485</v>
      </c>
      <c r="AS19" s="409">
        <f t="shared" ref="AS19:AS20" si="78">AR19*$BN19/$BM19</f>
        <v>0.00005489052632</v>
      </c>
      <c r="AT19" s="467">
        <f>2.8288E-11/0.00000001</f>
        <v>0.0028288</v>
      </c>
      <c r="AU19" s="409">
        <f t="shared" ref="AU19:AU20" si="79">AT19*$BP19/$BO19</f>
        <v>0.0001445372263</v>
      </c>
      <c r="AV19" s="422">
        <v>0.004</v>
      </c>
      <c r="AW19" s="418">
        <f t="shared" si="10"/>
        <v>0.0001207349081</v>
      </c>
      <c r="AX19" s="407">
        <v>0.001</v>
      </c>
      <c r="AY19" s="419">
        <f t="shared" si="11"/>
        <v>0.00003789473684</v>
      </c>
      <c r="AZ19" s="407">
        <v>0.003</v>
      </c>
      <c r="BA19" s="420">
        <f t="shared" si="12"/>
        <v>0.0001532846715</v>
      </c>
      <c r="BB19" s="412">
        <f>0.00000000018322/0.00000001</f>
        <v>0.018322</v>
      </c>
      <c r="BC19" s="407">
        <f t="shared" si="13"/>
        <v>0.0004842544434</v>
      </c>
      <c r="BD19" s="405">
        <f>4.3891E-11/0.00000001</f>
        <v>0.0043891</v>
      </c>
      <c r="BE19" s="421">
        <f t="shared" si="14"/>
        <v>0.0001324793963</v>
      </c>
      <c r="BF19" s="412">
        <f>1.2087E-12/0.00000001</f>
        <v>0.00012087</v>
      </c>
      <c r="BG19" s="421">
        <f t="shared" si="15"/>
        <v>0.000003648307087</v>
      </c>
      <c r="BH19" s="503">
        <f t="shared" si="16"/>
        <v>0.0302175</v>
      </c>
      <c r="BI19" s="424">
        <v>0.9981</v>
      </c>
      <c r="BJ19" s="406">
        <v>0.02638</v>
      </c>
      <c r="BK19" s="415">
        <v>0.762</v>
      </c>
      <c r="BL19" s="406">
        <v>0.023</v>
      </c>
      <c r="BM19" s="415">
        <v>0.475</v>
      </c>
      <c r="BN19" s="415">
        <v>0.018</v>
      </c>
      <c r="BO19" s="415">
        <v>0.274</v>
      </c>
      <c r="BP19" s="466">
        <v>0.014</v>
      </c>
      <c r="BQ19" s="425">
        <f t="shared" si="17"/>
        <v>3</v>
      </c>
      <c r="BR19" s="415">
        <f t="shared" si="18"/>
        <v>0.1908410078</v>
      </c>
      <c r="BS19" s="415">
        <f t="shared" si="72"/>
        <v>0.5768421053</v>
      </c>
      <c r="BT19" s="415">
        <f t="shared" si="20"/>
        <v>0.0366950429</v>
      </c>
      <c r="BU19" s="426">
        <f t="shared" ref="BU19:BU20" si="80">2*PI()*((2.96*3.086E+21)^2)*($AP19*10^-8)*(COS(RADIANS(63))^-1)</f>
        <v>4.93956E+34</v>
      </c>
      <c r="BV19" s="427">
        <f t="shared" ref="BV19:BV20" si="81">2*PI()*($AQ19*0.00000001)*SQRT((2.96*3.086E+21)^4/(COS(RADIANS(63)))^2)</f>
        <v>1.49094E+33</v>
      </c>
      <c r="BW19" s="427">
        <f t="shared" ref="BW19:BW20" si="82">2*PI()*((2.96*3.086E+21)^2)*($AN19*10^-8)*(COS(RADIANS(63))^-1)</f>
        <v>1.54836E+35</v>
      </c>
      <c r="BX19" s="427">
        <f t="shared" ref="BX19:BX20" si="83">2*PI()*($AO19*0.00000001)*SQRT((2.96*3.086E+21)^4/(COS(RADIANS(63)))^2)</f>
        <v>4.09235E+33</v>
      </c>
      <c r="BY19" s="428">
        <f t="shared" ref="BY19:BY20" si="84">$BW19/(1.25E+38*(8.48))</f>
        <v>0.0001460718417</v>
      </c>
      <c r="BZ19" s="427">
        <f t="shared" ref="BZ19:BZ20" si="85">$BY19*$BX19/$BW19</f>
        <v>0.000003860710535</v>
      </c>
      <c r="CA19" s="504">
        <f t="shared" si="21"/>
        <v>4.61922E+34</v>
      </c>
      <c r="CB19" s="431">
        <f t="shared" si="22"/>
        <v>1.39425E+33</v>
      </c>
      <c r="CC19" s="431">
        <f t="shared" si="23"/>
        <v>2.11583E+35</v>
      </c>
      <c r="CD19" s="431">
        <f t="shared" si="24"/>
        <v>5.59219E+33</v>
      </c>
      <c r="CE19" s="430">
        <f t="shared" si="25"/>
        <v>0.0001996068231</v>
      </c>
      <c r="CF19" s="505">
        <f t="shared" si="26"/>
        <v>0.000005275651732</v>
      </c>
      <c r="CG19" s="432">
        <f t="shared" si="27"/>
        <v>192.3554389</v>
      </c>
      <c r="CH19" s="432">
        <f t="shared" si="28"/>
        <v>484.1379759</v>
      </c>
      <c r="CI19" s="433">
        <f t="shared" si="29"/>
        <v>484.1372163</v>
      </c>
    </row>
    <row r="20">
      <c r="A20" s="468" t="s">
        <v>689</v>
      </c>
      <c r="B20" s="437" t="s">
        <v>680</v>
      </c>
      <c r="C20" s="469">
        <v>1.0627128E7</v>
      </c>
      <c r="D20" s="470">
        <v>58434.35041667</v>
      </c>
      <c r="E20" s="471">
        <v>2013.904</v>
      </c>
      <c r="F20" s="471">
        <f t="shared" si="1"/>
        <v>2013.904</v>
      </c>
      <c r="G20" s="471">
        <v>0.0</v>
      </c>
      <c r="H20" s="471" t="str">
        <f t="array" ref="H20">IFS(AND(G20&gt;0,F20&gt;0),"PC-WT",AND(G20&gt;0,F20=0), "PC",AND(G20=0,F20&gt;0), "WT")</f>
        <v>WT</v>
      </c>
      <c r="I20" s="471">
        <v>1.177</v>
      </c>
      <c r="J20" s="472">
        <v>1.84135</v>
      </c>
      <c r="K20" s="473">
        <v>0.0817513</v>
      </c>
      <c r="L20" s="473">
        <v>-0.0797675</v>
      </c>
      <c r="M20" s="474">
        <v>0.00952338</v>
      </c>
      <c r="N20" s="473">
        <v>6.12012E-4</v>
      </c>
      <c r="O20" s="473">
        <v>-6.0201E-4</v>
      </c>
      <c r="P20" s="473">
        <v>66.34</v>
      </c>
      <c r="Q20" s="475">
        <v>0.8293</v>
      </c>
      <c r="R20" s="476">
        <v>80.0</v>
      </c>
      <c r="S20" s="477">
        <v>0.13</v>
      </c>
      <c r="T20" s="478">
        <v>0.025</v>
      </c>
      <c r="U20" s="471">
        <v>0.313</v>
      </c>
      <c r="V20" s="471">
        <v>-0.025</v>
      </c>
      <c r="W20" s="471">
        <f>123187000000000/10000</f>
        <v>12318700000</v>
      </c>
      <c r="X20" s="471"/>
      <c r="Y20" s="471"/>
      <c r="Z20" s="479">
        <f t="shared" si="3"/>
        <v>4875854.844</v>
      </c>
      <c r="AA20" s="479">
        <f t="shared" si="4"/>
        <v>1625284.948</v>
      </c>
      <c r="AB20" s="410">
        <f t="shared" si="5"/>
        <v>598544.6207</v>
      </c>
      <c r="AC20" s="410">
        <f t="shared" si="6"/>
        <v>598544.6207</v>
      </c>
      <c r="AD20" s="471">
        <v>1.805</v>
      </c>
      <c r="AE20" s="471">
        <v>0.091</v>
      </c>
      <c r="AF20" s="471">
        <v>-0.091</v>
      </c>
      <c r="AG20" s="471">
        <v>0.009</v>
      </c>
      <c r="AH20" s="471">
        <v>6.0E-4</v>
      </c>
      <c r="AI20" s="471">
        <v>-7.0E-4</v>
      </c>
      <c r="AJ20" s="471">
        <v>64.05</v>
      </c>
      <c r="AK20" s="480">
        <v>0.8211</v>
      </c>
      <c r="AL20" s="471">
        <v>78.0</v>
      </c>
      <c r="AM20" s="481">
        <f t="shared" si="7"/>
        <v>0.8211538462</v>
      </c>
      <c r="AN20" s="472">
        <f>0.00000000010789/0.00000001</f>
        <v>0.010789</v>
      </c>
      <c r="AO20" s="473">
        <f t="shared" si="76"/>
        <v>0.0002298964486</v>
      </c>
      <c r="AP20" s="472">
        <f>3.4765E-11/0.00000001</f>
        <v>0.0034765</v>
      </c>
      <c r="AQ20" s="409">
        <f t="shared" si="77"/>
        <v>0.00008517037862</v>
      </c>
      <c r="AR20" s="473">
        <f>1.1829E-11/0.00000001</f>
        <v>0.0011829</v>
      </c>
      <c r="AS20" s="409">
        <f t="shared" si="78"/>
        <v>0.00003584545455</v>
      </c>
      <c r="AT20" s="473">
        <f>2.2936E-11/0.00000001</f>
        <v>0.0022936</v>
      </c>
      <c r="AU20" s="409">
        <f t="shared" si="79"/>
        <v>0.00009090487805</v>
      </c>
      <c r="AV20" s="482">
        <v>0.003</v>
      </c>
      <c r="AW20" s="418">
        <f t="shared" si="10"/>
        <v>0.00007349665924</v>
      </c>
      <c r="AX20" s="471">
        <v>0.001</v>
      </c>
      <c r="AY20" s="419">
        <f t="shared" si="11"/>
        <v>0.0000303030303</v>
      </c>
      <c r="AZ20" s="471">
        <v>0.002</v>
      </c>
      <c r="BA20" s="420">
        <f t="shared" si="12"/>
        <v>0.00007926829268</v>
      </c>
      <c r="BB20" s="477">
        <v>2.1362</v>
      </c>
      <c r="BC20" s="407">
        <f t="shared" si="13"/>
        <v>0.04551902804</v>
      </c>
      <c r="BD20" s="469">
        <f>3.4743E-11/0.00000001</f>
        <v>0.0034743</v>
      </c>
      <c r="BE20" s="421">
        <f t="shared" si="14"/>
        <v>0.00008511648107</v>
      </c>
      <c r="BF20" s="477">
        <f>1.1324E-15/0.00000001</f>
        <v>0.00000011324</v>
      </c>
      <c r="BG20" s="421">
        <f t="shared" si="15"/>
        <v>0.000000002774253898</v>
      </c>
      <c r="BH20" s="503">
        <f t="shared" si="16"/>
        <v>0.00003774666667</v>
      </c>
      <c r="BI20" s="483">
        <v>1.177</v>
      </c>
      <c r="BJ20" s="470">
        <v>0.02508</v>
      </c>
      <c r="BK20" s="480">
        <v>0.898</v>
      </c>
      <c r="BL20" s="470">
        <v>0.022</v>
      </c>
      <c r="BM20" s="480">
        <v>0.561</v>
      </c>
      <c r="BN20" s="480">
        <v>0.017</v>
      </c>
      <c r="BO20" s="480">
        <v>0.328</v>
      </c>
      <c r="BP20" s="484">
        <v>0.013</v>
      </c>
      <c r="BQ20" s="425">
        <f t="shared" si="17"/>
        <v>2</v>
      </c>
      <c r="BR20" s="415">
        <f t="shared" si="18"/>
        <v>0.09978254761</v>
      </c>
      <c r="BS20" s="480">
        <f t="shared" si="72"/>
        <v>0.5846702317</v>
      </c>
      <c r="BT20" s="480">
        <f t="shared" si="20"/>
        <v>0.02916994262</v>
      </c>
      <c r="BU20" s="485">
        <f t="shared" si="80"/>
        <v>4.01468E+34</v>
      </c>
      <c r="BV20" s="486">
        <f t="shared" si="81"/>
        <v>9.83551E+32</v>
      </c>
      <c r="BW20" s="486">
        <f t="shared" si="82"/>
        <v>1.24592E+35</v>
      </c>
      <c r="BX20" s="486">
        <f t="shared" si="83"/>
        <v>2.65485E+33</v>
      </c>
      <c r="BY20" s="487">
        <f t="shared" si="84"/>
        <v>0.0001175394616</v>
      </c>
      <c r="BZ20" s="486">
        <f t="shared" si="85"/>
        <v>0.000002504579181</v>
      </c>
      <c r="CA20" s="511">
        <f t="shared" si="21"/>
        <v>3.46441E+34</v>
      </c>
      <c r="CB20" s="489">
        <f t="shared" si="22"/>
        <v>8.48743E+32</v>
      </c>
      <c r="CC20" s="489">
        <f t="shared" si="23"/>
        <v>2.46689E+37</v>
      </c>
      <c r="CD20" s="489">
        <f t="shared" si="24"/>
        <v>5.25656E+35</v>
      </c>
      <c r="CE20" s="490">
        <f t="shared" si="25"/>
        <v>0.02327257371</v>
      </c>
      <c r="CF20" s="512">
        <f t="shared" si="26"/>
        <v>0.0004959015707</v>
      </c>
      <c r="CG20" s="491">
        <f t="shared" si="27"/>
        <v>26323.21812</v>
      </c>
      <c r="CH20" s="491">
        <f t="shared" si="28"/>
        <v>659134.4755</v>
      </c>
      <c r="CI20" s="492">
        <f t="shared" si="29"/>
        <v>659133.4414</v>
      </c>
    </row>
    <row r="21" ht="15.75" customHeight="1"/>
    <row r="22" ht="15.75" customHeight="1"/>
    <row r="23" ht="15.75" customHeight="1"/>
    <row r="24" ht="15.75" customHeight="1">
      <c r="V24" s="513"/>
      <c r="W24" s="514"/>
      <c r="X24" s="513"/>
      <c r="Y24" s="513"/>
      <c r="Z24" s="513"/>
    </row>
    <row r="25" ht="15.75" customHeight="1">
      <c r="V25" s="513"/>
      <c r="W25" s="513"/>
      <c r="X25" s="513"/>
      <c r="Y25" s="513"/>
      <c r="Z25" s="513"/>
    </row>
    <row r="26" ht="15.75" customHeight="1">
      <c r="V26" s="513"/>
      <c r="W26" s="514"/>
      <c r="X26" s="513"/>
      <c r="Y26" s="513"/>
      <c r="Z26" s="513"/>
    </row>
    <row r="27" ht="15.75" customHeight="1">
      <c r="V27" s="513"/>
      <c r="W27" s="513"/>
      <c r="X27" s="513"/>
      <c r="Y27" s="513"/>
      <c r="Z27" s="513"/>
    </row>
    <row r="28" ht="15.75" customHeight="1">
      <c r="V28" s="513"/>
      <c r="W28" s="514"/>
      <c r="X28" s="513"/>
      <c r="Y28" s="513"/>
      <c r="Z28" s="513"/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5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R1"/>
    <mergeCell ref="S1:AM1"/>
    <mergeCell ref="AN1:AU1"/>
    <mergeCell ref="AV1:BA1"/>
    <mergeCell ref="BB1:BE1"/>
    <mergeCell ref="BF1:BG1"/>
    <mergeCell ref="BI1:BP1"/>
    <mergeCell ref="BQ1:BQ2"/>
    <mergeCell ref="BR1:BR2"/>
    <mergeCell ref="BS1:BS2"/>
    <mergeCell ref="BT1:BT2"/>
    <mergeCell ref="BU1:BU2"/>
    <mergeCell ref="CC1:CC2"/>
    <mergeCell ref="CD1:CD2"/>
    <mergeCell ref="CE1:CE2"/>
    <mergeCell ref="CF1:CF2"/>
    <mergeCell ref="CG1:CG2"/>
    <mergeCell ref="CH1:CH2"/>
    <mergeCell ref="CI1:CI2"/>
    <mergeCell ref="BV1:BV2"/>
    <mergeCell ref="BW1:BW2"/>
    <mergeCell ref="BX1:BX2"/>
    <mergeCell ref="BY1:BY2"/>
    <mergeCell ref="BZ1:BZ2"/>
    <mergeCell ref="CA1:CA2"/>
    <mergeCell ref="CB1:CB2"/>
  </mergeCells>
  <conditionalFormatting sqref="A3:B20">
    <cfRule type="containsText" dxfId="0" priority="1" operator="containsText" text="PC-WT">
      <formula>NOT(ISERROR(SEARCH(("PC-WT"),(A3))))</formula>
    </cfRule>
  </conditionalFormatting>
  <conditionalFormatting sqref="A3:B20">
    <cfRule type="containsText" dxfId="1" priority="2" operator="containsText" text="PC">
      <formula>NOT(ISERROR(SEARCH(("PC"),(A3))))</formula>
    </cfRule>
  </conditionalFormatting>
  <conditionalFormatting sqref="A3:B20">
    <cfRule type="containsText" dxfId="2" priority="3" operator="containsText" text="WT">
      <formula>NOT(ISERROR(SEARCH(("WT"),(A3))))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12.57"/>
    <col customWidth="1" min="3" max="3" width="15.57"/>
    <col customWidth="1" min="4" max="11" width="8.71"/>
  </cols>
  <sheetData>
    <row r="1">
      <c r="A1" s="1" t="s">
        <v>1623</v>
      </c>
      <c r="B1" s="1" t="s">
        <v>1624</v>
      </c>
      <c r="C1" s="1" t="s">
        <v>1625</v>
      </c>
      <c r="D1" s="1" t="s">
        <v>1626</v>
      </c>
      <c r="E1" s="1" t="s">
        <v>766</v>
      </c>
      <c r="F1" s="1" t="s">
        <v>1627</v>
      </c>
      <c r="G1" s="1" t="s">
        <v>1628</v>
      </c>
      <c r="H1" s="1" t="s">
        <v>1629</v>
      </c>
      <c r="I1" s="1" t="s">
        <v>1630</v>
      </c>
      <c r="J1" s="1" t="s">
        <v>1631</v>
      </c>
      <c r="K1" s="1" t="s">
        <v>1632</v>
      </c>
    </row>
    <row r="2">
      <c r="A2" s="1">
        <v>55054.5</v>
      </c>
      <c r="B2" s="1">
        <v>55054.0</v>
      </c>
      <c r="C2" s="1">
        <v>55055.0</v>
      </c>
      <c r="D2" s="1">
        <v>0.015812</v>
      </c>
      <c r="E2" s="1">
        <v>0.017955</v>
      </c>
      <c r="F2" s="1">
        <v>0.005932</v>
      </c>
      <c r="G2" s="1">
        <v>0.008802</v>
      </c>
      <c r="H2" s="1">
        <v>0.009488</v>
      </c>
      <c r="I2" s="1">
        <v>0.008129</v>
      </c>
      <c r="J2" s="1">
        <v>-0.002537</v>
      </c>
      <c r="K2" s="1">
        <v>0.010873</v>
      </c>
    </row>
    <row r="3">
      <c r="A3" s="1">
        <v>55055.5</v>
      </c>
      <c r="B3" s="1">
        <v>55055.0</v>
      </c>
      <c r="C3" s="1">
        <v>55056.0</v>
      </c>
      <c r="D3" s="1">
        <v>0.009754</v>
      </c>
      <c r="E3" s="1">
        <v>0.012291</v>
      </c>
      <c r="F3" s="1">
        <v>-6.2E-4</v>
      </c>
      <c r="G3" s="1">
        <v>0.005311</v>
      </c>
      <c r="H3" s="1">
        <v>0.007927</v>
      </c>
      <c r="I3" s="1">
        <v>0.005319</v>
      </c>
      <c r="J3" s="1">
        <v>-3.22E-4</v>
      </c>
      <c r="K3" s="1">
        <v>0.007903</v>
      </c>
    </row>
    <row r="4">
      <c r="A4" s="1">
        <v>55056.5</v>
      </c>
      <c r="B4" s="1">
        <v>55056.0</v>
      </c>
      <c r="C4" s="1">
        <v>55057.0</v>
      </c>
      <c r="D4" s="1">
        <v>0.007518</v>
      </c>
      <c r="E4" s="1">
        <v>0.010196</v>
      </c>
      <c r="F4" s="1">
        <v>0.001451</v>
      </c>
      <c r="G4" s="1">
        <v>0.004685</v>
      </c>
      <c r="H4" s="1">
        <v>-4.2E-5</v>
      </c>
      <c r="I4" s="1">
        <v>0.004173</v>
      </c>
      <c r="J4" s="1">
        <v>0.006875</v>
      </c>
      <c r="K4" s="1">
        <v>0.006705</v>
      </c>
    </row>
    <row r="5">
      <c r="A5" s="1">
        <v>55057.5</v>
      </c>
      <c r="B5" s="1">
        <v>55057.0</v>
      </c>
      <c r="C5" s="1">
        <v>55058.0</v>
      </c>
      <c r="D5" s="1">
        <v>-0.011731</v>
      </c>
      <c r="E5" s="1">
        <v>0.00987</v>
      </c>
      <c r="F5" s="1">
        <v>-4.96E-4</v>
      </c>
      <c r="G5" s="1">
        <v>0.004402</v>
      </c>
      <c r="H5" s="1">
        <v>-0.0028770000000000002</v>
      </c>
      <c r="I5" s="1">
        <v>0.004135</v>
      </c>
      <c r="J5" s="1">
        <v>-0.006596</v>
      </c>
      <c r="K5" s="1">
        <v>0.006404</v>
      </c>
    </row>
    <row r="6">
      <c r="A6" s="1">
        <v>55058.5</v>
      </c>
      <c r="B6" s="1">
        <v>55058.0</v>
      </c>
      <c r="C6" s="1">
        <v>55059.0</v>
      </c>
      <c r="D6" s="1">
        <v>0.014034</v>
      </c>
      <c r="E6" s="1">
        <v>0.010956</v>
      </c>
      <c r="F6" s="1">
        <v>-0.003914</v>
      </c>
      <c r="G6" s="1">
        <v>0.004331</v>
      </c>
      <c r="H6" s="1">
        <v>0.001614</v>
      </c>
      <c r="I6" s="1">
        <v>0.004591</v>
      </c>
      <c r="J6" s="1">
        <v>0.012542</v>
      </c>
      <c r="K6" s="1">
        <v>0.007253</v>
      </c>
    </row>
    <row r="7">
      <c r="A7" s="1">
        <v>55059.5</v>
      </c>
      <c r="B7" s="1">
        <v>55059.0</v>
      </c>
      <c r="C7" s="1">
        <v>55060.0</v>
      </c>
      <c r="D7" s="1">
        <v>-0.011409</v>
      </c>
      <c r="E7" s="1">
        <v>0.011391</v>
      </c>
      <c r="F7" s="1">
        <v>-0.004715</v>
      </c>
      <c r="G7" s="1">
        <v>0.004761</v>
      </c>
      <c r="H7" s="1">
        <v>-0.001675</v>
      </c>
      <c r="I7" s="1">
        <v>0.004638</v>
      </c>
      <c r="J7" s="1">
        <v>-0.004948</v>
      </c>
      <c r="K7" s="1">
        <v>0.007615</v>
      </c>
    </row>
    <row r="8">
      <c r="A8" s="1">
        <v>55060.5</v>
      </c>
      <c r="B8" s="1">
        <v>55060.0</v>
      </c>
      <c r="C8" s="1">
        <v>55061.0</v>
      </c>
      <c r="D8" s="1">
        <v>0.00634</v>
      </c>
      <c r="E8" s="1">
        <v>0.012448</v>
      </c>
      <c r="F8" s="1">
        <v>0.004312</v>
      </c>
      <c r="G8" s="1">
        <v>0.00527</v>
      </c>
      <c r="H8" s="1">
        <v>-0.002322</v>
      </c>
      <c r="I8" s="1">
        <v>0.005123</v>
      </c>
      <c r="J8" s="1">
        <v>0.005521</v>
      </c>
      <c r="K8" s="1">
        <v>0.008289</v>
      </c>
    </row>
    <row r="9">
      <c r="A9" s="1">
        <v>55061.5</v>
      </c>
      <c r="B9" s="1">
        <v>55061.0</v>
      </c>
      <c r="C9" s="1">
        <v>55062.0</v>
      </c>
      <c r="D9" s="1">
        <v>-0.006998</v>
      </c>
      <c r="E9" s="1">
        <v>0.01454</v>
      </c>
      <c r="F9" s="1">
        <v>-0.007471</v>
      </c>
      <c r="G9" s="1">
        <v>0.00562</v>
      </c>
      <c r="H9" s="1">
        <v>0.009102</v>
      </c>
      <c r="I9" s="1">
        <v>0.006271</v>
      </c>
      <c r="J9" s="1">
        <v>-0.012504</v>
      </c>
      <c r="K9" s="1">
        <v>0.009601</v>
      </c>
    </row>
    <row r="10">
      <c r="A10" s="1">
        <v>55062.5</v>
      </c>
      <c r="B10" s="1">
        <v>55062.0</v>
      </c>
      <c r="C10" s="1">
        <v>55063.0</v>
      </c>
      <c r="D10" s="1">
        <v>-0.021221</v>
      </c>
      <c r="E10" s="1">
        <v>0.015029</v>
      </c>
      <c r="F10" s="1">
        <v>-0.002463</v>
      </c>
      <c r="G10" s="1">
        <v>0.00535</v>
      </c>
      <c r="H10" s="1">
        <v>-0.001386</v>
      </c>
      <c r="I10" s="1">
        <v>0.006226</v>
      </c>
      <c r="J10" s="1">
        <v>-0.016318</v>
      </c>
      <c r="K10" s="1">
        <v>0.010322</v>
      </c>
    </row>
    <row r="11">
      <c r="A11" s="1">
        <v>55063.5</v>
      </c>
      <c r="B11" s="1">
        <v>55063.0</v>
      </c>
      <c r="C11" s="1">
        <v>55064.0</v>
      </c>
      <c r="D11" s="1">
        <v>-0.016226</v>
      </c>
      <c r="E11" s="1">
        <v>0.017002</v>
      </c>
      <c r="F11" s="1">
        <v>0.001714</v>
      </c>
      <c r="G11" s="1">
        <v>0.006586</v>
      </c>
      <c r="H11" s="1">
        <v>-0.006446</v>
      </c>
      <c r="I11" s="1">
        <v>0.007041</v>
      </c>
      <c r="J11" s="1">
        <v>-0.007167</v>
      </c>
      <c r="K11" s="1">
        <v>0.011664</v>
      </c>
    </row>
    <row r="12">
      <c r="A12" s="1">
        <v>55064.5</v>
      </c>
      <c r="B12" s="1">
        <v>55064.0</v>
      </c>
      <c r="C12" s="1">
        <v>55065.0</v>
      </c>
      <c r="D12" s="1">
        <v>-0.004747</v>
      </c>
      <c r="E12" s="1">
        <v>0.021709</v>
      </c>
      <c r="F12" s="1">
        <v>-0.005382</v>
      </c>
      <c r="G12" s="1">
        <v>0.008538</v>
      </c>
      <c r="H12" s="1">
        <v>0.005921</v>
      </c>
      <c r="I12" s="1">
        <v>0.009085</v>
      </c>
      <c r="J12" s="1">
        <v>-0.008104</v>
      </c>
      <c r="K12" s="1">
        <v>0.014799</v>
      </c>
    </row>
    <row r="13">
      <c r="A13" s="1">
        <v>55065.5</v>
      </c>
      <c r="B13" s="1">
        <v>55065.0</v>
      </c>
      <c r="C13" s="1">
        <v>55066.0</v>
      </c>
      <c r="D13" s="1">
        <v>-0.030162</v>
      </c>
      <c r="E13" s="1">
        <v>0.027527</v>
      </c>
      <c r="F13" s="1">
        <v>-0.002317</v>
      </c>
      <c r="G13" s="1">
        <v>0.009856</v>
      </c>
      <c r="H13" s="1">
        <v>0.014337</v>
      </c>
      <c r="I13" s="1">
        <v>0.011102</v>
      </c>
      <c r="J13" s="1">
        <v>-0.040702</v>
      </c>
      <c r="K13" s="1">
        <v>0.019487</v>
      </c>
    </row>
    <row r="14">
      <c r="A14" s="1">
        <v>55066.5</v>
      </c>
      <c r="B14" s="1">
        <v>55066.0</v>
      </c>
      <c r="C14" s="1">
        <v>55067.0</v>
      </c>
      <c r="D14" s="1">
        <v>-0.065444</v>
      </c>
      <c r="E14" s="1">
        <v>0.03634</v>
      </c>
      <c r="F14" s="1">
        <v>0.019108</v>
      </c>
      <c r="G14" s="1">
        <v>0.014701</v>
      </c>
      <c r="H14" s="1">
        <v>-0.021783</v>
      </c>
      <c r="I14" s="1">
        <v>0.013691</v>
      </c>
      <c r="J14" s="1">
        <v>-0.040629</v>
      </c>
      <c r="K14" s="1">
        <v>0.026237</v>
      </c>
    </row>
    <row r="15">
      <c r="A15" s="1">
        <v>55067.5</v>
      </c>
      <c r="B15" s="1">
        <v>55067.0</v>
      </c>
      <c r="C15" s="1">
        <v>55068.0</v>
      </c>
      <c r="D15" s="1">
        <v>0.102974</v>
      </c>
      <c r="E15" s="1">
        <v>0.01895</v>
      </c>
      <c r="F15" s="1">
        <v>0.006175</v>
      </c>
      <c r="G15" s="1">
        <v>0.006584</v>
      </c>
      <c r="H15" s="1">
        <v>0.010916</v>
      </c>
      <c r="I15" s="1">
        <v>0.007483</v>
      </c>
      <c r="J15" s="1">
        <v>0.070961</v>
      </c>
      <c r="K15" s="1">
        <v>0.012958</v>
      </c>
    </row>
    <row r="16">
      <c r="A16" s="1">
        <v>55068.5</v>
      </c>
      <c r="B16" s="1">
        <v>55068.0</v>
      </c>
      <c r="C16" s="1">
        <v>55069.0</v>
      </c>
      <c r="D16" s="1">
        <v>-0.020874</v>
      </c>
      <c r="E16" s="1">
        <v>0.017429</v>
      </c>
      <c r="F16" s="1">
        <v>-0.014534</v>
      </c>
      <c r="G16" s="1">
        <v>0.005812</v>
      </c>
      <c r="H16" s="1">
        <v>-0.010242</v>
      </c>
      <c r="I16" s="1">
        <v>0.006873</v>
      </c>
      <c r="J16" s="1">
        <v>0.002782</v>
      </c>
      <c r="K16" s="1">
        <v>0.01205</v>
      </c>
    </row>
    <row r="17">
      <c r="A17" s="1">
        <v>55069.5</v>
      </c>
      <c r="B17" s="1">
        <v>55069.0</v>
      </c>
      <c r="C17" s="1">
        <v>55070.0</v>
      </c>
      <c r="D17" s="1">
        <v>-0.009918</v>
      </c>
      <c r="E17" s="1">
        <v>0.017075</v>
      </c>
      <c r="F17" s="1">
        <v>-0.004528</v>
      </c>
      <c r="G17" s="1">
        <v>0.005853</v>
      </c>
      <c r="H17" s="1">
        <v>0.001296</v>
      </c>
      <c r="I17" s="1">
        <v>0.006966</v>
      </c>
      <c r="J17" s="1">
        <v>-0.006308</v>
      </c>
      <c r="K17" s="1">
        <v>0.011752</v>
      </c>
    </row>
    <row r="18">
      <c r="A18" s="1">
        <v>55070.5</v>
      </c>
      <c r="B18" s="1">
        <v>55070.0</v>
      </c>
      <c r="C18" s="1">
        <v>55071.0</v>
      </c>
      <c r="D18" s="1">
        <v>-0.042002</v>
      </c>
      <c r="E18" s="1">
        <v>0.015744</v>
      </c>
      <c r="F18" s="1">
        <v>0.003163</v>
      </c>
      <c r="G18" s="1">
        <v>0.005993</v>
      </c>
      <c r="H18" s="1">
        <v>-0.001773</v>
      </c>
      <c r="I18" s="1">
        <v>0.006527</v>
      </c>
      <c r="J18" s="1">
        <v>-0.036804</v>
      </c>
      <c r="K18" s="1">
        <v>0.010734</v>
      </c>
    </row>
    <row r="19">
      <c r="A19" s="1">
        <v>55073.5</v>
      </c>
      <c r="B19" s="1">
        <v>55073.0</v>
      </c>
      <c r="C19" s="1">
        <v>55074.0</v>
      </c>
      <c r="D19" s="1">
        <v>-0.063515</v>
      </c>
      <c r="E19" s="1">
        <v>0.023299</v>
      </c>
      <c r="F19" s="1">
        <v>-0.014612</v>
      </c>
      <c r="G19" s="1">
        <v>0.010132</v>
      </c>
      <c r="H19" s="1">
        <v>-0.010743</v>
      </c>
      <c r="I19" s="1">
        <v>0.010794</v>
      </c>
      <c r="J19" s="1">
        <v>-0.031965</v>
      </c>
      <c r="K19" s="1">
        <v>0.014827</v>
      </c>
    </row>
    <row r="20">
      <c r="A20" s="1">
        <v>55074.5</v>
      </c>
      <c r="B20" s="1">
        <v>55074.0</v>
      </c>
      <c r="C20" s="1">
        <v>55075.0</v>
      </c>
      <c r="D20" s="1">
        <v>0.003189</v>
      </c>
      <c r="E20" s="1">
        <v>0.012018</v>
      </c>
      <c r="F20" s="1">
        <v>-0.009131</v>
      </c>
      <c r="G20" s="1">
        <v>0.004711</v>
      </c>
      <c r="H20" s="1">
        <v>0.008239</v>
      </c>
      <c r="I20" s="1">
        <v>0.0053</v>
      </c>
      <c r="J20" s="1">
        <v>-0.002576</v>
      </c>
      <c r="K20" s="1">
        <v>0.00802</v>
      </c>
    </row>
    <row r="21" ht="15.75" customHeight="1">
      <c r="A21" s="1">
        <v>55075.5</v>
      </c>
      <c r="B21" s="1">
        <v>55075.0</v>
      </c>
      <c r="C21" s="1">
        <v>55076.0</v>
      </c>
      <c r="D21" s="1">
        <v>0.005077</v>
      </c>
      <c r="E21" s="1">
        <v>0.010547</v>
      </c>
      <c r="F21" s="1">
        <v>-0.005635</v>
      </c>
      <c r="G21" s="1">
        <v>0.003707</v>
      </c>
      <c r="H21" s="1">
        <v>0.001122</v>
      </c>
      <c r="I21" s="1">
        <v>0.004299</v>
      </c>
      <c r="J21" s="1">
        <v>0.008173</v>
      </c>
      <c r="K21" s="1">
        <v>0.007465</v>
      </c>
    </row>
    <row r="22" ht="15.75" customHeight="1">
      <c r="A22" s="1">
        <v>55076.5</v>
      </c>
      <c r="B22" s="1">
        <v>55076.0</v>
      </c>
      <c r="C22" s="1">
        <v>55077.0</v>
      </c>
      <c r="D22" s="1">
        <v>-0.034001</v>
      </c>
      <c r="E22" s="1">
        <v>0.010825</v>
      </c>
      <c r="F22" s="1">
        <v>-0.005954</v>
      </c>
      <c r="G22" s="1">
        <v>0.003772</v>
      </c>
      <c r="H22" s="1">
        <v>-0.009834</v>
      </c>
      <c r="I22" s="1">
        <v>0.004314</v>
      </c>
      <c r="J22" s="1">
        <v>-0.014705</v>
      </c>
      <c r="K22" s="1">
        <v>0.007695</v>
      </c>
    </row>
    <row r="23" ht="15.75" customHeight="1">
      <c r="A23" s="1">
        <v>55077.5</v>
      </c>
      <c r="B23" s="1">
        <v>55077.0</v>
      </c>
      <c r="C23" s="1">
        <v>55078.0</v>
      </c>
      <c r="D23" s="1">
        <v>-0.0316</v>
      </c>
      <c r="E23" s="1">
        <v>0.01287</v>
      </c>
      <c r="F23" s="1">
        <v>-0.007272</v>
      </c>
      <c r="G23" s="1">
        <v>0.004097</v>
      </c>
      <c r="H23" s="1">
        <v>-0.003451</v>
      </c>
      <c r="I23" s="1">
        <v>0.005169</v>
      </c>
      <c r="J23" s="1">
        <v>-0.018643</v>
      </c>
      <c r="K23" s="1">
        <v>0.009278</v>
      </c>
    </row>
    <row r="24" ht="15.75" customHeight="1">
      <c r="A24" s="1">
        <v>55078.5</v>
      </c>
      <c r="B24" s="1">
        <v>55078.0</v>
      </c>
      <c r="C24" s="1">
        <v>55079.0</v>
      </c>
      <c r="D24" s="1">
        <v>0.001934</v>
      </c>
      <c r="E24" s="1">
        <v>0.012705</v>
      </c>
      <c r="F24" s="1">
        <v>-0.001357</v>
      </c>
      <c r="G24" s="1">
        <v>0.004257</v>
      </c>
      <c r="H24" s="1">
        <v>-0.003408</v>
      </c>
      <c r="I24" s="1">
        <v>0.004924</v>
      </c>
      <c r="J24" s="1">
        <v>0.006186</v>
      </c>
      <c r="K24" s="1">
        <v>0.009256</v>
      </c>
    </row>
    <row r="25" ht="15.75" customHeight="1">
      <c r="A25" s="1">
        <v>55079.5</v>
      </c>
      <c r="B25" s="1">
        <v>55079.0</v>
      </c>
      <c r="C25" s="1">
        <v>55080.0</v>
      </c>
      <c r="D25" s="1">
        <v>0.003992</v>
      </c>
      <c r="E25" s="1">
        <v>0.012573</v>
      </c>
      <c r="F25" s="1">
        <v>-0.001687</v>
      </c>
      <c r="G25" s="1">
        <v>0.004231</v>
      </c>
      <c r="H25" s="1">
        <v>-0.001904</v>
      </c>
      <c r="I25" s="1">
        <v>0.004972</v>
      </c>
      <c r="J25" s="1">
        <v>0.006913</v>
      </c>
      <c r="K25" s="1">
        <v>0.009071</v>
      </c>
    </row>
    <row r="26" ht="15.75" customHeight="1">
      <c r="A26" s="1">
        <v>55080.5</v>
      </c>
      <c r="B26" s="1">
        <v>55080.0</v>
      </c>
      <c r="C26" s="1">
        <v>55081.0</v>
      </c>
      <c r="D26" s="1">
        <v>-0.028513</v>
      </c>
      <c r="E26" s="1">
        <v>0.012732</v>
      </c>
      <c r="F26" s="1">
        <v>-0.004395</v>
      </c>
      <c r="G26" s="1">
        <v>0.004281</v>
      </c>
      <c r="H26" s="1">
        <v>-0.00318</v>
      </c>
      <c r="I26" s="1">
        <v>0.005097</v>
      </c>
      <c r="J26" s="1">
        <v>-0.019598</v>
      </c>
      <c r="K26" s="1">
        <v>0.009064</v>
      </c>
    </row>
    <row r="27" ht="15.75" customHeight="1">
      <c r="A27" s="1">
        <v>55081.5</v>
      </c>
      <c r="B27" s="1">
        <v>55081.0</v>
      </c>
      <c r="C27" s="1">
        <v>55082.0</v>
      </c>
      <c r="D27" s="1">
        <v>-0.012243</v>
      </c>
      <c r="E27" s="1">
        <v>0.012877</v>
      </c>
      <c r="F27" s="1">
        <v>-0.004161</v>
      </c>
      <c r="G27" s="1">
        <v>0.004367</v>
      </c>
      <c r="H27" s="1">
        <v>-0.002865</v>
      </c>
      <c r="I27" s="1">
        <v>0.005154</v>
      </c>
      <c r="J27" s="1">
        <v>-0.003925</v>
      </c>
      <c r="K27" s="1">
        <v>0.009099</v>
      </c>
    </row>
    <row r="28" ht="15.75" customHeight="1">
      <c r="A28" s="1">
        <v>55082.5</v>
      </c>
      <c r="B28" s="1">
        <v>55082.0</v>
      </c>
      <c r="C28" s="1">
        <v>55083.0</v>
      </c>
      <c r="D28" s="1">
        <v>-0.008283</v>
      </c>
      <c r="E28" s="1">
        <v>0.011786</v>
      </c>
      <c r="F28" s="1">
        <v>-0.007617</v>
      </c>
      <c r="G28" s="1">
        <v>0.00407</v>
      </c>
      <c r="H28" s="1">
        <v>0.001923</v>
      </c>
      <c r="I28" s="1">
        <v>0.004812</v>
      </c>
      <c r="J28" s="1">
        <v>-0.005522</v>
      </c>
      <c r="K28" s="1">
        <v>0.00822</v>
      </c>
    </row>
    <row r="29" ht="15.75" customHeight="1">
      <c r="A29" s="1">
        <v>55083.5</v>
      </c>
      <c r="B29" s="1">
        <v>55083.0</v>
      </c>
      <c r="C29" s="1">
        <v>55084.0</v>
      </c>
      <c r="D29" s="1">
        <v>-0.002709</v>
      </c>
      <c r="E29" s="1">
        <v>0.01034</v>
      </c>
      <c r="F29" s="1">
        <v>0.006988</v>
      </c>
      <c r="G29" s="1">
        <v>0.004314</v>
      </c>
      <c r="H29" s="1">
        <v>0.006377</v>
      </c>
      <c r="I29" s="1">
        <v>0.004443</v>
      </c>
      <c r="J29" s="1">
        <v>-0.013657</v>
      </c>
      <c r="K29" s="1">
        <v>0.00692</v>
      </c>
    </row>
    <row r="30" ht="15.75" customHeight="1">
      <c r="A30" s="1">
        <v>55084.5</v>
      </c>
      <c r="B30" s="1">
        <v>55084.0</v>
      </c>
      <c r="C30" s="1">
        <v>55085.0</v>
      </c>
      <c r="D30" s="1">
        <v>-0.016883</v>
      </c>
      <c r="E30" s="1">
        <v>0.009431</v>
      </c>
      <c r="F30" s="1">
        <v>-0.009939</v>
      </c>
      <c r="G30" s="1">
        <v>0.003294</v>
      </c>
      <c r="H30" s="1">
        <v>-0.006604</v>
      </c>
      <c r="I30" s="1">
        <v>0.003978</v>
      </c>
      <c r="J30" s="1">
        <v>-8.83E-4</v>
      </c>
      <c r="K30" s="1">
        <v>0.006523</v>
      </c>
    </row>
    <row r="31" ht="15.75" customHeight="1">
      <c r="A31" s="1">
        <v>55085.5</v>
      </c>
      <c r="B31" s="1">
        <v>55085.0</v>
      </c>
      <c r="C31" s="1">
        <v>55086.0</v>
      </c>
      <c r="D31" s="1">
        <v>-0.020436</v>
      </c>
      <c r="E31" s="1">
        <v>0.008569</v>
      </c>
      <c r="F31" s="1">
        <v>-0.002189</v>
      </c>
      <c r="G31" s="1">
        <v>0.003413</v>
      </c>
      <c r="H31" s="1">
        <v>-9.2E-5</v>
      </c>
      <c r="I31" s="1">
        <v>0.003716</v>
      </c>
      <c r="J31" s="1">
        <v>-0.017469</v>
      </c>
      <c r="K31" s="1">
        <v>0.005702</v>
      </c>
    </row>
    <row r="32" ht="15.75" customHeight="1">
      <c r="A32" s="1">
        <v>55086.5</v>
      </c>
      <c r="B32" s="1">
        <v>55086.0</v>
      </c>
      <c r="C32" s="1">
        <v>55087.0</v>
      </c>
      <c r="D32" s="1">
        <v>-0.020909</v>
      </c>
      <c r="E32" s="1">
        <v>0.008455</v>
      </c>
      <c r="F32" s="1">
        <v>-3.5E-4</v>
      </c>
      <c r="G32" s="1">
        <v>0.00339</v>
      </c>
      <c r="H32" s="1">
        <v>-0.001169</v>
      </c>
      <c r="I32" s="1">
        <v>0.003696</v>
      </c>
      <c r="J32" s="1">
        <v>-0.016445</v>
      </c>
      <c r="K32" s="1">
        <v>0.005588</v>
      </c>
    </row>
    <row r="33" ht="15.75" customHeight="1">
      <c r="A33" s="1">
        <v>55087.5</v>
      </c>
      <c r="B33" s="1">
        <v>55087.0</v>
      </c>
      <c r="C33" s="1">
        <v>55088.0</v>
      </c>
      <c r="D33" s="1">
        <v>0.004162</v>
      </c>
      <c r="E33" s="1">
        <v>0.010033</v>
      </c>
      <c r="F33" s="1">
        <v>0.002684</v>
      </c>
      <c r="G33" s="1">
        <v>0.004028</v>
      </c>
      <c r="H33" s="1">
        <v>-0.001576</v>
      </c>
      <c r="I33" s="1">
        <v>0.00423</v>
      </c>
      <c r="J33" s="1">
        <v>0.003625</v>
      </c>
      <c r="K33" s="1">
        <v>0.00693</v>
      </c>
    </row>
    <row r="34" ht="15.75" customHeight="1">
      <c r="A34" s="1">
        <v>55088.5</v>
      </c>
      <c r="B34" s="1">
        <v>55088.0</v>
      </c>
      <c r="C34" s="1">
        <v>55089.0</v>
      </c>
      <c r="D34" s="1">
        <v>0.018648</v>
      </c>
      <c r="E34" s="1">
        <v>0.068744</v>
      </c>
      <c r="F34" s="1">
        <v>-0.012528</v>
      </c>
      <c r="G34" s="1">
        <v>0.025446</v>
      </c>
      <c r="H34" s="1">
        <v>0.048285</v>
      </c>
      <c r="I34" s="1">
        <v>0.030983</v>
      </c>
      <c r="J34" s="1">
        <v>-0.036359</v>
      </c>
      <c r="K34" s="1">
        <v>0.047333</v>
      </c>
    </row>
    <row r="35" ht="15.75" customHeight="1">
      <c r="A35" s="1">
        <v>55089.5</v>
      </c>
      <c r="B35" s="1">
        <v>55089.0</v>
      </c>
      <c r="C35" s="1">
        <v>55090.0</v>
      </c>
      <c r="D35" s="1">
        <v>-0.018918</v>
      </c>
      <c r="E35" s="1">
        <v>0.015328</v>
      </c>
      <c r="F35" s="1">
        <v>-0.005657</v>
      </c>
      <c r="G35" s="1">
        <v>0.005368</v>
      </c>
      <c r="H35" s="1">
        <v>0.00849</v>
      </c>
      <c r="I35" s="1">
        <v>0.006597</v>
      </c>
      <c r="J35" s="1">
        <v>-0.024539</v>
      </c>
      <c r="K35" s="1">
        <v>0.010919</v>
      </c>
    </row>
    <row r="36" ht="15.75" customHeight="1">
      <c r="A36" s="1">
        <v>55090.5</v>
      </c>
      <c r="B36" s="1">
        <v>55090.0</v>
      </c>
      <c r="C36" s="1">
        <v>55091.0</v>
      </c>
      <c r="D36" s="1">
        <v>0.009029</v>
      </c>
      <c r="E36" s="1">
        <v>0.00873</v>
      </c>
      <c r="F36" s="1">
        <v>-3.21E-4</v>
      </c>
      <c r="G36" s="1">
        <v>0.003298</v>
      </c>
      <c r="H36" s="1">
        <v>-0.001497</v>
      </c>
      <c r="I36" s="1">
        <v>0.003678</v>
      </c>
      <c r="J36" s="1">
        <v>0.010171</v>
      </c>
      <c r="K36" s="1">
        <v>0.00622</v>
      </c>
    </row>
    <row r="37" ht="15.75" customHeight="1">
      <c r="A37" s="1">
        <v>55091.5</v>
      </c>
      <c r="B37" s="1">
        <v>55091.0</v>
      </c>
      <c r="C37" s="1">
        <v>55092.0</v>
      </c>
      <c r="D37" s="1">
        <v>0.006727</v>
      </c>
      <c r="E37" s="1">
        <v>0.008194</v>
      </c>
      <c r="F37" s="1">
        <v>8.8E-4</v>
      </c>
      <c r="G37" s="1">
        <v>0.003163</v>
      </c>
      <c r="H37" s="1">
        <v>0.005652</v>
      </c>
      <c r="I37" s="1">
        <v>0.003558</v>
      </c>
      <c r="J37" s="1">
        <v>-0.002236</v>
      </c>
      <c r="K37" s="1">
        <v>0.005706</v>
      </c>
    </row>
    <row r="38" ht="15.75" customHeight="1">
      <c r="A38" s="1">
        <v>55092.5</v>
      </c>
      <c r="B38" s="1">
        <v>55092.0</v>
      </c>
      <c r="C38" s="1">
        <v>55093.0</v>
      </c>
      <c r="D38" s="1">
        <v>0.00272</v>
      </c>
      <c r="E38" s="1">
        <v>0.008745</v>
      </c>
      <c r="F38" s="1">
        <v>0.002182</v>
      </c>
      <c r="G38" s="1">
        <v>0.003454</v>
      </c>
      <c r="H38" s="1">
        <v>-4.48E-4</v>
      </c>
      <c r="I38" s="1">
        <v>0.00371</v>
      </c>
      <c r="J38" s="1">
        <v>0.001172</v>
      </c>
      <c r="K38" s="1">
        <v>0.006158</v>
      </c>
    </row>
    <row r="39" ht="15.75" customHeight="1">
      <c r="A39" s="1">
        <v>55093.5</v>
      </c>
      <c r="B39" s="1">
        <v>55093.0</v>
      </c>
      <c r="C39" s="1">
        <v>55094.0</v>
      </c>
      <c r="D39" s="1">
        <v>-0.016557</v>
      </c>
      <c r="E39" s="1">
        <v>0.008506</v>
      </c>
      <c r="F39" s="1">
        <v>9.08E-4</v>
      </c>
      <c r="G39" s="1">
        <v>0.003384</v>
      </c>
      <c r="H39" s="1">
        <v>6.91E-4</v>
      </c>
      <c r="I39" s="1">
        <v>0.00369</v>
      </c>
      <c r="J39" s="1">
        <v>-0.015822</v>
      </c>
      <c r="K39" s="1">
        <v>0.00592</v>
      </c>
    </row>
    <row r="40" ht="15.75" customHeight="1">
      <c r="A40" s="1">
        <v>55094.5</v>
      </c>
      <c r="B40" s="1">
        <v>55094.0</v>
      </c>
      <c r="C40" s="1">
        <v>55095.0</v>
      </c>
      <c r="D40" s="1">
        <v>-0.006095</v>
      </c>
      <c r="E40" s="1">
        <v>0.00851</v>
      </c>
      <c r="F40" s="1">
        <v>-0.002456</v>
      </c>
      <c r="G40" s="1">
        <v>0.003399</v>
      </c>
      <c r="H40" s="1">
        <v>-0.001638</v>
      </c>
      <c r="I40" s="1">
        <v>0.003679</v>
      </c>
      <c r="J40" s="1">
        <v>-0.001479</v>
      </c>
      <c r="K40" s="1">
        <v>0.005921</v>
      </c>
    </row>
    <row r="41" ht="15.75" customHeight="1">
      <c r="A41" s="1">
        <v>55095.5</v>
      </c>
      <c r="B41" s="1">
        <v>55095.0</v>
      </c>
      <c r="C41" s="1">
        <v>55096.0</v>
      </c>
      <c r="D41" s="1">
        <v>-6.9E-4</v>
      </c>
      <c r="E41" s="1">
        <v>0.008307</v>
      </c>
      <c r="F41" s="1">
        <v>0.00343</v>
      </c>
      <c r="G41" s="1">
        <v>0.003306</v>
      </c>
      <c r="H41" s="1">
        <v>0.001731</v>
      </c>
      <c r="I41" s="1">
        <v>0.003608</v>
      </c>
      <c r="J41" s="1">
        <v>-0.005655</v>
      </c>
      <c r="K41" s="1">
        <v>0.005761</v>
      </c>
    </row>
    <row r="42" ht="15.75" customHeight="1">
      <c r="A42" s="1">
        <v>55097.5</v>
      </c>
      <c r="B42" s="1">
        <v>55097.0</v>
      </c>
      <c r="C42" s="1">
        <v>55098.0</v>
      </c>
      <c r="D42" s="1">
        <v>0.00689</v>
      </c>
      <c r="E42" s="1">
        <v>0.049767</v>
      </c>
      <c r="F42" s="1">
        <v>0.023609</v>
      </c>
      <c r="G42" s="1">
        <v>0.023091</v>
      </c>
      <c r="H42" s="1">
        <v>-0.01357</v>
      </c>
      <c r="I42" s="1">
        <v>0.019671</v>
      </c>
      <c r="J42" s="1">
        <v>0.006464</v>
      </c>
      <c r="K42" s="1">
        <v>0.035133</v>
      </c>
    </row>
    <row r="43" ht="15.75" customHeight="1">
      <c r="A43" s="1">
        <v>55098.5</v>
      </c>
      <c r="B43" s="1">
        <v>55098.0</v>
      </c>
      <c r="C43" s="1">
        <v>55099.0</v>
      </c>
      <c r="D43" s="1">
        <v>0.007301</v>
      </c>
      <c r="E43" s="1">
        <v>0.011784</v>
      </c>
      <c r="F43" s="1">
        <v>-0.003313</v>
      </c>
      <c r="G43" s="1">
        <v>0.004707</v>
      </c>
      <c r="H43" s="1">
        <v>-0.004577</v>
      </c>
      <c r="I43" s="1">
        <v>0.004967</v>
      </c>
      <c r="J43" s="1">
        <v>0.013745</v>
      </c>
      <c r="K43" s="1">
        <v>0.008175</v>
      </c>
    </row>
    <row r="44" ht="15.75" customHeight="1">
      <c r="A44" s="1">
        <v>55099.5</v>
      </c>
      <c r="B44" s="1">
        <v>55099.0</v>
      </c>
      <c r="C44" s="1">
        <v>55100.0</v>
      </c>
      <c r="D44" s="1">
        <v>0.001916</v>
      </c>
      <c r="E44" s="1">
        <v>0.010618</v>
      </c>
      <c r="F44" s="1">
        <v>-0.008768</v>
      </c>
      <c r="G44" s="1">
        <v>0.004162</v>
      </c>
      <c r="H44" s="1">
        <v>-0.004073</v>
      </c>
      <c r="I44" s="1">
        <v>0.00452</v>
      </c>
      <c r="J44" s="1">
        <v>0.011105</v>
      </c>
      <c r="K44" s="1">
        <v>0.007121</v>
      </c>
    </row>
    <row r="45" ht="15.75" customHeight="1">
      <c r="A45" s="1">
        <v>55100.5</v>
      </c>
      <c r="B45" s="1">
        <v>55100.0</v>
      </c>
      <c r="C45" s="1">
        <v>55101.0</v>
      </c>
      <c r="D45" s="1">
        <v>0.02564</v>
      </c>
      <c r="E45" s="1">
        <v>0.009409</v>
      </c>
      <c r="F45" s="1">
        <v>0.004795</v>
      </c>
      <c r="G45" s="1">
        <v>0.003847</v>
      </c>
      <c r="H45" s="1">
        <v>0.00575</v>
      </c>
      <c r="I45" s="1">
        <v>0.004131</v>
      </c>
      <c r="J45" s="1">
        <v>0.01355</v>
      </c>
      <c r="K45" s="1">
        <v>0.006191</v>
      </c>
    </row>
    <row r="46" ht="15.75" customHeight="1">
      <c r="A46" s="1">
        <v>55101.5</v>
      </c>
      <c r="B46" s="1">
        <v>55101.0</v>
      </c>
      <c r="C46" s="1">
        <v>55102.0</v>
      </c>
      <c r="D46" s="1">
        <v>3.05E-4</v>
      </c>
      <c r="E46" s="1">
        <v>0.014806</v>
      </c>
      <c r="F46" s="1">
        <v>-0.003132</v>
      </c>
      <c r="G46" s="1">
        <v>0.006575</v>
      </c>
      <c r="H46" s="1">
        <v>0.001968</v>
      </c>
      <c r="I46" s="1">
        <v>0.00686</v>
      </c>
      <c r="J46" s="1">
        <v>0.00165</v>
      </c>
      <c r="K46" s="1">
        <v>0.009278</v>
      </c>
    </row>
    <row r="47" ht="15.75" customHeight="1">
      <c r="A47" s="1">
        <v>55102.5</v>
      </c>
      <c r="B47" s="1">
        <v>55102.0</v>
      </c>
      <c r="C47" s="1">
        <v>55103.0</v>
      </c>
      <c r="D47" s="1">
        <v>-0.003844</v>
      </c>
      <c r="E47" s="1">
        <v>0.014903</v>
      </c>
      <c r="F47" s="1">
        <v>-0.006069</v>
      </c>
      <c r="G47" s="1">
        <v>0.006416</v>
      </c>
      <c r="H47" s="1">
        <v>-0.006594</v>
      </c>
      <c r="I47" s="1">
        <v>0.006537</v>
      </c>
      <c r="J47" s="1">
        <v>0.007482</v>
      </c>
      <c r="K47" s="1">
        <v>0.009756</v>
      </c>
    </row>
    <row r="48" ht="15.75" customHeight="1">
      <c r="A48" s="1">
        <v>55103.5</v>
      </c>
      <c r="B48" s="1">
        <v>55103.0</v>
      </c>
      <c r="C48" s="1">
        <v>55104.0</v>
      </c>
      <c r="D48" s="1">
        <v>-0.014937</v>
      </c>
      <c r="E48" s="1">
        <v>0.012397</v>
      </c>
      <c r="F48" s="1">
        <v>-0.001405</v>
      </c>
      <c r="G48" s="1">
        <v>0.005677</v>
      </c>
      <c r="H48" s="1">
        <v>-0.001255</v>
      </c>
      <c r="I48" s="1">
        <v>0.005637</v>
      </c>
      <c r="J48" s="1">
        <v>-0.009254</v>
      </c>
      <c r="K48" s="1">
        <v>0.007871</v>
      </c>
    </row>
    <row r="49" ht="15.75" customHeight="1">
      <c r="A49" s="1">
        <v>55104.5</v>
      </c>
      <c r="B49" s="1">
        <v>55104.0</v>
      </c>
      <c r="C49" s="1">
        <v>55105.0</v>
      </c>
      <c r="D49" s="1">
        <v>0.011989</v>
      </c>
      <c r="E49" s="1">
        <v>0.012538</v>
      </c>
      <c r="F49" s="1">
        <v>-0.004539</v>
      </c>
      <c r="G49" s="1">
        <v>0.005096</v>
      </c>
      <c r="H49" s="1">
        <v>0.003904</v>
      </c>
      <c r="I49" s="1">
        <v>0.005791</v>
      </c>
      <c r="J49" s="1">
        <v>0.009363</v>
      </c>
      <c r="K49" s="1">
        <v>0.008049</v>
      </c>
    </row>
    <row r="50" ht="15.75" customHeight="1">
      <c r="A50" s="1">
        <v>55105.5</v>
      </c>
      <c r="B50" s="1">
        <v>55105.0</v>
      </c>
      <c r="C50" s="1">
        <v>55106.0</v>
      </c>
      <c r="D50" s="1">
        <v>-0.016521</v>
      </c>
      <c r="E50" s="1">
        <v>0.016828</v>
      </c>
      <c r="F50" s="1">
        <v>-0.007778</v>
      </c>
      <c r="G50" s="1">
        <v>0.00684</v>
      </c>
      <c r="H50" s="1">
        <v>-0.004538</v>
      </c>
      <c r="I50" s="1">
        <v>0.007928</v>
      </c>
      <c r="J50" s="1">
        <v>-0.003128</v>
      </c>
      <c r="K50" s="1">
        <v>0.010566</v>
      </c>
    </row>
    <row r="51" ht="15.75" customHeight="1">
      <c r="A51" s="1">
        <v>55106.5</v>
      </c>
      <c r="B51" s="1">
        <v>55106.0</v>
      </c>
      <c r="C51" s="1">
        <v>55107.0</v>
      </c>
      <c r="D51" s="1">
        <v>-0.018499</v>
      </c>
      <c r="E51" s="1">
        <v>0.017671</v>
      </c>
      <c r="F51" s="1">
        <v>-0.013026</v>
      </c>
      <c r="G51" s="1">
        <v>0.006994</v>
      </c>
      <c r="H51" s="1">
        <v>7.9E-4</v>
      </c>
      <c r="I51" s="1">
        <v>0.008004</v>
      </c>
      <c r="J51" s="1">
        <v>-0.010406</v>
      </c>
      <c r="K51" s="1">
        <v>0.011492</v>
      </c>
    </row>
    <row r="52" ht="15.75" customHeight="1">
      <c r="A52" s="1">
        <v>55107.5</v>
      </c>
      <c r="B52" s="1">
        <v>55107.0</v>
      </c>
      <c r="C52" s="1">
        <v>55108.0</v>
      </c>
      <c r="D52" s="1">
        <v>-0.002001</v>
      </c>
      <c r="E52" s="1">
        <v>0.0125</v>
      </c>
      <c r="F52" s="1">
        <v>0.002755</v>
      </c>
      <c r="G52" s="1">
        <v>0.005659</v>
      </c>
      <c r="H52" s="1">
        <v>-0.0023</v>
      </c>
      <c r="I52" s="1">
        <v>0.005393</v>
      </c>
      <c r="J52" s="1">
        <v>-8.88E-4</v>
      </c>
      <c r="K52" s="1">
        <v>0.008165</v>
      </c>
    </row>
    <row r="53" ht="15.75" customHeight="1">
      <c r="A53" s="1">
        <v>55108.5</v>
      </c>
      <c r="B53" s="1">
        <v>55108.0</v>
      </c>
      <c r="C53" s="1">
        <v>55109.0</v>
      </c>
      <c r="D53" s="1">
        <v>-0.011666</v>
      </c>
      <c r="E53" s="1">
        <v>0.012881</v>
      </c>
      <c r="F53" s="1">
        <v>-0.011594</v>
      </c>
      <c r="G53" s="1">
        <v>0.005124</v>
      </c>
      <c r="H53" s="1">
        <v>-0.002135</v>
      </c>
      <c r="I53" s="1">
        <v>0.005774</v>
      </c>
      <c r="J53" s="1">
        <v>-0.001013</v>
      </c>
      <c r="K53" s="1">
        <v>0.00841</v>
      </c>
    </row>
    <row r="54" ht="15.75" customHeight="1">
      <c r="A54" s="1">
        <v>55109.5</v>
      </c>
      <c r="B54" s="1">
        <v>55109.0</v>
      </c>
      <c r="C54" s="1">
        <v>55110.0</v>
      </c>
      <c r="D54" s="1">
        <v>-0.019023</v>
      </c>
      <c r="E54" s="1">
        <v>0.024615</v>
      </c>
      <c r="F54" s="1">
        <v>0.005728</v>
      </c>
      <c r="G54" s="1">
        <v>0.01231</v>
      </c>
      <c r="H54" s="1">
        <v>-0.011924</v>
      </c>
      <c r="I54" s="1">
        <v>0.010114</v>
      </c>
      <c r="J54" s="1">
        <v>-0.005344</v>
      </c>
      <c r="K54" s="1">
        <v>0.016895</v>
      </c>
    </row>
    <row r="55" ht="15.75" customHeight="1">
      <c r="A55" s="1">
        <v>55110.5</v>
      </c>
      <c r="B55" s="1">
        <v>55110.0</v>
      </c>
      <c r="C55" s="1">
        <v>55111.0</v>
      </c>
      <c r="D55" s="1">
        <v>-0.004593</v>
      </c>
      <c r="E55" s="1">
        <v>0.013623</v>
      </c>
      <c r="F55" s="1">
        <v>-0.001225</v>
      </c>
      <c r="G55" s="1">
        <v>0.006513</v>
      </c>
      <c r="H55" s="1">
        <v>0.004408</v>
      </c>
      <c r="I55" s="1">
        <v>0.006358</v>
      </c>
      <c r="J55" s="1">
        <v>-0.008043</v>
      </c>
      <c r="K55" s="1">
        <v>0.008631</v>
      </c>
    </row>
    <row r="56" ht="15.75" customHeight="1">
      <c r="A56" s="1">
        <v>55111.5</v>
      </c>
      <c r="B56" s="1">
        <v>55111.0</v>
      </c>
      <c r="C56" s="1">
        <v>55112.0</v>
      </c>
      <c r="D56" s="1">
        <v>-0.033011</v>
      </c>
      <c r="E56" s="1">
        <v>0.012768</v>
      </c>
      <c r="F56" s="1">
        <v>-0.003793</v>
      </c>
      <c r="G56" s="1">
        <v>0.005994</v>
      </c>
      <c r="H56" s="1">
        <v>-0.012832</v>
      </c>
      <c r="I56" s="1">
        <v>0.005627</v>
      </c>
      <c r="J56" s="1">
        <v>-0.012337</v>
      </c>
      <c r="K56" s="1">
        <v>0.008418</v>
      </c>
    </row>
    <row r="57" ht="15.75" customHeight="1">
      <c r="A57" s="1">
        <v>55112.5</v>
      </c>
      <c r="B57" s="1">
        <v>55112.0</v>
      </c>
      <c r="C57" s="1">
        <v>55113.0</v>
      </c>
      <c r="D57" s="1">
        <v>0.023249</v>
      </c>
      <c r="E57" s="1">
        <v>0.015382</v>
      </c>
      <c r="F57" s="1">
        <v>0.014673</v>
      </c>
      <c r="G57" s="1">
        <v>0.007672</v>
      </c>
      <c r="H57" s="1">
        <v>-2.85E-4</v>
      </c>
      <c r="I57" s="1">
        <v>0.00674</v>
      </c>
      <c r="J57" s="1">
        <v>0.011171</v>
      </c>
      <c r="K57" s="1">
        <v>0.009944</v>
      </c>
    </row>
    <row r="58" ht="15.75" customHeight="1">
      <c r="A58" s="1">
        <v>55113.5</v>
      </c>
      <c r="B58" s="1">
        <v>55113.0</v>
      </c>
      <c r="C58" s="1">
        <v>55114.0</v>
      </c>
      <c r="D58" s="1">
        <v>0.036484</v>
      </c>
      <c r="E58" s="1">
        <v>0.026186</v>
      </c>
      <c r="F58" s="1">
        <v>-0.014264</v>
      </c>
      <c r="G58" s="1">
        <v>0.011322</v>
      </c>
      <c r="H58" s="1">
        <v>-0.002968</v>
      </c>
      <c r="I58" s="1">
        <v>0.011351</v>
      </c>
      <c r="J58" s="1">
        <v>0.047304</v>
      </c>
      <c r="K58" s="1">
        <v>0.017524</v>
      </c>
    </row>
    <row r="59" ht="15.75" customHeight="1">
      <c r="A59" s="1">
        <v>55114.5</v>
      </c>
      <c r="B59" s="1">
        <v>55114.0</v>
      </c>
      <c r="C59" s="1">
        <v>55115.0</v>
      </c>
      <c r="D59" s="1">
        <v>-0.024754</v>
      </c>
      <c r="E59" s="1">
        <v>0.01543</v>
      </c>
      <c r="F59" s="1">
        <v>0.007567</v>
      </c>
      <c r="G59" s="1">
        <v>0.00749</v>
      </c>
      <c r="H59" s="1">
        <v>-0.015762</v>
      </c>
      <c r="I59" s="1">
        <v>0.007014</v>
      </c>
      <c r="J59" s="1">
        <v>-0.008112</v>
      </c>
      <c r="K59" s="1">
        <v>0.00958</v>
      </c>
    </row>
    <row r="60" ht="15.75" customHeight="1">
      <c r="A60" s="1">
        <v>55115.5</v>
      </c>
      <c r="B60" s="1">
        <v>55115.0</v>
      </c>
      <c r="C60" s="1">
        <v>55116.0</v>
      </c>
      <c r="D60" s="1">
        <v>-0.030548</v>
      </c>
      <c r="E60" s="1">
        <v>0.019117</v>
      </c>
      <c r="F60" s="1">
        <v>-0.006107</v>
      </c>
      <c r="G60" s="1">
        <v>0.008739</v>
      </c>
      <c r="H60" s="1">
        <v>-0.010537</v>
      </c>
      <c r="I60" s="1">
        <v>0.008194</v>
      </c>
      <c r="J60" s="1">
        <v>-0.012884</v>
      </c>
      <c r="K60" s="1">
        <v>0.0124</v>
      </c>
    </row>
    <row r="61" ht="15.75" customHeight="1">
      <c r="A61" s="1">
        <v>55116.5</v>
      </c>
      <c r="B61" s="1">
        <v>55116.0</v>
      </c>
      <c r="C61" s="1">
        <v>55117.0</v>
      </c>
      <c r="D61" s="1">
        <v>-0.01618</v>
      </c>
      <c r="E61" s="1">
        <v>0.018555</v>
      </c>
      <c r="F61" s="1">
        <v>-5.25E-4</v>
      </c>
      <c r="G61" s="1">
        <v>0.008307</v>
      </c>
      <c r="H61" s="1">
        <v>-2.97E-4</v>
      </c>
      <c r="I61" s="1">
        <v>0.00831</v>
      </c>
      <c r="J61" s="1">
        <v>-0.014357</v>
      </c>
      <c r="K61" s="1">
        <v>0.011458</v>
      </c>
    </row>
    <row r="62" ht="15.75" customHeight="1">
      <c r="A62" s="1">
        <v>55117.5</v>
      </c>
      <c r="B62" s="1">
        <v>55117.0</v>
      </c>
      <c r="C62" s="1">
        <v>55118.0</v>
      </c>
      <c r="D62" s="1">
        <v>0.019741</v>
      </c>
      <c r="E62" s="1">
        <v>0.021677</v>
      </c>
      <c r="F62" s="1">
        <v>0.01571</v>
      </c>
      <c r="G62" s="1">
        <v>0.009723</v>
      </c>
      <c r="H62" s="1">
        <v>-0.007236</v>
      </c>
      <c r="I62" s="1">
        <v>0.009596</v>
      </c>
      <c r="J62" s="1">
        <v>0.014144</v>
      </c>
      <c r="K62" s="1">
        <v>0.013185</v>
      </c>
    </row>
    <row r="63" ht="15.75" customHeight="1">
      <c r="A63" s="1">
        <v>55120.5</v>
      </c>
      <c r="B63" s="1">
        <v>55120.0</v>
      </c>
      <c r="C63" s="1">
        <v>55121.0</v>
      </c>
      <c r="D63" s="1">
        <v>0.146606</v>
      </c>
      <c r="E63" s="1">
        <v>0.121324</v>
      </c>
      <c r="F63" s="1">
        <v>0.024952</v>
      </c>
      <c r="G63" s="1">
        <v>0.041389</v>
      </c>
      <c r="H63" s="1">
        <v>0.031404</v>
      </c>
      <c r="I63" s="1">
        <v>0.04685</v>
      </c>
      <c r="J63" s="1">
        <v>0.075757</v>
      </c>
      <c r="K63" s="1">
        <v>0.087689</v>
      </c>
    </row>
    <row r="64" ht="15.75" customHeight="1">
      <c r="A64" s="1">
        <v>55121.5</v>
      </c>
      <c r="B64" s="1">
        <v>55121.0</v>
      </c>
      <c r="C64" s="1">
        <v>55122.0</v>
      </c>
      <c r="D64" s="1">
        <v>-0.013248</v>
      </c>
      <c r="E64" s="1">
        <v>0.025568</v>
      </c>
      <c r="F64" s="1">
        <v>0.001121</v>
      </c>
      <c r="G64" s="1">
        <v>0.0104</v>
      </c>
      <c r="H64" s="1">
        <v>0.002359</v>
      </c>
      <c r="I64" s="1">
        <v>0.010643</v>
      </c>
      <c r="J64" s="1">
        <v>-0.016998</v>
      </c>
      <c r="K64" s="1">
        <v>0.017425</v>
      </c>
    </row>
    <row r="65" ht="15.75" customHeight="1">
      <c r="A65" s="1">
        <v>55122.5</v>
      </c>
      <c r="B65" s="1">
        <v>55122.0</v>
      </c>
      <c r="C65" s="1">
        <v>55123.0</v>
      </c>
      <c r="D65" s="1">
        <v>0.003532</v>
      </c>
      <c r="E65" s="1">
        <v>0.01305</v>
      </c>
      <c r="F65" s="1">
        <v>9.73E-4</v>
      </c>
      <c r="G65" s="1">
        <v>0.005525</v>
      </c>
      <c r="H65" s="1">
        <v>9.15E-4</v>
      </c>
      <c r="I65" s="1">
        <v>0.005449</v>
      </c>
      <c r="J65" s="1">
        <v>0.001744</v>
      </c>
      <c r="K65" s="1">
        <v>0.008848</v>
      </c>
    </row>
    <row r="66" ht="15.75" customHeight="1">
      <c r="A66" s="1">
        <v>55123.5</v>
      </c>
      <c r="B66" s="1">
        <v>55123.0</v>
      </c>
      <c r="C66" s="1">
        <v>55124.0</v>
      </c>
      <c r="D66" s="1">
        <v>-0.003631</v>
      </c>
      <c r="E66" s="1">
        <v>0.012378</v>
      </c>
      <c r="F66" s="1">
        <v>0.002636</v>
      </c>
      <c r="G66" s="1">
        <v>0.00569</v>
      </c>
      <c r="H66" s="1">
        <v>-0.004365</v>
      </c>
      <c r="I66" s="1">
        <v>0.004924</v>
      </c>
      <c r="J66" s="1">
        <v>0.001103</v>
      </c>
      <c r="K66" s="1">
        <v>0.008479</v>
      </c>
    </row>
    <row r="67" ht="15.75" customHeight="1">
      <c r="A67" s="1">
        <v>55124.5</v>
      </c>
      <c r="B67" s="1">
        <v>55124.0</v>
      </c>
      <c r="C67" s="1">
        <v>55125.0</v>
      </c>
      <c r="D67" s="1">
        <v>0.006798</v>
      </c>
      <c r="E67" s="1">
        <v>0.010482</v>
      </c>
      <c r="F67" s="1">
        <v>-0.003212</v>
      </c>
      <c r="G67" s="1">
        <v>0.004957</v>
      </c>
      <c r="H67" s="1">
        <v>0.003657</v>
      </c>
      <c r="I67" s="1">
        <v>0.004539</v>
      </c>
      <c r="J67" s="1">
        <v>0.003233</v>
      </c>
      <c r="K67" s="1">
        <v>0.006765</v>
      </c>
    </row>
    <row r="68" ht="15.75" customHeight="1">
      <c r="A68" s="1">
        <v>55125.5</v>
      </c>
      <c r="B68" s="1">
        <v>55125.0</v>
      </c>
      <c r="C68" s="1">
        <v>55126.0</v>
      </c>
      <c r="D68" s="1">
        <v>-0.012481</v>
      </c>
      <c r="E68" s="1">
        <v>0.009876</v>
      </c>
      <c r="F68" s="1">
        <v>0.009205</v>
      </c>
      <c r="G68" s="1">
        <v>0.005025</v>
      </c>
      <c r="H68" s="1">
        <v>-0.006712</v>
      </c>
      <c r="I68" s="1">
        <v>0.004044</v>
      </c>
      <c r="J68" s="1">
        <v>-0.009066</v>
      </c>
      <c r="K68" s="1">
        <v>0.006416</v>
      </c>
    </row>
    <row r="69" ht="15.75" customHeight="1">
      <c r="A69" s="1">
        <v>55126.5</v>
      </c>
      <c r="B69" s="1">
        <v>55126.0</v>
      </c>
      <c r="C69" s="1">
        <v>55127.0</v>
      </c>
      <c r="D69" s="1">
        <v>-0.007235</v>
      </c>
      <c r="E69" s="1">
        <v>0.014644</v>
      </c>
      <c r="F69" s="1">
        <v>-0.00463</v>
      </c>
      <c r="G69" s="1">
        <v>0.005706</v>
      </c>
      <c r="H69" s="1">
        <v>-0.005596</v>
      </c>
      <c r="I69" s="1">
        <v>0.006242</v>
      </c>
      <c r="J69" s="1">
        <v>0.002586</v>
      </c>
      <c r="K69" s="1">
        <v>0.009752</v>
      </c>
    </row>
    <row r="70" ht="15.75" customHeight="1">
      <c r="A70" s="1">
        <v>55127.5</v>
      </c>
      <c r="B70" s="1">
        <v>55127.0</v>
      </c>
      <c r="C70" s="1">
        <v>55128.0</v>
      </c>
      <c r="D70" s="1">
        <v>0.009113</v>
      </c>
      <c r="E70" s="1">
        <v>0.012749</v>
      </c>
      <c r="F70" s="1">
        <v>0.010102</v>
      </c>
      <c r="G70" s="1">
        <v>0.006242</v>
      </c>
      <c r="H70" s="1">
        <v>-2.56E-4</v>
      </c>
      <c r="I70" s="1">
        <v>0.005534</v>
      </c>
      <c r="J70" s="1">
        <v>2.84E-4</v>
      </c>
      <c r="K70" s="1">
        <v>0.008021</v>
      </c>
    </row>
    <row r="71" ht="15.75" customHeight="1">
      <c r="A71" s="1">
        <v>55134.5</v>
      </c>
      <c r="B71" s="1">
        <v>55134.0</v>
      </c>
      <c r="C71" s="1">
        <v>55135.0</v>
      </c>
      <c r="D71" s="1">
        <v>0.091113</v>
      </c>
      <c r="E71" s="1">
        <v>0.056066</v>
      </c>
      <c r="F71" s="1">
        <v>0.025084</v>
      </c>
      <c r="G71" s="1">
        <v>0.030105</v>
      </c>
      <c r="H71" s="1">
        <v>0.016028</v>
      </c>
      <c r="I71" s="1">
        <v>0.018995</v>
      </c>
      <c r="J71" s="1">
        <v>0.044835</v>
      </c>
      <c r="K71" s="1">
        <v>0.039419</v>
      </c>
    </row>
    <row r="72" ht="15.75" customHeight="1">
      <c r="A72" s="1">
        <v>55137.5</v>
      </c>
      <c r="B72" s="1">
        <v>55137.0</v>
      </c>
      <c r="C72" s="1">
        <v>55138.0</v>
      </c>
      <c r="D72" s="1">
        <v>0.090674</v>
      </c>
      <c r="E72" s="1">
        <v>0.035311</v>
      </c>
      <c r="F72" s="1">
        <v>-0.002854</v>
      </c>
      <c r="G72" s="1">
        <v>0.012977</v>
      </c>
      <c r="H72" s="1">
        <v>0.010442</v>
      </c>
      <c r="I72" s="1">
        <v>0.015016</v>
      </c>
      <c r="J72" s="1">
        <v>0.06346</v>
      </c>
      <c r="K72" s="1">
        <v>0.022158</v>
      </c>
    </row>
    <row r="73" ht="15.75" customHeight="1">
      <c r="A73" s="1">
        <v>55138.5</v>
      </c>
      <c r="B73" s="1">
        <v>55138.0</v>
      </c>
      <c r="C73" s="1">
        <v>55139.0</v>
      </c>
      <c r="D73" s="1">
        <v>0.004552</v>
      </c>
      <c r="E73" s="1">
        <v>0.023804</v>
      </c>
      <c r="F73" s="1">
        <v>-0.006128</v>
      </c>
      <c r="G73" s="1">
        <v>0.00972</v>
      </c>
      <c r="H73" s="1">
        <v>0.014167</v>
      </c>
      <c r="I73" s="1">
        <v>0.010951</v>
      </c>
      <c r="J73" s="1">
        <v>-0.007508</v>
      </c>
      <c r="K73" s="1">
        <v>0.014293</v>
      </c>
    </row>
    <row r="74" ht="15.75" customHeight="1">
      <c r="A74" s="1">
        <v>55139.5</v>
      </c>
      <c r="B74" s="1">
        <v>55139.0</v>
      </c>
      <c r="C74" s="1">
        <v>55140.0</v>
      </c>
      <c r="D74" s="1">
        <v>-0.020425</v>
      </c>
      <c r="E74" s="1">
        <v>0.035328</v>
      </c>
      <c r="F74" s="1">
        <v>-0.014002</v>
      </c>
      <c r="G74" s="1">
        <v>0.014253</v>
      </c>
      <c r="H74" s="1">
        <v>-0.021594</v>
      </c>
      <c r="I74" s="1">
        <v>0.014987</v>
      </c>
      <c r="J74" s="1">
        <v>0.016335</v>
      </c>
      <c r="K74" s="1">
        <v>0.022982</v>
      </c>
    </row>
    <row r="75" ht="15.75" customHeight="1">
      <c r="A75" s="1">
        <v>55140.5</v>
      </c>
      <c r="B75" s="1">
        <v>55140.0</v>
      </c>
      <c r="C75" s="1">
        <v>55141.0</v>
      </c>
      <c r="D75" s="1">
        <v>0.001423</v>
      </c>
      <c r="E75" s="1">
        <v>0.017832</v>
      </c>
      <c r="F75" s="1">
        <v>-0.005258</v>
      </c>
      <c r="G75" s="1">
        <v>0.007489</v>
      </c>
      <c r="H75" s="1">
        <v>-0.00371</v>
      </c>
      <c r="I75" s="1">
        <v>0.007978</v>
      </c>
      <c r="J75" s="1">
        <v>0.011137</v>
      </c>
      <c r="K75" s="1">
        <v>0.011472</v>
      </c>
    </row>
    <row r="76" ht="15.75" customHeight="1">
      <c r="A76" s="1">
        <v>55141.5</v>
      </c>
      <c r="B76" s="1">
        <v>55141.0</v>
      </c>
      <c r="C76" s="1">
        <v>55142.0</v>
      </c>
      <c r="D76" s="1">
        <v>0.016931</v>
      </c>
      <c r="E76" s="1">
        <v>0.015256</v>
      </c>
      <c r="F76" s="1">
        <v>0.00744</v>
      </c>
      <c r="G76" s="1">
        <v>0.00715</v>
      </c>
      <c r="H76" s="1">
        <v>-6.44E-4</v>
      </c>
      <c r="I76" s="1">
        <v>0.006701</v>
      </c>
      <c r="J76" s="1">
        <v>0.011418</v>
      </c>
      <c r="K76" s="1">
        <v>0.009835</v>
      </c>
    </row>
    <row r="77" ht="15.75" customHeight="1">
      <c r="A77" s="1">
        <v>55142.5</v>
      </c>
      <c r="B77" s="1">
        <v>55142.0</v>
      </c>
      <c r="C77" s="1">
        <v>55143.0</v>
      </c>
      <c r="D77" s="1">
        <v>-0.021412</v>
      </c>
      <c r="E77" s="1">
        <v>0.014456</v>
      </c>
      <c r="F77" s="1">
        <v>-0.014642</v>
      </c>
      <c r="G77" s="1">
        <v>0.006282</v>
      </c>
      <c r="H77" s="1">
        <v>-0.003525</v>
      </c>
      <c r="I77" s="1">
        <v>0.006534</v>
      </c>
      <c r="J77" s="1">
        <v>-0.004248</v>
      </c>
      <c r="K77" s="1">
        <v>0.009417</v>
      </c>
    </row>
    <row r="78" ht="15.75" customHeight="1">
      <c r="A78" s="1">
        <v>55143.5</v>
      </c>
      <c r="B78" s="1">
        <v>55143.0</v>
      </c>
      <c r="C78" s="1">
        <v>55144.0</v>
      </c>
      <c r="D78" s="1">
        <v>-0.013667</v>
      </c>
      <c r="E78" s="1">
        <v>0.013552</v>
      </c>
      <c r="F78" s="1">
        <v>-0.009199</v>
      </c>
      <c r="G78" s="1">
        <v>0.005707</v>
      </c>
      <c r="H78" s="1">
        <v>-0.005007</v>
      </c>
      <c r="I78" s="1">
        <v>0.00644</v>
      </c>
      <c r="J78" s="1">
        <v>3.94E-4</v>
      </c>
      <c r="K78" s="1">
        <v>0.008583</v>
      </c>
    </row>
    <row r="79" ht="15.75" customHeight="1">
      <c r="A79" s="1">
        <v>55144.5</v>
      </c>
      <c r="B79" s="1">
        <v>55144.0</v>
      </c>
      <c r="C79" s="1">
        <v>55145.0</v>
      </c>
      <c r="D79" s="1">
        <v>-0.021925</v>
      </c>
      <c r="E79" s="1">
        <v>0.012727</v>
      </c>
      <c r="F79" s="1">
        <v>-0.001168</v>
      </c>
      <c r="G79" s="1">
        <v>0.006212</v>
      </c>
      <c r="H79" s="1">
        <v>-0.008986</v>
      </c>
      <c r="I79" s="1">
        <v>0.00574</v>
      </c>
      <c r="J79" s="1">
        <v>-0.008622</v>
      </c>
      <c r="K79" s="1">
        <v>0.008195</v>
      </c>
    </row>
    <row r="80" ht="15.75" customHeight="1">
      <c r="A80" s="1">
        <v>55145.5</v>
      </c>
      <c r="B80" s="1">
        <v>55145.0</v>
      </c>
      <c r="C80" s="1">
        <v>55146.0</v>
      </c>
      <c r="D80" s="1">
        <v>-0.02019</v>
      </c>
      <c r="E80" s="1">
        <v>0.012218</v>
      </c>
      <c r="F80" s="1">
        <v>-0.011752</v>
      </c>
      <c r="G80" s="1">
        <v>0.004988</v>
      </c>
      <c r="H80" s="1">
        <v>-0.008089</v>
      </c>
      <c r="I80" s="1">
        <v>0.005297</v>
      </c>
      <c r="J80" s="1">
        <v>-8.67E-4</v>
      </c>
      <c r="K80" s="1">
        <v>0.008425</v>
      </c>
    </row>
    <row r="81" ht="15.75" customHeight="1">
      <c r="A81" s="1">
        <v>55146.5</v>
      </c>
      <c r="B81" s="1">
        <v>55146.0</v>
      </c>
      <c r="C81" s="1">
        <v>55147.0</v>
      </c>
      <c r="D81" s="1">
        <v>0.004351</v>
      </c>
      <c r="E81" s="1">
        <v>0.027313</v>
      </c>
      <c r="F81" s="1">
        <v>-0.009957</v>
      </c>
      <c r="G81" s="1">
        <v>0.009594</v>
      </c>
      <c r="H81" s="1">
        <v>0.008858</v>
      </c>
      <c r="I81" s="1">
        <v>0.012631</v>
      </c>
      <c r="J81" s="1">
        <v>0.002326</v>
      </c>
      <c r="K81" s="1">
        <v>0.018596</v>
      </c>
    </row>
    <row r="82" ht="15.75" customHeight="1">
      <c r="A82" s="1">
        <v>55147.5</v>
      </c>
      <c r="B82" s="1">
        <v>55147.0</v>
      </c>
      <c r="C82" s="1">
        <v>55148.0</v>
      </c>
      <c r="D82" s="1">
        <v>0.014799</v>
      </c>
      <c r="E82" s="1">
        <v>0.01226</v>
      </c>
      <c r="F82" s="1">
        <v>-0.006024</v>
      </c>
      <c r="G82" s="1">
        <v>0.004592</v>
      </c>
      <c r="H82" s="1">
        <v>0.006029</v>
      </c>
      <c r="I82" s="1">
        <v>0.005699</v>
      </c>
      <c r="J82" s="1">
        <v>0.008686</v>
      </c>
      <c r="K82" s="1">
        <v>0.007873</v>
      </c>
    </row>
    <row r="83" ht="15.75" customHeight="1">
      <c r="A83" s="1">
        <v>55148.5</v>
      </c>
      <c r="B83" s="1">
        <v>55148.0</v>
      </c>
      <c r="C83" s="1">
        <v>55149.0</v>
      </c>
      <c r="D83" s="1">
        <v>-0.033403</v>
      </c>
      <c r="E83" s="1">
        <v>0.011201</v>
      </c>
      <c r="F83" s="1">
        <v>-0.015162</v>
      </c>
      <c r="G83" s="1">
        <v>0.004966</v>
      </c>
      <c r="H83" s="1">
        <v>-7.35E-4</v>
      </c>
      <c r="I83" s="1">
        <v>0.005066</v>
      </c>
      <c r="J83" s="1">
        <v>-0.019479</v>
      </c>
      <c r="K83" s="1">
        <v>0.007075</v>
      </c>
    </row>
    <row r="84" ht="15.75" customHeight="1">
      <c r="A84" s="1">
        <v>55149.5</v>
      </c>
      <c r="B84" s="1">
        <v>55149.0</v>
      </c>
      <c r="C84" s="1">
        <v>55150.0</v>
      </c>
      <c r="D84" s="1">
        <v>0.002419</v>
      </c>
      <c r="E84" s="1">
        <v>0.011306</v>
      </c>
      <c r="F84" s="1">
        <v>-0.003937</v>
      </c>
      <c r="G84" s="1">
        <v>0.00464</v>
      </c>
      <c r="H84" s="1">
        <v>-0.004696</v>
      </c>
      <c r="I84" s="1">
        <v>0.005004</v>
      </c>
      <c r="J84" s="1">
        <v>0.010296</v>
      </c>
      <c r="K84" s="1">
        <v>0.007425</v>
      </c>
    </row>
    <row r="85" ht="15.75" customHeight="1">
      <c r="A85" s="1">
        <v>55150.5</v>
      </c>
      <c r="B85" s="1">
        <v>55150.0</v>
      </c>
      <c r="C85" s="1">
        <v>55151.0</v>
      </c>
      <c r="D85" s="1">
        <v>-0.011226</v>
      </c>
      <c r="E85" s="1">
        <v>0.011757</v>
      </c>
      <c r="F85" s="1">
        <v>-0.002158</v>
      </c>
      <c r="G85" s="1">
        <v>0.005082</v>
      </c>
      <c r="H85" s="1">
        <v>-0.007683</v>
      </c>
      <c r="I85" s="1">
        <v>0.00539</v>
      </c>
      <c r="J85" s="1">
        <v>0.001432</v>
      </c>
      <c r="K85" s="1">
        <v>0.007482</v>
      </c>
    </row>
    <row r="86" ht="15.75" customHeight="1">
      <c r="A86" s="1">
        <v>55151.5</v>
      </c>
      <c r="B86" s="1">
        <v>55151.0</v>
      </c>
      <c r="C86" s="1">
        <v>55152.0</v>
      </c>
      <c r="D86" s="1">
        <v>-8.75E-4</v>
      </c>
      <c r="E86" s="1">
        <v>0.014408</v>
      </c>
      <c r="F86" s="1">
        <v>-0.007508</v>
      </c>
      <c r="G86" s="1">
        <v>0.006428</v>
      </c>
      <c r="H86" s="1">
        <v>0.010153</v>
      </c>
      <c r="I86" s="1">
        <v>0.00648</v>
      </c>
      <c r="J86" s="1">
        <v>-0.008509</v>
      </c>
      <c r="K86" s="1">
        <v>0.009229</v>
      </c>
    </row>
    <row r="87" ht="15.75" customHeight="1">
      <c r="A87" s="1">
        <v>55152.5</v>
      </c>
      <c r="B87" s="1">
        <v>55152.0</v>
      </c>
      <c r="C87" s="1">
        <v>55153.0</v>
      </c>
      <c r="D87" s="1">
        <v>-0.02614</v>
      </c>
      <c r="E87" s="1">
        <v>0.010966</v>
      </c>
      <c r="F87" s="1">
        <v>-9.23E-4</v>
      </c>
      <c r="G87" s="1">
        <v>0.005035</v>
      </c>
      <c r="H87" s="1">
        <v>-0.008192</v>
      </c>
      <c r="I87" s="1">
        <v>0.004916</v>
      </c>
      <c r="J87" s="1">
        <v>-0.012654</v>
      </c>
      <c r="K87" s="1">
        <v>0.006997</v>
      </c>
    </row>
    <row r="88" ht="15.75" customHeight="1">
      <c r="A88" s="1">
        <v>55153.5</v>
      </c>
      <c r="B88" s="1">
        <v>55153.0</v>
      </c>
      <c r="C88" s="1">
        <v>55154.0</v>
      </c>
      <c r="D88" s="1">
        <v>-0.018352</v>
      </c>
      <c r="E88" s="1">
        <v>0.010846</v>
      </c>
      <c r="F88" s="1">
        <v>-0.009604</v>
      </c>
      <c r="G88" s="1">
        <v>0.004616</v>
      </c>
      <c r="H88" s="1">
        <v>-0.005411</v>
      </c>
      <c r="I88" s="1">
        <v>0.004951</v>
      </c>
      <c r="J88" s="1">
        <v>-0.0025960000000000002</v>
      </c>
      <c r="K88" s="1">
        <v>0.006909</v>
      </c>
    </row>
    <row r="89" ht="15.75" customHeight="1">
      <c r="A89" s="1">
        <v>55154.5</v>
      </c>
      <c r="B89" s="1">
        <v>55154.0</v>
      </c>
      <c r="C89" s="1">
        <v>55155.0</v>
      </c>
      <c r="D89" s="1">
        <v>-0.005259</v>
      </c>
      <c r="E89" s="1">
        <v>0.018916</v>
      </c>
      <c r="F89" s="1">
        <v>-0.004475</v>
      </c>
      <c r="G89" s="1">
        <v>0.00837</v>
      </c>
      <c r="H89" s="1">
        <v>4.34E-4</v>
      </c>
      <c r="I89" s="1">
        <v>0.008704</v>
      </c>
      <c r="J89" s="1">
        <v>-0.003142</v>
      </c>
      <c r="K89" s="1">
        <v>0.011238</v>
      </c>
    </row>
    <row r="90" ht="15.75" customHeight="1">
      <c r="A90" s="1">
        <v>55155.5</v>
      </c>
      <c r="B90" s="1">
        <v>55155.0</v>
      </c>
      <c r="C90" s="1">
        <v>55156.0</v>
      </c>
      <c r="D90" s="1">
        <v>-0.034625</v>
      </c>
      <c r="E90" s="1">
        <v>0.021833</v>
      </c>
      <c r="F90" s="1">
        <v>-0.008833</v>
      </c>
      <c r="G90" s="1">
        <v>0.009168</v>
      </c>
      <c r="H90" s="1">
        <v>0.00687</v>
      </c>
      <c r="I90" s="1">
        <v>0.010136</v>
      </c>
      <c r="J90" s="1">
        <v>-0.03232</v>
      </c>
      <c r="K90" s="1">
        <v>0.012718</v>
      </c>
    </row>
    <row r="91" ht="15.75" customHeight="1">
      <c r="A91" s="1">
        <v>55156.5</v>
      </c>
      <c r="B91" s="1">
        <v>55156.0</v>
      </c>
      <c r="C91" s="1">
        <v>55157.0</v>
      </c>
      <c r="D91" s="1">
        <v>-0.008647</v>
      </c>
      <c r="E91" s="1">
        <v>0.031394</v>
      </c>
      <c r="F91" s="1">
        <v>0.007722</v>
      </c>
      <c r="G91" s="1">
        <v>0.014087</v>
      </c>
      <c r="H91" s="1">
        <v>-0.017401</v>
      </c>
      <c r="I91" s="1">
        <v>0.013829</v>
      </c>
      <c r="J91" s="1">
        <v>0.00684</v>
      </c>
      <c r="K91" s="1">
        <v>0.018589</v>
      </c>
    </row>
    <row r="92" ht="15.75" customHeight="1">
      <c r="A92" s="1">
        <v>55159.5</v>
      </c>
      <c r="B92" s="1">
        <v>55159.0</v>
      </c>
      <c r="C92" s="1">
        <v>55160.0</v>
      </c>
      <c r="D92" s="1">
        <v>0.027875</v>
      </c>
      <c r="E92" s="1">
        <v>0.013922</v>
      </c>
      <c r="F92" s="1">
        <v>-0.001068</v>
      </c>
      <c r="G92" s="1">
        <v>0.005697</v>
      </c>
      <c r="H92" s="1">
        <v>0.012039</v>
      </c>
      <c r="I92" s="1">
        <v>0.006108</v>
      </c>
      <c r="J92" s="1">
        <v>0.010106</v>
      </c>
      <c r="K92" s="1">
        <v>0.008944</v>
      </c>
    </row>
    <row r="93" ht="15.75" customHeight="1">
      <c r="A93" s="1">
        <v>55160.5</v>
      </c>
      <c r="B93" s="1">
        <v>55160.0</v>
      </c>
      <c r="C93" s="1">
        <v>55161.0</v>
      </c>
      <c r="D93" s="1">
        <v>-0.005409</v>
      </c>
      <c r="E93" s="1">
        <v>0.011503</v>
      </c>
      <c r="F93" s="1">
        <v>-0.004645</v>
      </c>
      <c r="G93" s="1">
        <v>0.004709</v>
      </c>
      <c r="H93" s="1">
        <v>-0.004732</v>
      </c>
      <c r="I93" s="1">
        <v>0.005034</v>
      </c>
      <c r="J93" s="1">
        <v>0.003654</v>
      </c>
      <c r="K93" s="1">
        <v>0.007647</v>
      </c>
    </row>
    <row r="94" ht="15.75" customHeight="1">
      <c r="A94" s="1">
        <v>55161.5</v>
      </c>
      <c r="B94" s="1">
        <v>55161.0</v>
      </c>
      <c r="C94" s="1">
        <v>55162.0</v>
      </c>
      <c r="D94" s="1">
        <v>-0.009488</v>
      </c>
      <c r="E94" s="1">
        <v>0.009372</v>
      </c>
      <c r="F94" s="1">
        <v>-0.008746</v>
      </c>
      <c r="G94" s="1">
        <v>0.003836</v>
      </c>
      <c r="H94" s="1">
        <v>0.004936</v>
      </c>
      <c r="I94" s="1">
        <v>0.004419</v>
      </c>
      <c r="J94" s="1">
        <v>-0.008877</v>
      </c>
      <c r="K94" s="1">
        <v>0.006034</v>
      </c>
    </row>
    <row r="95" ht="15.75" customHeight="1">
      <c r="A95" s="1">
        <v>55162.5</v>
      </c>
      <c r="B95" s="1">
        <v>55162.0</v>
      </c>
      <c r="C95" s="1">
        <v>55163.0</v>
      </c>
      <c r="D95" s="1">
        <v>-0.004828</v>
      </c>
      <c r="E95" s="1">
        <v>0.007821</v>
      </c>
      <c r="F95" s="1">
        <v>-0.001427</v>
      </c>
      <c r="G95" s="1">
        <v>0.003523</v>
      </c>
      <c r="H95" s="1">
        <v>-0.003986</v>
      </c>
      <c r="I95" s="1">
        <v>0.003511</v>
      </c>
      <c r="J95" s="1">
        <v>0.001095</v>
      </c>
      <c r="K95" s="1">
        <v>0.005109</v>
      </c>
    </row>
    <row r="96" ht="15.75" customHeight="1">
      <c r="A96" s="1">
        <v>55163.5</v>
      </c>
      <c r="B96" s="1">
        <v>55163.0</v>
      </c>
      <c r="C96" s="1">
        <v>55164.0</v>
      </c>
      <c r="D96" s="1">
        <v>0.012004</v>
      </c>
      <c r="E96" s="1">
        <v>0.00797</v>
      </c>
      <c r="F96" s="1">
        <v>-0.003813</v>
      </c>
      <c r="G96" s="1">
        <v>0.003497</v>
      </c>
      <c r="H96" s="1">
        <v>0.01048</v>
      </c>
      <c r="I96" s="1">
        <v>0.003773</v>
      </c>
      <c r="J96" s="1">
        <v>7.27E-4</v>
      </c>
      <c r="K96" s="1">
        <v>0.00504</v>
      </c>
    </row>
    <row r="97" ht="15.75" customHeight="1">
      <c r="A97" s="1">
        <v>55164.5</v>
      </c>
      <c r="B97" s="1">
        <v>55164.0</v>
      </c>
      <c r="C97" s="1">
        <v>55165.0</v>
      </c>
      <c r="D97" s="1">
        <v>-0.003621</v>
      </c>
      <c r="E97" s="1">
        <v>0.00822</v>
      </c>
      <c r="F97" s="1">
        <v>0.00156</v>
      </c>
      <c r="G97" s="1">
        <v>0.00369</v>
      </c>
      <c r="H97" s="1">
        <v>-0.004006</v>
      </c>
      <c r="I97" s="1">
        <v>0.003665</v>
      </c>
      <c r="J97" s="1">
        <v>-2.63E-4</v>
      </c>
      <c r="K97" s="1">
        <v>0.005435</v>
      </c>
    </row>
    <row r="98" ht="15.75" customHeight="1">
      <c r="A98" s="1">
        <v>55165.5</v>
      </c>
      <c r="B98" s="1">
        <v>55165.0</v>
      </c>
      <c r="C98" s="1">
        <v>55166.0</v>
      </c>
      <c r="D98" s="1">
        <v>-0.007281</v>
      </c>
      <c r="E98" s="1">
        <v>0.007866</v>
      </c>
      <c r="F98" s="1">
        <v>0.001332</v>
      </c>
      <c r="G98" s="1">
        <v>0.0034</v>
      </c>
      <c r="H98" s="1">
        <v>-0.005365</v>
      </c>
      <c r="I98" s="1">
        <v>0.003536</v>
      </c>
      <c r="J98" s="1">
        <v>-5.06E-4</v>
      </c>
      <c r="K98" s="1">
        <v>0.005247</v>
      </c>
    </row>
    <row r="99" ht="15.75" customHeight="1">
      <c r="A99" s="1">
        <v>55166.5</v>
      </c>
      <c r="B99" s="1">
        <v>55166.0</v>
      </c>
      <c r="C99" s="1">
        <v>55167.0</v>
      </c>
      <c r="D99" s="1">
        <v>-0.011083</v>
      </c>
      <c r="E99" s="1">
        <v>0.007824</v>
      </c>
      <c r="F99" s="1">
        <v>-0.006369</v>
      </c>
      <c r="G99" s="1">
        <v>0.003645</v>
      </c>
      <c r="H99" s="1">
        <v>-7.8E-5</v>
      </c>
      <c r="I99" s="1">
        <v>0.003477</v>
      </c>
      <c r="J99" s="1">
        <v>-0.006943</v>
      </c>
      <c r="K99" s="1">
        <v>0.005132</v>
      </c>
    </row>
    <row r="100" ht="15.75" customHeight="1">
      <c r="A100" s="1">
        <v>55167.5</v>
      </c>
      <c r="B100" s="1">
        <v>55167.0</v>
      </c>
      <c r="C100" s="1">
        <v>55168.0</v>
      </c>
      <c r="D100" s="1">
        <v>0.011032</v>
      </c>
      <c r="E100" s="1">
        <v>0.008181</v>
      </c>
      <c r="F100" s="1">
        <v>0.007238</v>
      </c>
      <c r="G100" s="1">
        <v>0.003928</v>
      </c>
      <c r="H100" s="1">
        <v>0.004191</v>
      </c>
      <c r="I100" s="1">
        <v>0.003627</v>
      </c>
      <c r="J100" s="1">
        <v>-3.64E-4</v>
      </c>
      <c r="K100" s="1">
        <v>0.005349</v>
      </c>
    </row>
    <row r="101" ht="15.75" customHeight="1">
      <c r="A101" s="1">
        <v>55168.5</v>
      </c>
      <c r="B101" s="1">
        <v>55168.0</v>
      </c>
      <c r="C101" s="1">
        <v>55169.0</v>
      </c>
      <c r="D101" s="1">
        <v>0.006397</v>
      </c>
      <c r="E101" s="1">
        <v>0.01055</v>
      </c>
      <c r="F101" s="1">
        <v>0.006043</v>
      </c>
      <c r="G101" s="1">
        <v>0.004522</v>
      </c>
      <c r="H101" s="1">
        <v>0.006967</v>
      </c>
      <c r="I101" s="1">
        <v>0.004674</v>
      </c>
      <c r="J101" s="1">
        <v>-0.007674</v>
      </c>
      <c r="K101" s="1">
        <v>0.007086</v>
      </c>
    </row>
    <row r="102" ht="15.75" customHeight="1">
      <c r="A102" s="1">
        <v>55169.5</v>
      </c>
      <c r="B102" s="1">
        <v>55169.0</v>
      </c>
      <c r="C102" s="1">
        <v>55170.0</v>
      </c>
      <c r="D102" s="1">
        <v>0.047034</v>
      </c>
      <c r="E102" s="1">
        <v>0.030107</v>
      </c>
      <c r="F102" s="1">
        <v>-0.020804</v>
      </c>
      <c r="G102" s="1">
        <v>0.006936</v>
      </c>
      <c r="H102" s="1">
        <v>0.025771</v>
      </c>
      <c r="I102" s="1">
        <v>0.012854</v>
      </c>
      <c r="J102" s="1">
        <v>0.024587</v>
      </c>
      <c r="K102" s="1">
        <v>0.021405</v>
      </c>
    </row>
    <row r="103" ht="15.75" customHeight="1">
      <c r="A103" s="1">
        <v>55170.5</v>
      </c>
      <c r="B103" s="1">
        <v>55170.0</v>
      </c>
      <c r="C103" s="1">
        <v>55171.0</v>
      </c>
      <c r="D103" s="1">
        <v>-0.021227</v>
      </c>
      <c r="E103" s="1">
        <v>0.020722</v>
      </c>
      <c r="F103" s="1">
        <v>-0.012372</v>
      </c>
      <c r="G103" s="1">
        <v>0.007459</v>
      </c>
      <c r="H103" s="1">
        <v>0.004201</v>
      </c>
      <c r="I103" s="1">
        <v>0.008824</v>
      </c>
      <c r="J103" s="1">
        <v>-0.016166</v>
      </c>
      <c r="K103" s="1">
        <v>0.013214</v>
      </c>
    </row>
    <row r="104" ht="15.75" customHeight="1">
      <c r="A104" s="1">
        <v>55171.5</v>
      </c>
      <c r="B104" s="1">
        <v>55171.0</v>
      </c>
      <c r="C104" s="1">
        <v>55172.0</v>
      </c>
      <c r="D104" s="1">
        <v>0.03324</v>
      </c>
      <c r="E104" s="1">
        <v>0.017884</v>
      </c>
      <c r="F104" s="1">
        <v>0.011371</v>
      </c>
      <c r="G104" s="1">
        <v>0.0074</v>
      </c>
      <c r="H104" s="1">
        <v>0.004651</v>
      </c>
      <c r="I104" s="1">
        <v>0.007501</v>
      </c>
      <c r="J104" s="1">
        <v>0.015974</v>
      </c>
      <c r="K104" s="1">
        <v>0.01147</v>
      </c>
    </row>
    <row r="105" ht="15.75" customHeight="1">
      <c r="A105" s="1">
        <v>55172.5</v>
      </c>
      <c r="B105" s="1">
        <v>55172.0</v>
      </c>
      <c r="C105" s="1">
        <v>55173.0</v>
      </c>
      <c r="D105" s="1">
        <v>-0.002609</v>
      </c>
      <c r="E105" s="1">
        <v>0.017595</v>
      </c>
      <c r="F105" s="1">
        <v>0.004497</v>
      </c>
      <c r="G105" s="1">
        <v>0.008204</v>
      </c>
      <c r="H105" s="1">
        <v>0.007621</v>
      </c>
      <c r="I105" s="1">
        <v>0.008481</v>
      </c>
      <c r="J105" s="1">
        <v>-0.014153</v>
      </c>
      <c r="K105" s="1">
        <v>0.010182</v>
      </c>
    </row>
    <row r="106" ht="15.75" customHeight="1">
      <c r="A106" s="1">
        <v>55173.5</v>
      </c>
      <c r="B106" s="1">
        <v>55173.0</v>
      </c>
      <c r="C106" s="1">
        <v>55174.0</v>
      </c>
      <c r="D106" s="1">
        <v>-0.023677</v>
      </c>
      <c r="E106" s="1">
        <v>0.013642</v>
      </c>
      <c r="F106" s="1">
        <v>-0.009131</v>
      </c>
      <c r="G106" s="1">
        <v>0.005398</v>
      </c>
      <c r="H106" s="1">
        <v>-0.013624</v>
      </c>
      <c r="I106" s="1">
        <v>0.005662</v>
      </c>
      <c r="J106" s="1">
        <v>0.001057</v>
      </c>
      <c r="K106" s="1">
        <v>0.009338</v>
      </c>
    </row>
    <row r="107" ht="15.75" customHeight="1">
      <c r="A107" s="1">
        <v>55174.5</v>
      </c>
      <c r="B107" s="1">
        <v>55174.0</v>
      </c>
      <c r="C107" s="1">
        <v>55175.0</v>
      </c>
      <c r="D107" s="1">
        <v>-0.01203</v>
      </c>
      <c r="E107" s="1">
        <v>0.011551</v>
      </c>
      <c r="F107" s="1">
        <v>-0.004274</v>
      </c>
      <c r="G107" s="1">
        <v>0.005611</v>
      </c>
      <c r="H107" s="1">
        <v>0.006361</v>
      </c>
      <c r="I107" s="1">
        <v>0.00541</v>
      </c>
      <c r="J107" s="1">
        <v>-0.016594</v>
      </c>
      <c r="K107" s="1">
        <v>0.006974</v>
      </c>
    </row>
    <row r="108" ht="15.75" customHeight="1">
      <c r="A108" s="1">
        <v>55175.5</v>
      </c>
      <c r="B108" s="1">
        <v>55175.0</v>
      </c>
      <c r="C108" s="1">
        <v>55176.0</v>
      </c>
      <c r="D108" s="1">
        <v>-0.017798</v>
      </c>
      <c r="E108" s="1">
        <v>0.009292</v>
      </c>
      <c r="F108" s="1">
        <v>-0.00945</v>
      </c>
      <c r="G108" s="1">
        <v>0.004063</v>
      </c>
      <c r="H108" s="1">
        <v>-5.12E-4</v>
      </c>
      <c r="I108" s="1">
        <v>0.004219</v>
      </c>
      <c r="J108" s="1">
        <v>-0.00812</v>
      </c>
      <c r="K108" s="1">
        <v>0.005988</v>
      </c>
    </row>
    <row r="109" ht="15.75" customHeight="1">
      <c r="A109" s="1">
        <v>55176.5</v>
      </c>
      <c r="B109" s="1">
        <v>55176.0</v>
      </c>
      <c r="C109" s="1">
        <v>55177.0</v>
      </c>
      <c r="D109" s="1">
        <v>-0.003821</v>
      </c>
      <c r="E109" s="1">
        <v>0.009337</v>
      </c>
      <c r="F109" s="1">
        <v>-8.49E-4</v>
      </c>
      <c r="G109" s="1">
        <v>0.003962</v>
      </c>
      <c r="H109" s="1">
        <v>-0.002603</v>
      </c>
      <c r="I109" s="1">
        <v>0.003963</v>
      </c>
      <c r="J109" s="1">
        <v>1.58E-4</v>
      </c>
      <c r="K109" s="1">
        <v>0.006274</v>
      </c>
    </row>
    <row r="110" ht="15.75" customHeight="1">
      <c r="A110" s="1">
        <v>55177.5</v>
      </c>
      <c r="B110" s="1">
        <v>55177.0</v>
      </c>
      <c r="C110" s="1">
        <v>55178.0</v>
      </c>
      <c r="D110" s="1">
        <v>0.004723</v>
      </c>
      <c r="E110" s="1">
        <v>0.009768</v>
      </c>
      <c r="F110" s="1">
        <v>0.0026</v>
      </c>
      <c r="G110" s="1">
        <v>0.004438</v>
      </c>
      <c r="H110" s="1">
        <v>-0.001257</v>
      </c>
      <c r="I110" s="1">
        <v>0.004048</v>
      </c>
      <c r="J110" s="1">
        <v>0.004526</v>
      </c>
      <c r="K110" s="1">
        <v>0.006529</v>
      </c>
    </row>
    <row r="111" ht="15.75" customHeight="1">
      <c r="A111" s="1">
        <v>55178.5</v>
      </c>
      <c r="B111" s="1">
        <v>55178.0</v>
      </c>
      <c r="C111" s="1">
        <v>55179.0</v>
      </c>
      <c r="D111" s="1">
        <v>0.00102</v>
      </c>
      <c r="E111" s="1">
        <v>0.010141</v>
      </c>
      <c r="F111" s="1">
        <v>-0.003487</v>
      </c>
      <c r="G111" s="1">
        <v>0.00435</v>
      </c>
      <c r="H111" s="1">
        <v>8.49E-4</v>
      </c>
      <c r="I111" s="1">
        <v>0.004549</v>
      </c>
      <c r="J111" s="1">
        <v>0.00218</v>
      </c>
      <c r="K111" s="1">
        <v>0.006544</v>
      </c>
    </row>
    <row r="112" ht="15.75" customHeight="1">
      <c r="A112" s="1">
        <v>55179.5</v>
      </c>
      <c r="B112" s="1">
        <v>55179.0</v>
      </c>
      <c r="C112" s="1">
        <v>55180.0</v>
      </c>
      <c r="D112" s="1">
        <v>0.043991</v>
      </c>
      <c r="E112" s="1">
        <v>0.034288</v>
      </c>
      <c r="F112" s="1">
        <v>0.007335</v>
      </c>
      <c r="G112" s="1">
        <v>0.015304</v>
      </c>
      <c r="H112" s="1">
        <v>0.019893</v>
      </c>
      <c r="I112" s="1">
        <v>0.015023</v>
      </c>
      <c r="J112" s="1">
        <v>0.008972</v>
      </c>
      <c r="K112" s="1">
        <v>0.023107</v>
      </c>
    </row>
    <row r="113" ht="15.75" customHeight="1">
      <c r="A113" s="1">
        <v>55180.5</v>
      </c>
      <c r="B113" s="1">
        <v>55180.0</v>
      </c>
      <c r="C113" s="1">
        <v>55181.0</v>
      </c>
      <c r="D113" s="1">
        <v>-0.001959</v>
      </c>
      <c r="E113" s="1">
        <v>0.011979</v>
      </c>
      <c r="F113" s="1">
        <v>-0.00232</v>
      </c>
      <c r="G113" s="1">
        <v>0.005585</v>
      </c>
      <c r="H113" s="1">
        <v>4.02E-4</v>
      </c>
      <c r="I113" s="1">
        <v>0.005541</v>
      </c>
      <c r="J113" s="1">
        <v>-0.002184</v>
      </c>
      <c r="K113" s="1">
        <v>0.007665</v>
      </c>
    </row>
    <row r="114" ht="15.75" customHeight="1">
      <c r="A114" s="1">
        <v>55181.5</v>
      </c>
      <c r="B114" s="1">
        <v>55181.0</v>
      </c>
      <c r="C114" s="1">
        <v>55182.0</v>
      </c>
      <c r="D114" s="1">
        <v>-0.002099</v>
      </c>
      <c r="E114" s="1">
        <v>0.011098</v>
      </c>
      <c r="F114" s="1">
        <v>0.00106</v>
      </c>
      <c r="G114" s="1">
        <v>0.005462</v>
      </c>
      <c r="H114" s="1">
        <v>0.003478</v>
      </c>
      <c r="I114" s="1">
        <v>0.005127</v>
      </c>
      <c r="J114" s="1">
        <v>-0.007887</v>
      </c>
      <c r="K114" s="1">
        <v>0.007002</v>
      </c>
    </row>
    <row r="115" ht="15.75" customHeight="1">
      <c r="A115" s="1">
        <v>55182.5</v>
      </c>
      <c r="B115" s="1">
        <v>55182.0</v>
      </c>
      <c r="C115" s="1">
        <v>55183.0</v>
      </c>
      <c r="D115" s="1">
        <v>-0.026673</v>
      </c>
      <c r="E115" s="1">
        <v>0.010851</v>
      </c>
      <c r="F115" s="1">
        <v>-0.007686</v>
      </c>
      <c r="G115" s="1">
        <v>0.005482</v>
      </c>
      <c r="H115" s="1">
        <v>-0.004934</v>
      </c>
      <c r="I115" s="1">
        <v>0.004857</v>
      </c>
      <c r="J115" s="1">
        <v>-0.012998</v>
      </c>
      <c r="K115" s="1">
        <v>0.006954</v>
      </c>
    </row>
    <row r="116" ht="15.75" customHeight="1">
      <c r="A116" s="1">
        <v>55183.5</v>
      </c>
      <c r="B116" s="1">
        <v>55183.0</v>
      </c>
      <c r="C116" s="1">
        <v>55184.0</v>
      </c>
      <c r="D116" s="1">
        <v>-0.002856</v>
      </c>
      <c r="E116" s="1">
        <v>0.011581</v>
      </c>
      <c r="F116" s="1">
        <v>-0.004617</v>
      </c>
      <c r="G116" s="1">
        <v>0.004977</v>
      </c>
      <c r="H116" s="1">
        <v>-0.002198</v>
      </c>
      <c r="I116" s="1">
        <v>0.005104</v>
      </c>
      <c r="J116" s="1">
        <v>0.004482</v>
      </c>
      <c r="K116" s="1">
        <v>0.007698</v>
      </c>
    </row>
    <row r="117" ht="15.75" customHeight="1">
      <c r="A117" s="1">
        <v>55184.5</v>
      </c>
      <c r="B117" s="1">
        <v>55184.0</v>
      </c>
      <c r="C117" s="1">
        <v>55185.0</v>
      </c>
      <c r="D117" s="1">
        <v>-0.01303</v>
      </c>
      <c r="E117" s="1">
        <v>0.0122</v>
      </c>
      <c r="F117" s="1">
        <v>-0.005657</v>
      </c>
      <c r="G117" s="1">
        <v>0.004917</v>
      </c>
      <c r="H117" s="1">
        <v>1.0E-5</v>
      </c>
      <c r="I117" s="1">
        <v>0.005411</v>
      </c>
      <c r="J117" s="1">
        <v>-0.007389</v>
      </c>
      <c r="K117" s="1">
        <v>0.00801</v>
      </c>
    </row>
    <row r="118" ht="15.75" customHeight="1">
      <c r="A118" s="1">
        <v>55185.5</v>
      </c>
      <c r="B118" s="1">
        <v>55185.0</v>
      </c>
      <c r="C118" s="1">
        <v>55186.0</v>
      </c>
      <c r="D118" s="1">
        <v>-0.005842</v>
      </c>
      <c r="E118" s="1">
        <v>0.013574</v>
      </c>
      <c r="F118" s="1">
        <v>0.003298</v>
      </c>
      <c r="G118" s="1">
        <v>0.00697</v>
      </c>
      <c r="H118" s="1">
        <v>0.002474</v>
      </c>
      <c r="I118" s="1">
        <v>0.006073</v>
      </c>
      <c r="J118" s="1">
        <v>-0.010908</v>
      </c>
      <c r="K118" s="1">
        <v>0.008193</v>
      </c>
    </row>
    <row r="119" ht="15.75" customHeight="1">
      <c r="A119" s="1">
        <v>55186.5</v>
      </c>
      <c r="B119" s="1">
        <v>55186.0</v>
      </c>
      <c r="C119" s="1">
        <v>55187.0</v>
      </c>
      <c r="D119" s="1">
        <v>-0.026617</v>
      </c>
      <c r="E119" s="1">
        <v>0.01358</v>
      </c>
      <c r="F119" s="1">
        <v>0.008139</v>
      </c>
      <c r="G119" s="1">
        <v>0.007261</v>
      </c>
      <c r="H119" s="1">
        <v>-0.00927</v>
      </c>
      <c r="I119" s="1">
        <v>0.005857</v>
      </c>
      <c r="J119" s="1">
        <v>-0.017537</v>
      </c>
      <c r="K119" s="1">
        <v>0.008169</v>
      </c>
    </row>
    <row r="120" ht="15.75" customHeight="1">
      <c r="A120" s="1">
        <v>55187.5</v>
      </c>
      <c r="B120" s="1">
        <v>55187.0</v>
      </c>
      <c r="C120" s="1">
        <v>55188.0</v>
      </c>
      <c r="D120" s="1">
        <v>0.011106</v>
      </c>
      <c r="E120" s="1">
        <v>0.017506</v>
      </c>
      <c r="F120" s="1">
        <v>0.001129</v>
      </c>
      <c r="G120" s="1">
        <v>0.007708</v>
      </c>
      <c r="H120" s="1">
        <v>0.001738</v>
      </c>
      <c r="I120" s="1">
        <v>0.007601</v>
      </c>
      <c r="J120" s="1">
        <v>0.008152</v>
      </c>
      <c r="K120" s="1">
        <v>0.01093</v>
      </c>
    </row>
    <row r="121" ht="15.75" customHeight="1">
      <c r="A121" s="1">
        <v>55188.5</v>
      </c>
      <c r="B121" s="1">
        <v>55188.0</v>
      </c>
      <c r="C121" s="1">
        <v>55189.0</v>
      </c>
      <c r="D121" s="1">
        <v>0.010907</v>
      </c>
      <c r="E121" s="1">
        <v>0.034505</v>
      </c>
      <c r="F121" s="1">
        <v>0.004498</v>
      </c>
      <c r="G121" s="1">
        <v>0.015843</v>
      </c>
      <c r="H121" s="1">
        <v>0.015239</v>
      </c>
      <c r="I121" s="1">
        <v>0.01551</v>
      </c>
      <c r="J121" s="1">
        <v>-0.013366</v>
      </c>
      <c r="K121" s="1">
        <v>0.020046</v>
      </c>
    </row>
    <row r="122" ht="15.75" customHeight="1">
      <c r="A122" s="1">
        <v>55191.5</v>
      </c>
      <c r="B122" s="1">
        <v>55191.0</v>
      </c>
      <c r="C122" s="1">
        <v>55192.0</v>
      </c>
      <c r="D122" s="1">
        <v>0.047736</v>
      </c>
      <c r="E122" s="1">
        <v>0.029196</v>
      </c>
      <c r="F122" s="1">
        <v>0.01838</v>
      </c>
      <c r="G122" s="1">
        <v>0.013634</v>
      </c>
      <c r="H122" s="1">
        <v>0.006491</v>
      </c>
      <c r="I122" s="1">
        <v>0.011108</v>
      </c>
      <c r="J122" s="1">
        <v>0.026126</v>
      </c>
      <c r="K122" s="1">
        <v>0.020538</v>
      </c>
    </row>
    <row r="123" ht="15.75" customHeight="1">
      <c r="A123" s="1">
        <v>55192.5</v>
      </c>
      <c r="B123" s="1">
        <v>55192.0</v>
      </c>
      <c r="C123" s="1">
        <v>55193.0</v>
      </c>
      <c r="D123" s="1">
        <v>0.002509</v>
      </c>
      <c r="E123" s="1">
        <v>0.013473</v>
      </c>
      <c r="F123" s="1">
        <v>-0.005092</v>
      </c>
      <c r="G123" s="1">
        <v>0.00561</v>
      </c>
      <c r="H123" s="1">
        <v>0.001247</v>
      </c>
      <c r="I123" s="1">
        <v>0.00553</v>
      </c>
      <c r="J123" s="1">
        <v>0.003286</v>
      </c>
      <c r="K123" s="1">
        <v>0.009128</v>
      </c>
    </row>
    <row r="124" ht="15.75" customHeight="1">
      <c r="A124" s="1">
        <v>55193.5</v>
      </c>
      <c r="B124" s="1">
        <v>55193.0</v>
      </c>
      <c r="C124" s="1">
        <v>55194.0</v>
      </c>
      <c r="D124" s="1">
        <v>-0.023596</v>
      </c>
      <c r="E124" s="1">
        <v>0.013069</v>
      </c>
      <c r="F124" s="1">
        <v>-0.007671</v>
      </c>
      <c r="G124" s="1">
        <v>0.005149</v>
      </c>
      <c r="H124" s="1">
        <v>-0.004433</v>
      </c>
      <c r="I124" s="1">
        <v>0.005681</v>
      </c>
      <c r="J124" s="1">
        <v>-0.010679</v>
      </c>
      <c r="K124" s="1">
        <v>0.008613</v>
      </c>
    </row>
    <row r="125" ht="15.75" customHeight="1">
      <c r="A125" s="1">
        <v>55194.5</v>
      </c>
      <c r="B125" s="1">
        <v>55194.0</v>
      </c>
      <c r="C125" s="1">
        <v>55195.0</v>
      </c>
      <c r="D125" s="1">
        <v>-0.020811</v>
      </c>
      <c r="E125" s="1">
        <v>0.011762</v>
      </c>
      <c r="F125" s="1">
        <v>-0.01034</v>
      </c>
      <c r="G125" s="1">
        <v>0.005053</v>
      </c>
      <c r="H125" s="1">
        <v>-0.00236</v>
      </c>
      <c r="I125" s="1">
        <v>0.005026</v>
      </c>
      <c r="J125" s="1">
        <v>-0.008367</v>
      </c>
      <c r="K125" s="1">
        <v>0.00769</v>
      </c>
    </row>
    <row r="126" ht="15.75" customHeight="1">
      <c r="A126" s="1">
        <v>55195.5</v>
      </c>
      <c r="B126" s="1">
        <v>55195.0</v>
      </c>
      <c r="C126" s="1">
        <v>55196.0</v>
      </c>
      <c r="D126" s="1">
        <v>0.009026</v>
      </c>
      <c r="E126" s="1">
        <v>0.01085</v>
      </c>
      <c r="F126" s="1">
        <v>0.003853</v>
      </c>
      <c r="G126" s="1">
        <v>0.004703</v>
      </c>
      <c r="H126" s="1">
        <v>0.003554</v>
      </c>
      <c r="I126" s="1">
        <v>0.004585</v>
      </c>
      <c r="J126" s="1">
        <v>6.82E-4</v>
      </c>
      <c r="K126" s="1">
        <v>0.007088</v>
      </c>
    </row>
    <row r="127" ht="15.75" customHeight="1">
      <c r="A127" s="1">
        <v>55196.5</v>
      </c>
      <c r="B127" s="1">
        <v>55196.0</v>
      </c>
      <c r="C127" s="1">
        <v>55197.0</v>
      </c>
      <c r="D127" s="1">
        <v>0.001425</v>
      </c>
      <c r="E127" s="1">
        <v>0.010163</v>
      </c>
      <c r="F127" s="1">
        <v>-0.002714</v>
      </c>
      <c r="G127" s="1">
        <v>0.004214</v>
      </c>
      <c r="H127" s="1">
        <v>0.002197</v>
      </c>
      <c r="I127" s="1">
        <v>0.004378</v>
      </c>
      <c r="J127" s="1">
        <v>5.63E-4</v>
      </c>
      <c r="K127" s="1">
        <v>0.006554</v>
      </c>
    </row>
    <row r="128" ht="15.75" customHeight="1">
      <c r="A128" s="1">
        <v>55197.5</v>
      </c>
      <c r="B128" s="1">
        <v>55197.0</v>
      </c>
      <c r="C128" s="1">
        <v>55198.0</v>
      </c>
      <c r="D128" s="1">
        <v>0.019867</v>
      </c>
      <c r="E128" s="1">
        <v>0.01051</v>
      </c>
      <c r="F128" s="1">
        <v>0.006056</v>
      </c>
      <c r="G128" s="1">
        <v>0.004675</v>
      </c>
      <c r="H128" s="1">
        <v>0.002138</v>
      </c>
      <c r="I128" s="1">
        <v>0.004354</v>
      </c>
      <c r="J128" s="1">
        <v>0.010361</v>
      </c>
      <c r="K128" s="1">
        <v>0.006835</v>
      </c>
    </row>
    <row r="129" ht="15.75" customHeight="1">
      <c r="A129" s="1">
        <v>55198.5</v>
      </c>
      <c r="B129" s="1">
        <v>55198.0</v>
      </c>
      <c r="C129" s="1">
        <v>55199.0</v>
      </c>
      <c r="D129" s="1">
        <v>0.004764</v>
      </c>
      <c r="E129" s="1">
        <v>0.011615</v>
      </c>
      <c r="F129" s="1">
        <v>0.002919</v>
      </c>
      <c r="G129" s="1">
        <v>0.005076</v>
      </c>
      <c r="H129" s="1">
        <v>0.005923</v>
      </c>
      <c r="I129" s="1">
        <v>0.005024</v>
      </c>
      <c r="J129" s="1">
        <v>-0.004957</v>
      </c>
      <c r="K129" s="1">
        <v>0.007396</v>
      </c>
    </row>
    <row r="130" ht="15.75" customHeight="1">
      <c r="A130" s="1">
        <v>55199.5</v>
      </c>
      <c r="B130" s="1">
        <v>55199.0</v>
      </c>
      <c r="C130" s="1">
        <v>55200.0</v>
      </c>
      <c r="D130" s="1">
        <v>-0.024108</v>
      </c>
      <c r="E130" s="1">
        <v>0.068416</v>
      </c>
      <c r="F130" s="1">
        <v>-0.002898</v>
      </c>
      <c r="G130" s="1">
        <v>0.030904</v>
      </c>
      <c r="H130" s="1">
        <v>-0.048014</v>
      </c>
      <c r="I130" s="1">
        <v>0.023653</v>
      </c>
      <c r="J130" s="1">
        <v>0.039191</v>
      </c>
      <c r="K130" s="1">
        <v>0.048266</v>
      </c>
    </row>
    <row r="131" ht="15.75" customHeight="1">
      <c r="A131" s="1">
        <v>55207.5</v>
      </c>
      <c r="B131" s="1">
        <v>55207.0</v>
      </c>
      <c r="C131" s="1">
        <v>55208.0</v>
      </c>
      <c r="D131" s="1">
        <v>0.057405</v>
      </c>
      <c r="E131" s="1">
        <v>0.04311</v>
      </c>
      <c r="F131" s="1">
        <v>0.022475</v>
      </c>
      <c r="G131" s="1">
        <v>0.02115</v>
      </c>
      <c r="H131" s="1">
        <v>0.028856</v>
      </c>
      <c r="I131" s="1">
        <v>0.019902</v>
      </c>
      <c r="J131" s="1">
        <v>0.006915</v>
      </c>
      <c r="K131" s="1">
        <v>0.024602</v>
      </c>
    </row>
    <row r="132" ht="15.75" customHeight="1">
      <c r="A132" s="1">
        <v>55208.5</v>
      </c>
      <c r="B132" s="1">
        <v>55208.0</v>
      </c>
      <c r="C132" s="1">
        <v>55209.0</v>
      </c>
      <c r="D132" s="1">
        <v>0.040279</v>
      </c>
      <c r="E132" s="1">
        <v>0.025718</v>
      </c>
      <c r="F132" s="1">
        <v>0.002745</v>
      </c>
      <c r="G132" s="1">
        <v>0.012139</v>
      </c>
      <c r="H132" s="1">
        <v>0.028148</v>
      </c>
      <c r="I132" s="1">
        <v>0.012308</v>
      </c>
      <c r="J132" s="1">
        <v>0.001333</v>
      </c>
      <c r="K132" s="1">
        <v>0.014508</v>
      </c>
    </row>
    <row r="133" ht="15.75" customHeight="1">
      <c r="A133" s="1">
        <v>55209.5</v>
      </c>
      <c r="B133" s="1">
        <v>55209.0</v>
      </c>
      <c r="C133" s="1">
        <v>55210.0</v>
      </c>
      <c r="D133" s="1">
        <v>0.042325</v>
      </c>
      <c r="E133" s="1">
        <v>0.019447</v>
      </c>
      <c r="F133" s="1">
        <v>0.015167</v>
      </c>
      <c r="G133" s="1">
        <v>0.009836</v>
      </c>
      <c r="H133" s="1">
        <v>0.005949</v>
      </c>
      <c r="I133" s="1">
        <v>0.008624</v>
      </c>
      <c r="J133" s="1">
        <v>0.019469</v>
      </c>
      <c r="K133" s="1">
        <v>0.011675</v>
      </c>
    </row>
    <row r="134" ht="15.75" customHeight="1">
      <c r="A134" s="1">
        <v>55210.5</v>
      </c>
      <c r="B134" s="1">
        <v>55210.0</v>
      </c>
      <c r="C134" s="1">
        <v>55211.0</v>
      </c>
      <c r="D134" s="1">
        <v>0.031774</v>
      </c>
      <c r="E134" s="1">
        <v>0.023512</v>
      </c>
      <c r="F134" s="1">
        <v>0.00467</v>
      </c>
      <c r="G134" s="1">
        <v>0.010036</v>
      </c>
      <c r="H134" s="1">
        <v>0.016168</v>
      </c>
      <c r="I134" s="1">
        <v>0.011316</v>
      </c>
      <c r="J134" s="1">
        <v>0.004618</v>
      </c>
      <c r="K134" s="1">
        <v>0.013977</v>
      </c>
    </row>
    <row r="135" ht="15.75" customHeight="1">
      <c r="A135" s="1">
        <v>55211.5</v>
      </c>
      <c r="B135" s="1">
        <v>55211.0</v>
      </c>
      <c r="C135" s="1">
        <v>55212.0</v>
      </c>
      <c r="D135" s="1">
        <v>0.079965</v>
      </c>
      <c r="E135" s="1">
        <v>0.025634</v>
      </c>
      <c r="F135" s="1">
        <v>0.027987</v>
      </c>
      <c r="G135" s="1">
        <v>0.011986</v>
      </c>
      <c r="H135" s="1">
        <v>0.012663</v>
      </c>
      <c r="I135" s="1">
        <v>0.011336</v>
      </c>
      <c r="J135" s="1">
        <v>0.035804</v>
      </c>
      <c r="K135" s="1">
        <v>0.016348</v>
      </c>
    </row>
    <row r="136" ht="15.75" customHeight="1">
      <c r="A136" s="1">
        <v>55212.5</v>
      </c>
      <c r="B136" s="1">
        <v>55212.0</v>
      </c>
      <c r="C136" s="1">
        <v>55213.0</v>
      </c>
      <c r="D136" s="1">
        <v>0.071323</v>
      </c>
      <c r="E136" s="1">
        <v>0.10366</v>
      </c>
      <c r="F136" s="1">
        <v>-0.041581</v>
      </c>
      <c r="G136" s="1">
        <v>0.024007</v>
      </c>
      <c r="H136" s="1">
        <v>0.037226</v>
      </c>
      <c r="I136" s="1">
        <v>0.052337</v>
      </c>
      <c r="J136" s="1">
        <v>0.046435</v>
      </c>
      <c r="K136" s="1">
        <v>0.065285</v>
      </c>
    </row>
    <row r="137" ht="15.75" customHeight="1">
      <c r="A137" s="1">
        <v>55217.5</v>
      </c>
      <c r="B137" s="1">
        <v>55217.0</v>
      </c>
      <c r="C137" s="1">
        <v>55218.0</v>
      </c>
      <c r="D137" s="1">
        <v>-0.010997</v>
      </c>
      <c r="E137" s="1">
        <v>0.028028</v>
      </c>
      <c r="F137" s="1">
        <v>0.002135</v>
      </c>
      <c r="G137" s="1">
        <v>0.012089</v>
      </c>
      <c r="H137" s="1">
        <v>0.008546</v>
      </c>
      <c r="I137" s="1">
        <v>0.014231</v>
      </c>
      <c r="J137" s="1">
        <v>-0.023874</v>
      </c>
      <c r="K137" s="1">
        <v>0.016656</v>
      </c>
    </row>
    <row r="138" ht="15.75" customHeight="1">
      <c r="A138" s="1">
        <v>55218.5</v>
      </c>
      <c r="B138" s="1">
        <v>55218.0</v>
      </c>
      <c r="C138" s="1">
        <v>55219.0</v>
      </c>
      <c r="D138" s="1">
        <v>0.029952</v>
      </c>
      <c r="E138" s="1">
        <v>0.014046</v>
      </c>
      <c r="F138" s="1">
        <v>0.010475</v>
      </c>
      <c r="G138" s="1">
        <v>0.006895</v>
      </c>
      <c r="H138" s="1">
        <v>0.010159</v>
      </c>
      <c r="I138" s="1">
        <v>0.00642</v>
      </c>
      <c r="J138" s="1">
        <v>0.008112</v>
      </c>
      <c r="K138" s="1">
        <v>0.008946</v>
      </c>
    </row>
    <row r="139" ht="15.75" customHeight="1">
      <c r="A139" s="1">
        <v>55219.5</v>
      </c>
      <c r="B139" s="1">
        <v>55219.0</v>
      </c>
      <c r="C139" s="1">
        <v>55220.0</v>
      </c>
      <c r="D139" s="1">
        <v>-0.009324</v>
      </c>
      <c r="E139" s="1">
        <v>0.013126</v>
      </c>
      <c r="F139" s="1">
        <v>-0.003278</v>
      </c>
      <c r="G139" s="1">
        <v>0.005771</v>
      </c>
      <c r="H139" s="1">
        <v>-0.001773</v>
      </c>
      <c r="I139" s="1">
        <v>0.006278</v>
      </c>
      <c r="J139" s="1">
        <v>-0.003892</v>
      </c>
      <c r="K139" s="1">
        <v>0.00823</v>
      </c>
    </row>
    <row r="140" ht="15.75" customHeight="1">
      <c r="A140" s="1">
        <v>55220.5</v>
      </c>
      <c r="B140" s="1">
        <v>55220.0</v>
      </c>
      <c r="C140" s="1">
        <v>55221.0</v>
      </c>
      <c r="D140" s="1">
        <v>-0.013674</v>
      </c>
      <c r="E140" s="1">
        <v>0.013548</v>
      </c>
      <c r="F140" s="1">
        <v>-0.001025</v>
      </c>
      <c r="G140" s="1">
        <v>0.006789</v>
      </c>
      <c r="H140" s="1">
        <v>-0.005383</v>
      </c>
      <c r="I140" s="1">
        <v>0.006023</v>
      </c>
      <c r="J140" s="1">
        <v>-0.002899</v>
      </c>
      <c r="K140" s="1">
        <v>0.008683</v>
      </c>
    </row>
    <row r="141" ht="15.75" customHeight="1">
      <c r="A141" s="1">
        <v>55221.5</v>
      </c>
      <c r="B141" s="1">
        <v>55221.0</v>
      </c>
      <c r="C141" s="1">
        <v>55222.0</v>
      </c>
      <c r="D141" s="1">
        <v>-0.008517</v>
      </c>
      <c r="E141" s="1">
        <v>0.014654</v>
      </c>
      <c r="F141" s="1">
        <v>-0.002157</v>
      </c>
      <c r="G141" s="1">
        <v>0.00664</v>
      </c>
      <c r="H141" s="1">
        <v>-0.0093</v>
      </c>
      <c r="I141" s="1">
        <v>0.006679</v>
      </c>
      <c r="J141" s="1">
        <v>0.004516</v>
      </c>
      <c r="K141" s="1">
        <v>0.009213</v>
      </c>
    </row>
    <row r="142" ht="15.75" customHeight="1">
      <c r="A142" s="1">
        <v>55222.5</v>
      </c>
      <c r="B142" s="1">
        <v>55222.0</v>
      </c>
      <c r="C142" s="1">
        <v>55223.0</v>
      </c>
      <c r="D142" s="1">
        <v>-0.028369</v>
      </c>
      <c r="E142" s="1">
        <v>0.016131</v>
      </c>
      <c r="F142" s="1">
        <v>-0.014906</v>
      </c>
      <c r="G142" s="1">
        <v>0.006608</v>
      </c>
      <c r="H142" s="1">
        <v>-4.62E-4</v>
      </c>
      <c r="I142" s="1">
        <v>0.00758</v>
      </c>
      <c r="J142" s="1">
        <v>-0.016729</v>
      </c>
      <c r="K142" s="1">
        <v>0.009966</v>
      </c>
    </row>
    <row r="143" ht="15.75" customHeight="1">
      <c r="A143" s="1">
        <v>55223.5</v>
      </c>
      <c r="B143" s="1">
        <v>55223.0</v>
      </c>
      <c r="C143" s="1">
        <v>55224.0</v>
      </c>
      <c r="D143" s="1">
        <v>0.006019</v>
      </c>
      <c r="E143" s="1">
        <v>0.011934</v>
      </c>
      <c r="F143" s="1">
        <v>-0.003639</v>
      </c>
      <c r="G143" s="1">
        <v>0.005087</v>
      </c>
      <c r="H143" s="1">
        <v>0.005208</v>
      </c>
      <c r="I143" s="1">
        <v>0.005439</v>
      </c>
      <c r="J143" s="1">
        <v>9.02E-4</v>
      </c>
      <c r="K143" s="1">
        <v>0.007572</v>
      </c>
    </row>
    <row r="144" ht="15.75" customHeight="1">
      <c r="A144" s="1">
        <v>55224.5</v>
      </c>
      <c r="B144" s="1">
        <v>55224.0</v>
      </c>
      <c r="C144" s="1">
        <v>55225.0</v>
      </c>
      <c r="D144" s="1">
        <v>-0.021558</v>
      </c>
      <c r="E144" s="1">
        <v>0.010188</v>
      </c>
      <c r="F144" s="1">
        <v>-0.003954</v>
      </c>
      <c r="G144" s="1">
        <v>0.004379</v>
      </c>
      <c r="H144" s="1">
        <v>-0.001487</v>
      </c>
      <c r="I144" s="1">
        <v>0.004756</v>
      </c>
      <c r="J144" s="1">
        <v>-0.014907</v>
      </c>
      <c r="K144" s="1">
        <v>0.006371</v>
      </c>
    </row>
    <row r="145" ht="15.75" customHeight="1">
      <c r="A145" s="1">
        <v>55225.5</v>
      </c>
      <c r="B145" s="1">
        <v>55225.0</v>
      </c>
      <c r="C145" s="1">
        <v>55226.0</v>
      </c>
      <c r="D145" s="1">
        <v>-0.011546</v>
      </c>
      <c r="E145" s="1">
        <v>0.010698</v>
      </c>
      <c r="F145" s="1">
        <v>-0.004623</v>
      </c>
      <c r="G145" s="1">
        <v>0.004553</v>
      </c>
      <c r="H145" s="1">
        <v>-0.003585</v>
      </c>
      <c r="I145" s="1">
        <v>0.00481</v>
      </c>
      <c r="J145" s="1">
        <v>-0.001986</v>
      </c>
      <c r="K145" s="1">
        <v>0.006984</v>
      </c>
    </row>
    <row r="146" ht="15.75" customHeight="1">
      <c r="A146" s="1">
        <v>55226.5</v>
      </c>
      <c r="B146" s="1">
        <v>55226.0</v>
      </c>
      <c r="C146" s="1">
        <v>55227.0</v>
      </c>
      <c r="D146" s="1">
        <v>-0.004251</v>
      </c>
      <c r="E146" s="1">
        <v>0.015277</v>
      </c>
      <c r="F146" s="1">
        <v>0.001502</v>
      </c>
      <c r="G146" s="1">
        <v>0.006681</v>
      </c>
      <c r="H146" s="1">
        <v>-0.002674</v>
      </c>
      <c r="I146" s="1">
        <v>0.006572</v>
      </c>
      <c r="J146" s="1">
        <v>-5.89E-4</v>
      </c>
      <c r="K146" s="1">
        <v>0.010148</v>
      </c>
    </row>
    <row r="147" ht="15.75" customHeight="1">
      <c r="A147" s="1">
        <v>55227.5</v>
      </c>
      <c r="B147" s="1">
        <v>55227.0</v>
      </c>
      <c r="C147" s="1">
        <v>55228.0</v>
      </c>
      <c r="D147" s="1">
        <v>0.014237</v>
      </c>
      <c r="E147" s="1">
        <v>0.012114</v>
      </c>
      <c r="F147" s="1">
        <v>0.002994</v>
      </c>
      <c r="G147" s="1">
        <v>0.00519</v>
      </c>
      <c r="H147" s="1">
        <v>0.01293</v>
      </c>
      <c r="I147" s="1">
        <v>0.005679</v>
      </c>
      <c r="J147" s="1">
        <v>-0.004587</v>
      </c>
      <c r="K147" s="1">
        <v>0.007876</v>
      </c>
    </row>
    <row r="148" ht="15.75" customHeight="1">
      <c r="A148" s="1">
        <v>55228.5</v>
      </c>
      <c r="B148" s="1">
        <v>55228.0</v>
      </c>
      <c r="C148" s="1">
        <v>55229.0</v>
      </c>
      <c r="D148" s="1">
        <v>-0.020459</v>
      </c>
      <c r="E148" s="1">
        <v>0.010429</v>
      </c>
      <c r="F148" s="1">
        <v>-0.003367</v>
      </c>
      <c r="G148" s="1">
        <v>0.004516</v>
      </c>
      <c r="H148" s="1">
        <v>-0.002921</v>
      </c>
      <c r="I148" s="1">
        <v>0.004875</v>
      </c>
      <c r="J148" s="1">
        <v>-0.012365</v>
      </c>
      <c r="K148" s="1">
        <v>0.006727</v>
      </c>
    </row>
    <row r="149" ht="15.75" customHeight="1">
      <c r="A149" s="1">
        <v>55229.5</v>
      </c>
      <c r="B149" s="1">
        <v>55229.0</v>
      </c>
      <c r="C149" s="1">
        <v>55230.0</v>
      </c>
      <c r="D149" s="1">
        <v>-0.003053</v>
      </c>
      <c r="E149" s="1">
        <v>0.008761</v>
      </c>
      <c r="F149" s="1">
        <v>0.002822</v>
      </c>
      <c r="G149" s="1">
        <v>0.004076</v>
      </c>
      <c r="H149" s="1">
        <v>-0.003971</v>
      </c>
      <c r="I149" s="1">
        <v>0.003798</v>
      </c>
      <c r="J149" s="1">
        <v>1.17E-4</v>
      </c>
      <c r="K149" s="1">
        <v>0.005857</v>
      </c>
    </row>
    <row r="150" ht="15.75" customHeight="1">
      <c r="A150" s="1">
        <v>55230.5</v>
      </c>
      <c r="B150" s="1">
        <v>55230.0</v>
      </c>
      <c r="C150" s="1">
        <v>55231.0</v>
      </c>
      <c r="D150" s="1">
        <v>-0.015249</v>
      </c>
      <c r="E150" s="1">
        <v>0.008344</v>
      </c>
      <c r="F150" s="1">
        <v>0.004248</v>
      </c>
      <c r="G150" s="1">
        <v>0.003987</v>
      </c>
      <c r="H150" s="1">
        <v>-0.00855</v>
      </c>
      <c r="I150" s="1">
        <v>0.003647</v>
      </c>
      <c r="J150" s="1">
        <v>-0.005852</v>
      </c>
      <c r="K150" s="1">
        <v>0.005504</v>
      </c>
    </row>
    <row r="151" ht="15.75" customHeight="1">
      <c r="A151" s="1">
        <v>55231.5</v>
      </c>
      <c r="B151" s="1">
        <v>55231.0</v>
      </c>
      <c r="C151" s="1">
        <v>55232.0</v>
      </c>
      <c r="D151" s="1">
        <v>-0.013494</v>
      </c>
      <c r="E151" s="1">
        <v>0.008173</v>
      </c>
      <c r="F151" s="1">
        <v>-9.05E-4</v>
      </c>
      <c r="G151" s="1">
        <v>0.003878</v>
      </c>
      <c r="H151" s="1">
        <v>-0.007063</v>
      </c>
      <c r="I151" s="1">
        <v>0.003599</v>
      </c>
      <c r="J151" s="1">
        <v>-0.004289</v>
      </c>
      <c r="K151" s="1">
        <v>0.005363</v>
      </c>
    </row>
    <row r="152" ht="15.75" customHeight="1">
      <c r="A152" s="1">
        <v>55232.5</v>
      </c>
      <c r="B152" s="1">
        <v>55232.0</v>
      </c>
      <c r="C152" s="1">
        <v>55233.0</v>
      </c>
      <c r="D152" s="1">
        <v>-0.017216</v>
      </c>
      <c r="E152" s="1">
        <v>0.00785</v>
      </c>
      <c r="F152" s="1">
        <v>-2.17E-4</v>
      </c>
      <c r="G152" s="1">
        <v>0.00362</v>
      </c>
      <c r="H152" s="1">
        <v>-0.005016</v>
      </c>
      <c r="I152" s="1">
        <v>0.003611</v>
      </c>
      <c r="J152" s="1">
        <v>-0.009495</v>
      </c>
      <c r="K152" s="1">
        <v>0.005016</v>
      </c>
    </row>
    <row r="153" ht="15.75" customHeight="1">
      <c r="A153" s="1">
        <v>55233.5</v>
      </c>
      <c r="B153" s="1">
        <v>55233.0</v>
      </c>
      <c r="C153" s="1">
        <v>55234.0</v>
      </c>
      <c r="D153" s="1">
        <v>-0.006942</v>
      </c>
      <c r="E153" s="1">
        <v>0.007791</v>
      </c>
      <c r="F153" s="1">
        <v>-0.001515</v>
      </c>
      <c r="G153" s="1">
        <v>0.003469</v>
      </c>
      <c r="H153" s="1">
        <v>0.001361</v>
      </c>
      <c r="I153" s="1">
        <v>0.003558</v>
      </c>
      <c r="J153" s="1">
        <v>-0.006462</v>
      </c>
      <c r="K153" s="1">
        <v>0.005071</v>
      </c>
    </row>
    <row r="154" ht="15.75" customHeight="1">
      <c r="A154" s="1">
        <v>55234.5</v>
      </c>
      <c r="B154" s="1">
        <v>55234.0</v>
      </c>
      <c r="C154" s="1">
        <v>55235.0</v>
      </c>
      <c r="D154" s="1">
        <v>0.004905</v>
      </c>
      <c r="E154" s="1">
        <v>0.008078</v>
      </c>
      <c r="F154" s="1">
        <v>-0.003954</v>
      </c>
      <c r="G154" s="1">
        <v>0.003623</v>
      </c>
      <c r="H154" s="1">
        <v>0.002838</v>
      </c>
      <c r="I154" s="1">
        <v>0.003727</v>
      </c>
      <c r="J154" s="1">
        <v>0.004117</v>
      </c>
      <c r="K154" s="1">
        <v>0.005205</v>
      </c>
    </row>
    <row r="155" ht="15.75" customHeight="1">
      <c r="A155" s="1">
        <v>55235.5</v>
      </c>
      <c r="B155" s="1">
        <v>55235.0</v>
      </c>
      <c r="C155" s="1">
        <v>55236.0</v>
      </c>
      <c r="D155" s="1">
        <v>-0.013476</v>
      </c>
      <c r="E155" s="1">
        <v>0.008134</v>
      </c>
      <c r="F155" s="1">
        <v>0.001288</v>
      </c>
      <c r="G155" s="1">
        <v>0.003935</v>
      </c>
      <c r="H155" s="1">
        <v>-0.001775</v>
      </c>
      <c r="I155" s="1">
        <v>0.003788</v>
      </c>
      <c r="J155" s="1">
        <v>-0.010921</v>
      </c>
      <c r="K155" s="1">
        <v>0.005091</v>
      </c>
    </row>
    <row r="156" ht="15.75" customHeight="1">
      <c r="A156" s="1">
        <v>55236.5</v>
      </c>
      <c r="B156" s="1">
        <v>55236.0</v>
      </c>
      <c r="C156" s="1">
        <v>55237.0</v>
      </c>
      <c r="D156" s="1">
        <v>9.86E-4</v>
      </c>
      <c r="E156" s="1">
        <v>0.0087</v>
      </c>
      <c r="F156" s="1">
        <v>-0.001351</v>
      </c>
      <c r="G156" s="1">
        <v>0.004003</v>
      </c>
      <c r="H156" s="1">
        <v>-0.004628</v>
      </c>
      <c r="I156" s="1">
        <v>0.003825</v>
      </c>
      <c r="J156" s="1">
        <v>0.008143</v>
      </c>
      <c r="K156" s="1">
        <v>0.005816</v>
      </c>
    </row>
    <row r="157" ht="15.75" customHeight="1">
      <c r="A157" s="1">
        <v>55237.5</v>
      </c>
      <c r="B157" s="1">
        <v>55237.0</v>
      </c>
      <c r="C157" s="1">
        <v>55238.0</v>
      </c>
      <c r="D157" s="1">
        <v>0.003223</v>
      </c>
      <c r="E157" s="1">
        <v>0.008478</v>
      </c>
      <c r="F157" s="1">
        <v>-0.005768</v>
      </c>
      <c r="G157" s="1">
        <v>0.003607</v>
      </c>
      <c r="H157" s="1">
        <v>0.00107</v>
      </c>
      <c r="I157" s="1">
        <v>0.003832</v>
      </c>
      <c r="J157" s="1">
        <v>0.004688</v>
      </c>
      <c r="K157" s="1">
        <v>0.005343</v>
      </c>
    </row>
    <row r="158" ht="15.75" customHeight="1">
      <c r="A158" s="1">
        <v>55238.5</v>
      </c>
      <c r="B158" s="1">
        <v>55238.0</v>
      </c>
      <c r="C158" s="1">
        <v>55239.0</v>
      </c>
      <c r="D158" s="1">
        <v>-0.0074</v>
      </c>
      <c r="E158" s="1">
        <v>0.008041</v>
      </c>
      <c r="F158" s="1">
        <v>0.00153</v>
      </c>
      <c r="G158" s="1">
        <v>0.003798</v>
      </c>
      <c r="H158" s="1">
        <v>-0.006402</v>
      </c>
      <c r="I158" s="1">
        <v>0.00349</v>
      </c>
      <c r="J158" s="1">
        <v>0.001184</v>
      </c>
      <c r="K158" s="1">
        <v>0.005121</v>
      </c>
    </row>
    <row r="159" ht="15.75" customHeight="1">
      <c r="A159" s="1">
        <v>55239.5</v>
      </c>
      <c r="B159" s="1">
        <v>55239.0</v>
      </c>
      <c r="C159" s="1">
        <v>55240.0</v>
      </c>
      <c r="D159" s="1">
        <v>-0.001171</v>
      </c>
      <c r="E159" s="1">
        <v>0.008307</v>
      </c>
      <c r="F159" s="1">
        <v>9.38E-4</v>
      </c>
      <c r="G159" s="1">
        <v>0.003734</v>
      </c>
      <c r="H159" s="1">
        <v>-0.003264</v>
      </c>
      <c r="I159" s="1">
        <v>0.003631</v>
      </c>
      <c r="J159" s="1">
        <v>0.001175</v>
      </c>
      <c r="K159" s="1">
        <v>0.005325</v>
      </c>
    </row>
    <row r="160" ht="15.75" customHeight="1">
      <c r="A160" s="1">
        <v>55240.5</v>
      </c>
      <c r="B160" s="1">
        <v>55240.0</v>
      </c>
      <c r="C160" s="1">
        <v>55241.0</v>
      </c>
      <c r="D160" s="1">
        <v>-0.013976</v>
      </c>
      <c r="E160" s="1">
        <v>0.008561</v>
      </c>
      <c r="F160" s="1">
        <v>9.03E-4</v>
      </c>
      <c r="G160" s="1">
        <v>0.004065</v>
      </c>
      <c r="H160" s="1">
        <v>-9.95E-4</v>
      </c>
      <c r="I160" s="1">
        <v>0.003907</v>
      </c>
      <c r="J160" s="1">
        <v>-0.01168</v>
      </c>
      <c r="K160" s="1">
        <v>0.005267</v>
      </c>
    </row>
    <row r="161" ht="15.75" customHeight="1">
      <c r="A161" s="1">
        <v>55241.5</v>
      </c>
      <c r="B161" s="1">
        <v>55241.0</v>
      </c>
      <c r="C161" s="1">
        <v>55242.0</v>
      </c>
      <c r="D161" s="1">
        <v>-0.013725</v>
      </c>
      <c r="E161" s="1">
        <v>0.009889</v>
      </c>
      <c r="F161" s="1">
        <v>-0.002381</v>
      </c>
      <c r="G161" s="1">
        <v>0.004356</v>
      </c>
      <c r="H161" s="1">
        <v>-0.002734</v>
      </c>
      <c r="I161" s="1">
        <v>0.004416</v>
      </c>
      <c r="J161" s="1">
        <v>-0.007756</v>
      </c>
      <c r="K161" s="1">
        <v>0.006344</v>
      </c>
    </row>
    <row r="162" ht="15.75" customHeight="1">
      <c r="A162" s="1">
        <v>55242.5</v>
      </c>
      <c r="B162" s="1">
        <v>55242.0</v>
      </c>
      <c r="C162" s="1">
        <v>55243.0</v>
      </c>
      <c r="D162" s="1">
        <v>0.011422</v>
      </c>
      <c r="E162" s="1">
        <v>0.014744</v>
      </c>
      <c r="F162" s="1">
        <v>0.007084</v>
      </c>
      <c r="G162" s="1">
        <v>0.00701</v>
      </c>
      <c r="H162" s="1">
        <v>-0.002424</v>
      </c>
      <c r="I162" s="1">
        <v>0.006359</v>
      </c>
      <c r="J162" s="1">
        <v>0.011648</v>
      </c>
      <c r="K162" s="1">
        <v>0.009642</v>
      </c>
    </row>
    <row r="163" ht="15.75" customHeight="1">
      <c r="A163" s="1">
        <v>55243.5</v>
      </c>
      <c r="B163" s="1">
        <v>55243.0</v>
      </c>
      <c r="C163" s="1">
        <v>55244.0</v>
      </c>
      <c r="D163" s="1">
        <v>-0.029865</v>
      </c>
      <c r="E163" s="1">
        <v>0.014702</v>
      </c>
      <c r="F163" s="1">
        <v>-0.009988</v>
      </c>
      <c r="G163" s="1">
        <v>0.006453</v>
      </c>
      <c r="H163" s="1">
        <v>-0.011975</v>
      </c>
      <c r="I163" s="1">
        <v>0.006463</v>
      </c>
      <c r="J163" s="1">
        <v>-0.005737</v>
      </c>
      <c r="K163" s="1">
        <v>0.009531</v>
      </c>
    </row>
    <row r="164" ht="15.75" customHeight="1">
      <c r="A164" s="1">
        <v>55244.5</v>
      </c>
      <c r="B164" s="1">
        <v>55244.0</v>
      </c>
      <c r="C164" s="1">
        <v>55245.0</v>
      </c>
      <c r="D164" s="1">
        <v>-0.037141</v>
      </c>
      <c r="E164" s="1">
        <v>0.015031</v>
      </c>
      <c r="F164" s="1">
        <v>8.85E-4</v>
      </c>
      <c r="G164" s="1">
        <v>0.006853</v>
      </c>
      <c r="H164" s="1">
        <v>-0.009596</v>
      </c>
      <c r="I164" s="1">
        <v>0.006859</v>
      </c>
      <c r="J164" s="1">
        <v>-0.023733</v>
      </c>
      <c r="K164" s="1">
        <v>0.009396</v>
      </c>
    </row>
    <row r="165" ht="15.75" customHeight="1">
      <c r="A165" s="1">
        <v>55245.5</v>
      </c>
      <c r="B165" s="1">
        <v>55245.0</v>
      </c>
      <c r="C165" s="1">
        <v>55246.0</v>
      </c>
      <c r="D165" s="1">
        <v>-0.061077</v>
      </c>
      <c r="E165" s="1">
        <v>0.01644</v>
      </c>
      <c r="F165" s="1">
        <v>-0.009516</v>
      </c>
      <c r="G165" s="1">
        <v>0.007014</v>
      </c>
      <c r="H165" s="1">
        <v>-0.020265</v>
      </c>
      <c r="I165" s="1">
        <v>0.007649</v>
      </c>
      <c r="J165" s="1">
        <v>-0.024831</v>
      </c>
      <c r="K165" s="1">
        <v>0.010402</v>
      </c>
    </row>
    <row r="166" ht="15.75" customHeight="1">
      <c r="A166" s="1">
        <v>55246.5</v>
      </c>
      <c r="B166" s="1">
        <v>55246.0</v>
      </c>
      <c r="C166" s="1">
        <v>55247.0</v>
      </c>
      <c r="D166" s="1">
        <v>0.001153</v>
      </c>
      <c r="E166" s="1">
        <v>0.014029</v>
      </c>
      <c r="F166" s="1">
        <v>-0.006046</v>
      </c>
      <c r="G166" s="1">
        <v>0.006025</v>
      </c>
      <c r="H166" s="1">
        <v>-0.001142</v>
      </c>
      <c r="I166" s="1">
        <v>0.006168</v>
      </c>
      <c r="J166" s="1">
        <v>0.007673</v>
      </c>
      <c r="K166" s="1">
        <v>0.009434</v>
      </c>
    </row>
    <row r="167" ht="15.75" customHeight="1">
      <c r="A167" s="1">
        <v>55247.5</v>
      </c>
      <c r="B167" s="1">
        <v>55247.0</v>
      </c>
      <c r="C167" s="1">
        <v>55248.0</v>
      </c>
      <c r="D167" s="1">
        <v>-0.013878</v>
      </c>
      <c r="E167" s="1">
        <v>0.012016</v>
      </c>
      <c r="F167" s="1">
        <v>0.001439</v>
      </c>
      <c r="G167" s="1">
        <v>0.005382</v>
      </c>
      <c r="H167" s="1">
        <v>-0.004256</v>
      </c>
      <c r="I167" s="1">
        <v>0.005434</v>
      </c>
      <c r="J167" s="1">
        <v>-0.007616</v>
      </c>
      <c r="K167" s="1">
        <v>0.007592</v>
      </c>
    </row>
    <row r="168" ht="15.75" customHeight="1">
      <c r="A168" s="1">
        <v>55248.5</v>
      </c>
      <c r="B168" s="1">
        <v>55248.0</v>
      </c>
      <c r="C168" s="1">
        <v>55249.0</v>
      </c>
      <c r="D168" s="1">
        <v>-0.003253</v>
      </c>
      <c r="E168" s="1">
        <v>0.014531</v>
      </c>
      <c r="F168" s="1">
        <v>0.005467</v>
      </c>
      <c r="G168" s="1">
        <v>0.006103</v>
      </c>
      <c r="H168" s="1">
        <v>-0.004627</v>
      </c>
      <c r="I168" s="1">
        <v>0.006534</v>
      </c>
      <c r="J168" s="1">
        <v>-9.61E-4</v>
      </c>
      <c r="K168" s="1">
        <v>0.009481</v>
      </c>
    </row>
    <row r="169" ht="15.75" customHeight="1">
      <c r="A169" s="1">
        <v>55249.5</v>
      </c>
      <c r="B169" s="1">
        <v>55249.0</v>
      </c>
      <c r="C169" s="1">
        <v>55250.0</v>
      </c>
      <c r="D169" s="1">
        <v>-0.021624</v>
      </c>
      <c r="E169" s="1">
        <v>0.017095</v>
      </c>
      <c r="F169" s="1">
        <v>0.011287</v>
      </c>
      <c r="G169" s="1">
        <v>0.008292</v>
      </c>
      <c r="H169" s="1">
        <v>-0.003784</v>
      </c>
      <c r="I169" s="1">
        <v>0.007869</v>
      </c>
      <c r="J169" s="1">
        <v>-0.019899</v>
      </c>
      <c r="K169" s="1">
        <v>0.011074</v>
      </c>
    </row>
    <row r="170" ht="15.75" customHeight="1">
      <c r="A170" s="1">
        <v>55250.5</v>
      </c>
      <c r="B170" s="1">
        <v>55250.0</v>
      </c>
      <c r="C170" s="1">
        <v>55251.0</v>
      </c>
      <c r="D170" s="1">
        <v>0.004214</v>
      </c>
      <c r="E170" s="1">
        <v>0.01354</v>
      </c>
      <c r="F170" s="1">
        <v>-0.00875</v>
      </c>
      <c r="G170" s="1">
        <v>0.005879</v>
      </c>
      <c r="H170" s="1">
        <v>-0.001173</v>
      </c>
      <c r="I170" s="1">
        <v>0.006215</v>
      </c>
      <c r="J170" s="1">
        <v>0.01102</v>
      </c>
      <c r="K170" s="1">
        <v>0.008881</v>
      </c>
    </row>
    <row r="171" ht="15.75" customHeight="1">
      <c r="A171" s="1">
        <v>55251.5</v>
      </c>
      <c r="B171" s="1">
        <v>55251.0</v>
      </c>
      <c r="C171" s="1">
        <v>55252.0</v>
      </c>
      <c r="D171" s="1">
        <v>6.86E-4</v>
      </c>
      <c r="E171" s="1">
        <v>0.01319</v>
      </c>
      <c r="F171" s="1">
        <v>-0.004001</v>
      </c>
      <c r="G171" s="1">
        <v>0.005799</v>
      </c>
      <c r="H171" s="1">
        <v>6.53E-4</v>
      </c>
      <c r="I171" s="1">
        <v>0.006154</v>
      </c>
      <c r="J171" s="1">
        <v>0.002131</v>
      </c>
      <c r="K171" s="1">
        <v>0.008425</v>
      </c>
    </row>
    <row r="172" ht="15.75" customHeight="1">
      <c r="A172" s="1">
        <v>55252.5</v>
      </c>
      <c r="B172" s="1">
        <v>55252.0</v>
      </c>
      <c r="C172" s="1">
        <v>55253.0</v>
      </c>
      <c r="D172" s="1">
        <v>-0.007215</v>
      </c>
      <c r="E172" s="1">
        <v>0.014032</v>
      </c>
      <c r="F172" s="1">
        <v>-0.008226</v>
      </c>
      <c r="G172" s="1">
        <v>0.005823</v>
      </c>
      <c r="H172" s="1">
        <v>0.002924</v>
      </c>
      <c r="I172" s="1">
        <v>0.006868</v>
      </c>
      <c r="J172" s="1">
        <v>-0.005361</v>
      </c>
      <c r="K172" s="1">
        <v>0.008651</v>
      </c>
    </row>
    <row r="173" ht="15.75" customHeight="1">
      <c r="A173" s="1">
        <v>55253.5</v>
      </c>
      <c r="B173" s="1">
        <v>55253.0</v>
      </c>
      <c r="C173" s="1">
        <v>55254.0</v>
      </c>
      <c r="D173" s="1">
        <v>-0.027493</v>
      </c>
      <c r="E173" s="1">
        <v>0.014472</v>
      </c>
      <c r="F173" s="1">
        <v>-0.005571</v>
      </c>
      <c r="G173" s="1">
        <v>0.006499</v>
      </c>
      <c r="H173" s="1">
        <v>-0.019516</v>
      </c>
      <c r="I173" s="1">
        <v>0.00653</v>
      </c>
      <c r="J173" s="1">
        <v>0.002963</v>
      </c>
      <c r="K173" s="1">
        <v>0.009293</v>
      </c>
    </row>
    <row r="174" ht="15.75" customHeight="1">
      <c r="A174" s="1">
        <v>55254.5</v>
      </c>
      <c r="B174" s="1">
        <v>55254.0</v>
      </c>
      <c r="C174" s="1">
        <v>55255.0</v>
      </c>
      <c r="D174" s="1">
        <v>-0.022795</v>
      </c>
      <c r="E174" s="1">
        <v>0.015949</v>
      </c>
      <c r="F174" s="1">
        <v>-0.004366</v>
      </c>
      <c r="G174" s="1">
        <v>0.006911</v>
      </c>
      <c r="H174" s="1">
        <v>-0.010341</v>
      </c>
      <c r="I174" s="1">
        <v>0.006833</v>
      </c>
      <c r="J174" s="1">
        <v>-0.006305</v>
      </c>
      <c r="K174" s="1">
        <v>0.010531</v>
      </c>
    </row>
    <row r="175" ht="15.75" customHeight="1">
      <c r="A175" s="1">
        <v>55255.5</v>
      </c>
      <c r="B175" s="1">
        <v>55255.0</v>
      </c>
      <c r="C175" s="1">
        <v>55256.0</v>
      </c>
      <c r="D175" s="1">
        <v>-0.033454</v>
      </c>
      <c r="E175" s="1">
        <v>0.016617</v>
      </c>
      <c r="F175" s="1">
        <v>-0.003727</v>
      </c>
      <c r="G175" s="1">
        <v>0.007238</v>
      </c>
      <c r="H175" s="1">
        <v>-0.009511</v>
      </c>
      <c r="I175" s="1">
        <v>0.00754</v>
      </c>
      <c r="J175" s="1">
        <v>-0.015703</v>
      </c>
      <c r="K175" s="1">
        <v>0.010354</v>
      </c>
    </row>
    <row r="176" ht="15.75" customHeight="1">
      <c r="A176" s="1">
        <v>55256.5</v>
      </c>
      <c r="B176" s="1">
        <v>55256.0</v>
      </c>
      <c r="C176" s="1">
        <v>55257.0</v>
      </c>
      <c r="D176" s="1">
        <v>-0.011165</v>
      </c>
      <c r="E176" s="1">
        <v>0.01879</v>
      </c>
      <c r="F176" s="1">
        <v>-0.005899</v>
      </c>
      <c r="G176" s="1">
        <v>0.0079</v>
      </c>
      <c r="H176" s="1">
        <v>-9.3E-5</v>
      </c>
      <c r="I176" s="1">
        <v>0.008701</v>
      </c>
      <c r="J176" s="1">
        <v>-0.005871</v>
      </c>
      <c r="K176" s="1">
        <v>0.011334</v>
      </c>
    </row>
    <row r="177" ht="15.75" customHeight="1">
      <c r="A177" s="1">
        <v>55257.5</v>
      </c>
      <c r="B177" s="1">
        <v>55257.0</v>
      </c>
      <c r="C177" s="1">
        <v>55258.0</v>
      </c>
      <c r="D177" s="1">
        <v>0.012825</v>
      </c>
      <c r="E177" s="1">
        <v>0.022526</v>
      </c>
      <c r="F177" s="1">
        <v>-0.006272</v>
      </c>
      <c r="G177" s="1">
        <v>0.009092</v>
      </c>
      <c r="H177" s="1">
        <v>-0.001356</v>
      </c>
      <c r="I177" s="1">
        <v>0.009931</v>
      </c>
      <c r="J177" s="1">
        <v>0.017736</v>
      </c>
      <c r="K177" s="1">
        <v>0.013892</v>
      </c>
    </row>
    <row r="178" ht="15.75" customHeight="1">
      <c r="A178" s="1">
        <v>55258.5</v>
      </c>
      <c r="B178" s="1">
        <v>55258.0</v>
      </c>
      <c r="C178" s="1">
        <v>55259.0</v>
      </c>
      <c r="D178" s="1">
        <v>-0.022287</v>
      </c>
      <c r="E178" s="1">
        <v>0.037359</v>
      </c>
      <c r="F178" s="1">
        <v>0.003292</v>
      </c>
      <c r="G178" s="1">
        <v>0.01681</v>
      </c>
      <c r="H178" s="1">
        <v>-0.008219</v>
      </c>
      <c r="I178" s="1">
        <v>0.016274</v>
      </c>
      <c r="J178" s="1">
        <v>-0.01154</v>
      </c>
      <c r="K178" s="1">
        <v>0.022311</v>
      </c>
    </row>
    <row r="179" ht="15.75" customHeight="1">
      <c r="A179" s="1">
        <v>55265.5</v>
      </c>
      <c r="B179" s="1">
        <v>55265.0</v>
      </c>
      <c r="C179" s="1">
        <v>55266.0</v>
      </c>
      <c r="D179" s="1">
        <v>-0.017376</v>
      </c>
      <c r="E179" s="1">
        <v>0.016089</v>
      </c>
      <c r="F179" s="1">
        <v>7.16E-4</v>
      </c>
      <c r="G179" s="1">
        <v>0.007107</v>
      </c>
      <c r="H179" s="1">
        <v>0.001682</v>
      </c>
      <c r="I179" s="1">
        <v>0.006977</v>
      </c>
      <c r="J179" s="1">
        <v>-0.016959</v>
      </c>
      <c r="K179" s="1">
        <v>0.010263</v>
      </c>
    </row>
    <row r="180" ht="15.75" customHeight="1">
      <c r="A180" s="1">
        <v>55266.5</v>
      </c>
      <c r="B180" s="1">
        <v>55266.0</v>
      </c>
      <c r="C180" s="1">
        <v>55267.0</v>
      </c>
      <c r="D180" s="1">
        <v>0.0059</v>
      </c>
      <c r="E180" s="1">
        <v>0.010616</v>
      </c>
      <c r="F180" s="1">
        <v>-0.003003</v>
      </c>
      <c r="G180" s="1">
        <v>0.004663</v>
      </c>
      <c r="H180" s="1">
        <v>-8.9E-5</v>
      </c>
      <c r="I180" s="1">
        <v>0.004329</v>
      </c>
      <c r="J180" s="1">
        <v>0.006664</v>
      </c>
      <c r="K180" s="1">
        <v>0.007008</v>
      </c>
    </row>
    <row r="181" ht="15.75" customHeight="1">
      <c r="A181" s="1">
        <v>55267.5</v>
      </c>
      <c r="B181" s="1">
        <v>55267.0</v>
      </c>
      <c r="C181" s="1">
        <v>55268.0</v>
      </c>
      <c r="D181" s="1">
        <v>-0.004322</v>
      </c>
      <c r="E181" s="1">
        <v>0.010384000000000001</v>
      </c>
      <c r="F181" s="1">
        <v>0.001902</v>
      </c>
      <c r="G181" s="1">
        <v>0.004301</v>
      </c>
      <c r="H181" s="1">
        <v>3.83E-4</v>
      </c>
      <c r="I181" s="1">
        <v>0.004513</v>
      </c>
      <c r="J181" s="1">
        <v>-0.006025</v>
      </c>
      <c r="K181" s="1">
        <v>0.006625</v>
      </c>
    </row>
    <row r="182" ht="15.75" customHeight="1">
      <c r="A182" s="1">
        <v>55268.5</v>
      </c>
      <c r="B182" s="1">
        <v>55268.0</v>
      </c>
      <c r="C182" s="1">
        <v>55269.0</v>
      </c>
      <c r="D182" s="1">
        <v>-0.007704</v>
      </c>
      <c r="E182" s="1">
        <v>0.011023</v>
      </c>
      <c r="F182" s="1">
        <v>-0.002804</v>
      </c>
      <c r="G182" s="1">
        <v>0.004644</v>
      </c>
      <c r="H182" s="1">
        <v>-0.004461</v>
      </c>
      <c r="I182" s="1">
        <v>0.004498</v>
      </c>
      <c r="J182" s="1">
        <v>-6.6E-4</v>
      </c>
      <c r="K182" s="1">
        <v>0.007303</v>
      </c>
    </row>
    <row r="183" ht="15.75" customHeight="1">
      <c r="A183" s="1">
        <v>55269.5</v>
      </c>
      <c r="B183" s="1">
        <v>55269.0</v>
      </c>
      <c r="C183" s="1">
        <v>55270.0</v>
      </c>
      <c r="D183" s="1">
        <v>0.020555</v>
      </c>
      <c r="E183" s="1">
        <v>0.012381</v>
      </c>
      <c r="F183" s="1">
        <v>0.006332</v>
      </c>
      <c r="G183" s="1">
        <v>0.005545</v>
      </c>
      <c r="H183" s="1">
        <v>0.001026</v>
      </c>
      <c r="I183" s="1">
        <v>0.005067</v>
      </c>
      <c r="J183" s="1">
        <v>0.011658</v>
      </c>
      <c r="K183" s="1">
        <v>0.008152</v>
      </c>
    </row>
    <row r="184" ht="15.75" customHeight="1">
      <c r="A184" s="1">
        <v>55270.5</v>
      </c>
      <c r="B184" s="1">
        <v>55270.0</v>
      </c>
      <c r="C184" s="1">
        <v>55271.0</v>
      </c>
      <c r="D184" s="1">
        <v>-0.014642</v>
      </c>
      <c r="E184" s="1">
        <v>0.016266</v>
      </c>
      <c r="F184" s="1">
        <v>-0.005074</v>
      </c>
      <c r="G184" s="1">
        <v>0.006339</v>
      </c>
      <c r="H184" s="1">
        <v>-0.011091</v>
      </c>
      <c r="I184" s="1">
        <v>0.006489</v>
      </c>
      <c r="J184" s="1">
        <v>0.003264</v>
      </c>
      <c r="K184" s="1">
        <v>0.011254</v>
      </c>
    </row>
    <row r="185" ht="15.75" customHeight="1">
      <c r="A185" s="1">
        <v>55271.5</v>
      </c>
      <c r="B185" s="1">
        <v>55271.0</v>
      </c>
      <c r="C185" s="1">
        <v>55272.0</v>
      </c>
      <c r="D185" s="1">
        <v>5.09E-4</v>
      </c>
      <c r="E185" s="1">
        <v>0.019545</v>
      </c>
      <c r="F185" s="1">
        <v>-0.013577</v>
      </c>
      <c r="G185" s="1">
        <v>0.006024</v>
      </c>
      <c r="H185" s="1">
        <v>0.007241</v>
      </c>
      <c r="I185" s="1">
        <v>0.008713</v>
      </c>
      <c r="J185" s="1">
        <v>6.2E-5</v>
      </c>
      <c r="K185" s="1">
        <v>0.013064</v>
      </c>
    </row>
    <row r="186" ht="15.75" customHeight="1">
      <c r="A186" s="1">
        <v>55272.5</v>
      </c>
      <c r="B186" s="1">
        <v>55272.0</v>
      </c>
      <c r="C186" s="1">
        <v>55273.0</v>
      </c>
      <c r="D186" s="1">
        <v>4.1E-5</v>
      </c>
      <c r="E186" s="1">
        <v>0.026379</v>
      </c>
      <c r="F186" s="1">
        <v>0.016493</v>
      </c>
      <c r="G186" s="1">
        <v>0.013087</v>
      </c>
      <c r="H186" s="1">
        <v>0.011479</v>
      </c>
      <c r="I186" s="1">
        <v>0.011691</v>
      </c>
      <c r="J186" s="1">
        <v>-0.026757</v>
      </c>
      <c r="K186" s="1">
        <v>0.016432</v>
      </c>
    </row>
    <row r="187" ht="15.75" customHeight="1">
      <c r="A187" s="1">
        <v>55274.5</v>
      </c>
      <c r="B187" s="1">
        <v>55274.0</v>
      </c>
      <c r="C187" s="1">
        <v>55275.0</v>
      </c>
      <c r="D187" s="1">
        <v>0.049279</v>
      </c>
      <c r="E187" s="1">
        <v>0.038544</v>
      </c>
      <c r="F187" s="1">
        <v>0.018392</v>
      </c>
      <c r="G187" s="1">
        <v>0.016358</v>
      </c>
      <c r="H187" s="1">
        <v>-0.001902</v>
      </c>
      <c r="I187" s="1">
        <v>0.014338</v>
      </c>
      <c r="J187" s="1">
        <v>0.031447</v>
      </c>
      <c r="K187" s="1">
        <v>0.027648</v>
      </c>
    </row>
    <row r="188" ht="15.75" customHeight="1">
      <c r="A188" s="1">
        <v>55277.5</v>
      </c>
      <c r="B188" s="1">
        <v>55277.0</v>
      </c>
      <c r="C188" s="1">
        <v>55278.0</v>
      </c>
      <c r="D188" s="1">
        <v>-0.014428</v>
      </c>
      <c r="E188" s="1">
        <v>0.033224</v>
      </c>
      <c r="F188" s="1">
        <v>0.010045</v>
      </c>
      <c r="G188" s="1">
        <v>0.014846</v>
      </c>
      <c r="H188" s="1">
        <v>-0.017613</v>
      </c>
      <c r="I188" s="1">
        <v>0.014648</v>
      </c>
      <c r="J188" s="1">
        <v>0.002694</v>
      </c>
      <c r="K188" s="1">
        <v>0.019892</v>
      </c>
    </row>
    <row r="189" ht="15.75" customHeight="1">
      <c r="A189" s="1">
        <v>55278.5</v>
      </c>
      <c r="B189" s="1">
        <v>55278.0</v>
      </c>
      <c r="C189" s="1">
        <v>55279.0</v>
      </c>
      <c r="D189" s="1">
        <v>-0.013037</v>
      </c>
      <c r="E189" s="1">
        <v>0.020828</v>
      </c>
      <c r="F189" s="1">
        <v>-0.008113</v>
      </c>
      <c r="G189" s="1">
        <v>0.008774</v>
      </c>
      <c r="H189" s="1">
        <v>-0.004116</v>
      </c>
      <c r="I189" s="1">
        <v>0.009115</v>
      </c>
      <c r="J189" s="1">
        <v>-4.07E-4</v>
      </c>
      <c r="K189" s="1">
        <v>0.012992</v>
      </c>
    </row>
    <row r="190" ht="15.75" customHeight="1">
      <c r="A190" s="1">
        <v>55279.5</v>
      </c>
      <c r="B190" s="1">
        <v>55279.0</v>
      </c>
      <c r="C190" s="1">
        <v>55280.0</v>
      </c>
      <c r="D190" s="1">
        <v>0.02701</v>
      </c>
      <c r="E190" s="1">
        <v>0.019412</v>
      </c>
      <c r="F190" s="1">
        <v>0.011976</v>
      </c>
      <c r="G190" s="1">
        <v>0.008663</v>
      </c>
      <c r="H190" s="1">
        <v>0.004699</v>
      </c>
      <c r="I190" s="1">
        <v>0.008815</v>
      </c>
      <c r="J190" s="1">
        <v>0.009442</v>
      </c>
      <c r="K190" s="1">
        <v>0.011853</v>
      </c>
    </row>
    <row r="191" ht="15.75" customHeight="1">
      <c r="A191" s="1">
        <v>55280.5</v>
      </c>
      <c r="B191" s="1">
        <v>55280.0</v>
      </c>
      <c r="C191" s="1">
        <v>55281.0</v>
      </c>
      <c r="D191" s="1">
        <v>0.005781</v>
      </c>
      <c r="E191" s="1">
        <v>0.018559</v>
      </c>
      <c r="F191" s="1">
        <v>0.002303</v>
      </c>
      <c r="G191" s="1">
        <v>0.00869</v>
      </c>
      <c r="H191" s="1">
        <v>-0.00385</v>
      </c>
      <c r="I191" s="1">
        <v>0.008327</v>
      </c>
      <c r="J191" s="1">
        <v>0.008604</v>
      </c>
      <c r="K191" s="1">
        <v>0.011541</v>
      </c>
    </row>
    <row r="192" ht="15.75" customHeight="1">
      <c r="A192" s="1">
        <v>55281.5</v>
      </c>
      <c r="B192" s="1">
        <v>55281.0</v>
      </c>
      <c r="C192" s="1">
        <v>55282.0</v>
      </c>
      <c r="D192" s="1">
        <v>0.010463</v>
      </c>
      <c r="E192" s="1">
        <v>0.015896</v>
      </c>
      <c r="F192" s="1">
        <v>-0.005794</v>
      </c>
      <c r="G192" s="1">
        <v>0.006687</v>
      </c>
      <c r="H192" s="1">
        <v>0.0012980000000000001</v>
      </c>
      <c r="I192" s="1">
        <v>0.007257</v>
      </c>
      <c r="J192" s="1">
        <v>0.010875</v>
      </c>
      <c r="K192" s="1">
        <v>0.010124</v>
      </c>
    </row>
    <row r="193" ht="15.75" customHeight="1">
      <c r="A193" s="1">
        <v>55282.5</v>
      </c>
      <c r="B193" s="1">
        <v>55282.0</v>
      </c>
      <c r="C193" s="1">
        <v>55283.0</v>
      </c>
      <c r="D193" s="1">
        <v>-0.013408</v>
      </c>
      <c r="E193" s="1">
        <v>0.014478</v>
      </c>
      <c r="F193" s="1">
        <v>-4.52E-4</v>
      </c>
      <c r="G193" s="1">
        <v>0.007195</v>
      </c>
      <c r="H193" s="1">
        <v>-0.004023</v>
      </c>
      <c r="I193" s="1">
        <v>0.006654</v>
      </c>
      <c r="J193" s="1">
        <v>-0.006165</v>
      </c>
      <c r="K193" s="1">
        <v>0.008987</v>
      </c>
    </row>
    <row r="194" ht="15.75" customHeight="1">
      <c r="A194" s="1">
        <v>55283.5</v>
      </c>
      <c r="B194" s="1">
        <v>55283.0</v>
      </c>
      <c r="C194" s="1">
        <v>55284.0</v>
      </c>
      <c r="D194" s="1">
        <v>-0.012019</v>
      </c>
      <c r="E194" s="1">
        <v>0.013416</v>
      </c>
      <c r="F194" s="1">
        <v>-0.007516</v>
      </c>
      <c r="G194" s="1">
        <v>0.005361</v>
      </c>
      <c r="H194" s="1">
        <v>0.009415</v>
      </c>
      <c r="I194" s="1">
        <v>0.006626</v>
      </c>
      <c r="J194" s="1">
        <v>-0.016765</v>
      </c>
      <c r="K194" s="1">
        <v>0.00831</v>
      </c>
    </row>
    <row r="195" ht="15.75" customHeight="1">
      <c r="A195" s="1">
        <v>55284.5</v>
      </c>
      <c r="B195" s="1">
        <v>55284.0</v>
      </c>
      <c r="C195" s="1">
        <v>55285.0</v>
      </c>
      <c r="D195" s="1">
        <v>0.017501</v>
      </c>
      <c r="E195" s="1">
        <v>0.013991</v>
      </c>
      <c r="F195" s="1">
        <v>0.008618</v>
      </c>
      <c r="G195" s="1">
        <v>0.006674</v>
      </c>
      <c r="H195" s="1">
        <v>0.003783</v>
      </c>
      <c r="I195" s="1">
        <v>0.006348</v>
      </c>
      <c r="J195" s="1">
        <v>0.006221</v>
      </c>
      <c r="K195" s="1">
        <v>0.009035</v>
      </c>
    </row>
    <row r="196" ht="15.75" customHeight="1">
      <c r="A196" s="1">
        <v>55285.5</v>
      </c>
      <c r="B196" s="1">
        <v>55285.0</v>
      </c>
      <c r="C196" s="1">
        <v>55286.0</v>
      </c>
      <c r="D196" s="1">
        <v>-0.014631</v>
      </c>
      <c r="E196" s="1">
        <v>0.012601</v>
      </c>
      <c r="F196" s="1">
        <v>-0.011458</v>
      </c>
      <c r="G196" s="1">
        <v>0.004958</v>
      </c>
      <c r="H196" s="1">
        <v>-0.007206</v>
      </c>
      <c r="I196" s="1">
        <v>0.005718</v>
      </c>
      <c r="J196" s="1">
        <v>0.003604</v>
      </c>
      <c r="K196" s="1">
        <v>0.008538</v>
      </c>
    </row>
    <row r="197" ht="15.75" customHeight="1">
      <c r="A197" s="1">
        <v>55286.5</v>
      </c>
      <c r="B197" s="1">
        <v>55286.0</v>
      </c>
      <c r="C197" s="1">
        <v>55287.0</v>
      </c>
      <c r="D197" s="1">
        <v>-0.041516</v>
      </c>
      <c r="E197" s="1">
        <v>0.023356</v>
      </c>
      <c r="F197" s="1">
        <v>-0.010237</v>
      </c>
      <c r="G197" s="1">
        <v>0.010811</v>
      </c>
      <c r="H197" s="1">
        <v>-0.010452</v>
      </c>
      <c r="I197" s="1">
        <v>0.010318</v>
      </c>
      <c r="J197" s="1">
        <v>-0.01872</v>
      </c>
      <c r="K197" s="1">
        <v>0.015502</v>
      </c>
    </row>
    <row r="198" ht="15.75" customHeight="1">
      <c r="A198" s="1">
        <v>55287.5</v>
      </c>
      <c r="B198" s="1">
        <v>55287.0</v>
      </c>
      <c r="C198" s="1">
        <v>55288.0</v>
      </c>
      <c r="D198" s="1">
        <v>0.021895</v>
      </c>
      <c r="E198" s="1">
        <v>0.012538</v>
      </c>
      <c r="F198" s="1">
        <v>0.003968</v>
      </c>
      <c r="G198" s="1">
        <v>0.005396</v>
      </c>
      <c r="H198" s="1">
        <v>0.011785</v>
      </c>
      <c r="I198" s="1">
        <v>0.005917</v>
      </c>
      <c r="J198" s="1">
        <v>0.002442</v>
      </c>
      <c r="K198" s="1">
        <v>0.007729</v>
      </c>
    </row>
    <row r="199" ht="15.75" customHeight="1">
      <c r="A199" s="1">
        <v>55288.5</v>
      </c>
      <c r="B199" s="1">
        <v>55288.0</v>
      </c>
      <c r="C199" s="1">
        <v>55289.0</v>
      </c>
      <c r="D199" s="1">
        <v>0.014202</v>
      </c>
      <c r="E199" s="1">
        <v>0.012155</v>
      </c>
      <c r="F199" s="1">
        <v>-2.29E-4</v>
      </c>
      <c r="G199" s="1">
        <v>0.005534</v>
      </c>
      <c r="H199" s="1">
        <v>-0.003706</v>
      </c>
      <c r="I199" s="1">
        <v>0.005168</v>
      </c>
      <c r="J199" s="1">
        <v>0.017198</v>
      </c>
      <c r="K199" s="1">
        <v>0.007996</v>
      </c>
    </row>
    <row r="200" ht="15.75" customHeight="1">
      <c r="A200" s="1">
        <v>55289.5</v>
      </c>
      <c r="B200" s="1">
        <v>55289.0</v>
      </c>
      <c r="C200" s="1">
        <v>55290.0</v>
      </c>
      <c r="D200" s="1">
        <v>-0.016201</v>
      </c>
      <c r="E200" s="1">
        <v>0.010834</v>
      </c>
      <c r="F200" s="1">
        <v>-0.008445</v>
      </c>
      <c r="G200" s="1">
        <v>0.004866</v>
      </c>
      <c r="H200" s="1">
        <v>-0.005049</v>
      </c>
      <c r="I200" s="1">
        <v>0.004859</v>
      </c>
      <c r="J200" s="1">
        <v>-0.003956</v>
      </c>
      <c r="K200" s="1">
        <v>0.006917</v>
      </c>
    </row>
    <row r="201" ht="15.75" customHeight="1">
      <c r="A201" s="1">
        <v>55290.5</v>
      </c>
      <c r="B201" s="1">
        <v>55290.0</v>
      </c>
      <c r="C201" s="1">
        <v>55291.0</v>
      </c>
      <c r="D201" s="1">
        <v>0.004563</v>
      </c>
      <c r="E201" s="1">
        <v>0.010863</v>
      </c>
      <c r="F201" s="1">
        <v>0.003768</v>
      </c>
      <c r="G201" s="1">
        <v>0.005077</v>
      </c>
      <c r="H201" s="1">
        <v>0.001056</v>
      </c>
      <c r="I201" s="1">
        <v>0.00483</v>
      </c>
      <c r="J201" s="1">
        <v>2.87E-4</v>
      </c>
      <c r="K201" s="1">
        <v>0.00696</v>
      </c>
    </row>
    <row r="202" ht="15.75" customHeight="1">
      <c r="A202" s="1">
        <v>55291.5</v>
      </c>
      <c r="B202" s="1">
        <v>55291.0</v>
      </c>
      <c r="C202" s="1">
        <v>55292.0</v>
      </c>
      <c r="D202" s="1">
        <v>0.014212</v>
      </c>
      <c r="E202" s="1">
        <v>0.011002</v>
      </c>
      <c r="F202" s="1">
        <v>-0.001442</v>
      </c>
      <c r="G202" s="1">
        <v>0.004853</v>
      </c>
      <c r="H202" s="1">
        <v>-0.001088</v>
      </c>
      <c r="I202" s="1">
        <v>0.004936</v>
      </c>
      <c r="J202" s="1">
        <v>0.014739</v>
      </c>
      <c r="K202" s="1">
        <v>0.007101</v>
      </c>
    </row>
    <row r="203" ht="15.75" customHeight="1">
      <c r="A203" s="1">
        <v>55292.5</v>
      </c>
      <c r="B203" s="1">
        <v>55292.0</v>
      </c>
      <c r="C203" s="1">
        <v>55293.0</v>
      </c>
      <c r="D203" s="1">
        <v>-0.004997</v>
      </c>
      <c r="E203" s="1">
        <v>0.01121</v>
      </c>
      <c r="F203" s="1">
        <v>0.002865</v>
      </c>
      <c r="G203" s="1">
        <v>0.004832</v>
      </c>
      <c r="H203" s="1">
        <v>0.003039</v>
      </c>
      <c r="I203" s="1">
        <v>0.005223</v>
      </c>
      <c r="J203" s="1">
        <v>-0.009721</v>
      </c>
      <c r="K203" s="1">
        <v>0.007045</v>
      </c>
    </row>
    <row r="204" ht="15.75" customHeight="1">
      <c r="A204" s="1">
        <v>55293.5</v>
      </c>
      <c r="B204" s="1">
        <v>55293.0</v>
      </c>
      <c r="C204" s="1">
        <v>55294.0</v>
      </c>
      <c r="D204" s="1">
        <v>0.022526</v>
      </c>
      <c r="E204" s="1">
        <v>0.012325</v>
      </c>
      <c r="F204" s="1">
        <v>0.008052</v>
      </c>
      <c r="G204" s="1">
        <v>0.005343</v>
      </c>
      <c r="H204" s="1">
        <v>0.012095</v>
      </c>
      <c r="I204" s="1">
        <v>0.005596</v>
      </c>
      <c r="J204" s="1">
        <v>-8.1E-5</v>
      </c>
      <c r="K204" s="1">
        <v>0.007796</v>
      </c>
    </row>
    <row r="205" ht="15.75" customHeight="1">
      <c r="A205" s="1">
        <v>55294.5</v>
      </c>
      <c r="B205" s="1">
        <v>55294.0</v>
      </c>
      <c r="C205" s="1">
        <v>55295.0</v>
      </c>
      <c r="D205" s="1">
        <v>-0.002758</v>
      </c>
      <c r="E205" s="1">
        <v>0.018008</v>
      </c>
      <c r="F205" s="1">
        <v>0.002394</v>
      </c>
      <c r="G205" s="1">
        <v>0.008722</v>
      </c>
      <c r="H205" s="1">
        <v>0.001331</v>
      </c>
      <c r="I205" s="1">
        <v>0.008267</v>
      </c>
      <c r="J205" s="1">
        <v>-0.004634</v>
      </c>
      <c r="K205" s="1">
        <v>0.010782</v>
      </c>
    </row>
    <row r="206" ht="15.75" customHeight="1">
      <c r="A206" s="1">
        <v>55295.5</v>
      </c>
      <c r="B206" s="1">
        <v>55295.0</v>
      </c>
      <c r="C206" s="1">
        <v>55296.0</v>
      </c>
      <c r="D206" s="1">
        <v>-0.027553</v>
      </c>
      <c r="E206" s="1">
        <v>0.019776</v>
      </c>
      <c r="F206" s="1">
        <v>-0.005121</v>
      </c>
      <c r="G206" s="1">
        <v>0.008792</v>
      </c>
      <c r="H206" s="1">
        <v>-0.012547</v>
      </c>
      <c r="I206" s="1">
        <v>0.00891</v>
      </c>
      <c r="J206" s="1">
        <v>-0.004611</v>
      </c>
      <c r="K206" s="1">
        <v>0.012055</v>
      </c>
    </row>
    <row r="207" ht="15.75" customHeight="1">
      <c r="A207" s="1">
        <v>55296.5</v>
      </c>
      <c r="B207" s="1">
        <v>55296.0</v>
      </c>
      <c r="C207" s="1">
        <v>55297.0</v>
      </c>
      <c r="D207" s="1">
        <v>3.57E-4</v>
      </c>
      <c r="E207" s="1">
        <v>0.02354</v>
      </c>
      <c r="F207" s="1">
        <v>0.003399</v>
      </c>
      <c r="G207" s="1">
        <v>0.010329</v>
      </c>
      <c r="H207" s="1">
        <v>0.007765</v>
      </c>
      <c r="I207" s="1">
        <v>0.010546</v>
      </c>
      <c r="J207" s="1">
        <v>-0.013208</v>
      </c>
      <c r="K207" s="1">
        <v>0.014088</v>
      </c>
    </row>
    <row r="208" ht="15.75" customHeight="1">
      <c r="A208" s="1">
        <v>55297.5</v>
      </c>
      <c r="B208" s="1">
        <v>55297.0</v>
      </c>
      <c r="C208" s="1">
        <v>55298.0</v>
      </c>
      <c r="D208" s="1">
        <v>-0.011905</v>
      </c>
      <c r="E208" s="1">
        <v>0.025997</v>
      </c>
      <c r="F208" s="1">
        <v>0.001846</v>
      </c>
      <c r="G208" s="1">
        <v>0.011908</v>
      </c>
      <c r="H208" s="1">
        <v>6.0E-5</v>
      </c>
      <c r="I208" s="1">
        <v>0.011373</v>
      </c>
      <c r="J208" s="1">
        <v>-0.009726</v>
      </c>
      <c r="K208" s="1">
        <v>0.015574</v>
      </c>
    </row>
    <row r="209" ht="15.75" customHeight="1">
      <c r="A209" s="1">
        <v>55298.5</v>
      </c>
      <c r="B209" s="1">
        <v>55298.0</v>
      </c>
      <c r="C209" s="1">
        <v>55299.0</v>
      </c>
      <c r="D209" s="1">
        <v>0.06793</v>
      </c>
      <c r="E209" s="1">
        <v>0.043538</v>
      </c>
      <c r="F209" s="1">
        <v>-0.003741</v>
      </c>
      <c r="G209" s="1">
        <v>0.009047</v>
      </c>
      <c r="H209" s="1">
        <v>0.006517</v>
      </c>
      <c r="I209" s="1">
        <v>0.015361</v>
      </c>
      <c r="J209" s="1">
        <v>0.053404</v>
      </c>
      <c r="K209" s="1">
        <v>0.032255</v>
      </c>
    </row>
    <row r="210" ht="15.75" customHeight="1">
      <c r="A210" s="1">
        <v>55299.5</v>
      </c>
      <c r="B210" s="1">
        <v>55299.0</v>
      </c>
      <c r="C210" s="1">
        <v>55300.0</v>
      </c>
      <c r="D210" s="1">
        <v>0.036745</v>
      </c>
      <c r="E210" s="1">
        <v>0.026881</v>
      </c>
      <c r="F210" s="1">
        <v>-0.005746</v>
      </c>
      <c r="G210" s="1">
        <v>0.006338</v>
      </c>
      <c r="H210" s="1">
        <v>0.002148</v>
      </c>
      <c r="I210" s="1">
        <v>0.009261</v>
      </c>
      <c r="J210" s="1">
        <v>0.032694</v>
      </c>
      <c r="K210" s="1">
        <v>0.020043</v>
      </c>
    </row>
    <row r="211" ht="15.75" customHeight="1">
      <c r="A211" s="1">
        <v>55300.5</v>
      </c>
      <c r="B211" s="1">
        <v>55300.0</v>
      </c>
      <c r="C211" s="1">
        <v>55301.0</v>
      </c>
      <c r="D211" s="1">
        <v>0.033765</v>
      </c>
      <c r="E211" s="1">
        <v>0.020993</v>
      </c>
      <c r="F211" s="1">
        <v>-0.003755</v>
      </c>
      <c r="G211" s="1">
        <v>0.005963</v>
      </c>
      <c r="H211" s="1">
        <v>0.005044</v>
      </c>
      <c r="I211" s="1">
        <v>0.007113</v>
      </c>
      <c r="J211" s="1">
        <v>0.025377</v>
      </c>
      <c r="K211" s="1">
        <v>0.01553</v>
      </c>
    </row>
    <row r="212" ht="15.75" customHeight="1">
      <c r="A212" s="1">
        <v>55301.5</v>
      </c>
      <c r="B212" s="1">
        <v>55301.0</v>
      </c>
      <c r="C212" s="1">
        <v>55302.0</v>
      </c>
      <c r="D212" s="1">
        <v>-0.020616</v>
      </c>
      <c r="E212" s="1">
        <v>0.018732</v>
      </c>
      <c r="F212" s="1">
        <v>-0.014525</v>
      </c>
      <c r="G212" s="1">
        <v>0.005364</v>
      </c>
      <c r="H212" s="1">
        <v>-0.00558</v>
      </c>
      <c r="I212" s="1">
        <v>0.00657</v>
      </c>
      <c r="J212" s="1">
        <v>-0.003024</v>
      </c>
      <c r="K212" s="1">
        <v>0.01368</v>
      </c>
    </row>
    <row r="213" ht="15.75" customHeight="1">
      <c r="A213" s="1">
        <v>55302.5</v>
      </c>
      <c r="B213" s="1">
        <v>55302.0</v>
      </c>
      <c r="C213" s="1">
        <v>55303.0</v>
      </c>
      <c r="D213" s="1">
        <v>-0.026362</v>
      </c>
      <c r="E213" s="1">
        <v>0.018172</v>
      </c>
      <c r="F213" s="1">
        <v>-0.006823</v>
      </c>
      <c r="G213" s="1">
        <v>0.00527</v>
      </c>
      <c r="H213" s="1">
        <v>-0.002646</v>
      </c>
      <c r="I213" s="1">
        <v>0.006321</v>
      </c>
      <c r="J213" s="1">
        <v>-0.016345</v>
      </c>
      <c r="K213" s="1">
        <v>0.013304</v>
      </c>
    </row>
    <row r="214" ht="15.75" customHeight="1">
      <c r="A214" s="1">
        <v>55303.5</v>
      </c>
      <c r="B214" s="1">
        <v>55303.0</v>
      </c>
      <c r="C214" s="1">
        <v>55304.0</v>
      </c>
      <c r="D214" s="1">
        <v>-0.018128</v>
      </c>
      <c r="E214" s="1">
        <v>0.010403</v>
      </c>
      <c r="F214" s="1">
        <v>5.41E-4</v>
      </c>
      <c r="G214" s="1">
        <v>0.004288</v>
      </c>
      <c r="H214" s="1">
        <v>-0.007506</v>
      </c>
      <c r="I214" s="1">
        <v>0.004213</v>
      </c>
      <c r="J214" s="1">
        <v>-0.007645</v>
      </c>
      <c r="K214" s="1">
        <v>0.007073</v>
      </c>
    </row>
    <row r="215" ht="15.75" customHeight="1">
      <c r="A215" s="1">
        <v>55304.5</v>
      </c>
      <c r="B215" s="1">
        <v>55304.0</v>
      </c>
      <c r="C215" s="1">
        <v>55305.0</v>
      </c>
      <c r="D215" s="1">
        <v>-0.00776</v>
      </c>
      <c r="E215" s="1">
        <v>0.008696</v>
      </c>
      <c r="F215" s="1">
        <v>-6.2E-4</v>
      </c>
      <c r="G215" s="1">
        <v>0.003619</v>
      </c>
      <c r="H215" s="1">
        <v>9.79E-4</v>
      </c>
      <c r="I215" s="1">
        <v>0.003841</v>
      </c>
      <c r="J215" s="1">
        <v>-0.006525</v>
      </c>
      <c r="K215" s="1">
        <v>0.005674</v>
      </c>
    </row>
    <row r="216" ht="15.75" customHeight="1">
      <c r="A216" s="1">
        <v>55305.5</v>
      </c>
      <c r="B216" s="1">
        <v>55305.0</v>
      </c>
      <c r="C216" s="1">
        <v>55306.0</v>
      </c>
      <c r="D216" s="1">
        <v>-0.020804</v>
      </c>
      <c r="E216" s="1">
        <v>0.009107</v>
      </c>
      <c r="F216" s="1">
        <v>1.3E-5</v>
      </c>
      <c r="G216" s="1">
        <v>0.003822</v>
      </c>
      <c r="H216" s="1">
        <v>-0.005235</v>
      </c>
      <c r="I216" s="1">
        <v>0.003942</v>
      </c>
      <c r="J216" s="1">
        <v>-0.011865</v>
      </c>
      <c r="K216" s="1">
        <v>0.006005</v>
      </c>
    </row>
    <row r="217" ht="15.75" customHeight="1">
      <c r="A217" s="1">
        <v>55306.5</v>
      </c>
      <c r="B217" s="1">
        <v>55306.0</v>
      </c>
      <c r="C217" s="1">
        <v>55307.0</v>
      </c>
      <c r="D217" s="1">
        <v>-0.01325</v>
      </c>
      <c r="E217" s="1">
        <v>0.009267</v>
      </c>
      <c r="F217" s="1">
        <v>-0.004782</v>
      </c>
      <c r="G217" s="1">
        <v>0.003839</v>
      </c>
      <c r="H217" s="1">
        <v>0.002161</v>
      </c>
      <c r="I217" s="1">
        <v>0.004162</v>
      </c>
      <c r="J217" s="1">
        <v>-0.011245</v>
      </c>
      <c r="K217" s="1">
        <v>0.005979</v>
      </c>
    </row>
    <row r="218" ht="15.75" customHeight="1">
      <c r="A218" s="1">
        <v>55307.5</v>
      </c>
      <c r="B218" s="1">
        <v>55307.0</v>
      </c>
      <c r="C218" s="1">
        <v>55308.0</v>
      </c>
      <c r="D218" s="1">
        <v>-0.007581</v>
      </c>
      <c r="E218" s="1">
        <v>0.009454</v>
      </c>
      <c r="F218" s="1">
        <v>-0.00158</v>
      </c>
      <c r="G218" s="1">
        <v>0.004094</v>
      </c>
      <c r="H218" s="1">
        <v>-0.005187</v>
      </c>
      <c r="I218" s="1">
        <v>0.003928</v>
      </c>
      <c r="J218" s="1">
        <v>4.4E-4</v>
      </c>
      <c r="K218" s="1">
        <v>0.006388</v>
      </c>
    </row>
    <row r="219" ht="15.75" customHeight="1">
      <c r="A219" s="1">
        <v>55308.5</v>
      </c>
      <c r="B219" s="1">
        <v>55308.0</v>
      </c>
      <c r="C219" s="1">
        <v>55309.0</v>
      </c>
      <c r="D219" s="1">
        <v>-0.008639</v>
      </c>
      <c r="E219" s="1">
        <v>0.020695</v>
      </c>
      <c r="F219" s="1">
        <v>0.010569</v>
      </c>
      <c r="G219" s="1">
        <v>0.008131</v>
      </c>
      <c r="H219" s="1">
        <v>-0.004746</v>
      </c>
      <c r="I219" s="1">
        <v>0.00881</v>
      </c>
      <c r="J219" s="1">
        <v>-0.010352</v>
      </c>
      <c r="K219" s="1">
        <v>0.014335</v>
      </c>
    </row>
    <row r="220" ht="15.75" customHeight="1">
      <c r="A220" s="1">
        <v>55309.5</v>
      </c>
      <c r="B220" s="1">
        <v>55309.0</v>
      </c>
      <c r="C220" s="1">
        <v>55310.0</v>
      </c>
      <c r="D220" s="1">
        <v>0.006441</v>
      </c>
      <c r="E220" s="1">
        <v>0.014288</v>
      </c>
      <c r="F220" s="1">
        <v>9.69E-4</v>
      </c>
      <c r="G220" s="1">
        <v>0.005547</v>
      </c>
      <c r="H220" s="1">
        <v>-2.41E-4</v>
      </c>
      <c r="I220" s="1">
        <v>0.005978</v>
      </c>
      <c r="J220" s="1">
        <v>0.004646</v>
      </c>
      <c r="K220" s="1">
        <v>0.009823</v>
      </c>
    </row>
    <row r="221" ht="15.75" customHeight="1">
      <c r="A221" s="1">
        <v>55310.5</v>
      </c>
      <c r="B221" s="1">
        <v>55310.0</v>
      </c>
      <c r="C221" s="1">
        <v>55311.0</v>
      </c>
      <c r="D221" s="1">
        <v>0.009889</v>
      </c>
      <c r="E221" s="1">
        <v>0.010296</v>
      </c>
      <c r="F221" s="1">
        <v>6.23E-4</v>
      </c>
      <c r="G221" s="1">
        <v>0.00397</v>
      </c>
      <c r="H221" s="1">
        <v>0.009888</v>
      </c>
      <c r="I221" s="1">
        <v>0.004379</v>
      </c>
      <c r="J221" s="1">
        <v>-0.003015</v>
      </c>
      <c r="K221" s="1">
        <v>0.006836</v>
      </c>
    </row>
    <row r="222" ht="15.75" customHeight="1">
      <c r="A222" s="1">
        <v>55311.5</v>
      </c>
      <c r="B222" s="1">
        <v>55311.0</v>
      </c>
      <c r="C222" s="1">
        <v>55312.0</v>
      </c>
      <c r="D222" s="1">
        <v>-3.33E-4</v>
      </c>
      <c r="E222" s="1">
        <v>0.013067</v>
      </c>
      <c r="F222" s="1">
        <v>-0.002607</v>
      </c>
      <c r="G222" s="1">
        <v>0.005674</v>
      </c>
      <c r="H222" s="1">
        <v>0.002663</v>
      </c>
      <c r="I222" s="1">
        <v>0.005856</v>
      </c>
      <c r="J222" s="1">
        <v>-0.00207</v>
      </c>
      <c r="K222" s="1">
        <v>0.008409</v>
      </c>
    </row>
    <row r="223" ht="15.75" customHeight="1">
      <c r="A223" s="1">
        <v>55312.5</v>
      </c>
      <c r="B223" s="1">
        <v>55312.0</v>
      </c>
      <c r="C223" s="1">
        <v>55313.0</v>
      </c>
      <c r="D223" s="1">
        <v>-0.029333</v>
      </c>
      <c r="E223" s="1">
        <v>0.012028</v>
      </c>
      <c r="F223" s="1">
        <v>3.0E-4</v>
      </c>
      <c r="G223" s="1">
        <v>0.005653</v>
      </c>
      <c r="H223" s="1">
        <v>-0.002795</v>
      </c>
      <c r="I223" s="1">
        <v>0.005496</v>
      </c>
      <c r="J223" s="1">
        <v>-0.023358</v>
      </c>
      <c r="K223" s="1">
        <v>0.007532</v>
      </c>
    </row>
    <row r="224" ht="15.75" customHeight="1">
      <c r="A224" s="1">
        <v>55313.5</v>
      </c>
      <c r="B224" s="1">
        <v>55313.0</v>
      </c>
      <c r="C224" s="1">
        <v>55314.0</v>
      </c>
      <c r="D224" s="1">
        <v>-0.004537</v>
      </c>
      <c r="E224" s="1">
        <v>0.011456</v>
      </c>
      <c r="F224" s="1">
        <v>-0.004358</v>
      </c>
      <c r="G224" s="1">
        <v>0.004633</v>
      </c>
      <c r="H224" s="1">
        <v>-0.005069</v>
      </c>
      <c r="I224" s="1">
        <v>0.005083</v>
      </c>
      <c r="J224" s="1">
        <v>0.006056</v>
      </c>
      <c r="K224" s="1">
        <v>0.0076</v>
      </c>
    </row>
    <row r="225" ht="15.75" customHeight="1">
      <c r="A225" s="1">
        <v>55314.5</v>
      </c>
      <c r="B225" s="1">
        <v>55314.0</v>
      </c>
      <c r="C225" s="1">
        <v>55315.0</v>
      </c>
      <c r="D225" s="1">
        <v>-0.011597</v>
      </c>
      <c r="E225" s="1">
        <v>0.011219</v>
      </c>
      <c r="F225" s="1">
        <v>-0.011109</v>
      </c>
      <c r="G225" s="1">
        <v>0.004672</v>
      </c>
      <c r="H225" s="1">
        <v>4.61E-4</v>
      </c>
      <c r="I225" s="1">
        <v>0.005241</v>
      </c>
      <c r="J225" s="1">
        <v>-0.003127</v>
      </c>
      <c r="K225" s="1">
        <v>0.007088</v>
      </c>
    </row>
    <row r="226" ht="15.75" customHeight="1">
      <c r="A226" s="1">
        <v>55315.5</v>
      </c>
      <c r="B226" s="1">
        <v>55315.0</v>
      </c>
      <c r="C226" s="1">
        <v>55316.0</v>
      </c>
      <c r="D226" s="1">
        <v>-0.018898</v>
      </c>
      <c r="E226" s="1">
        <v>0.012095</v>
      </c>
      <c r="F226" s="1">
        <v>-0.007431</v>
      </c>
      <c r="G226" s="1">
        <v>0.004909</v>
      </c>
      <c r="H226" s="1">
        <v>-0.00635</v>
      </c>
      <c r="I226" s="1">
        <v>0.005427</v>
      </c>
      <c r="J226" s="1">
        <v>-0.003834</v>
      </c>
      <c r="K226" s="1">
        <v>0.007897</v>
      </c>
    </row>
    <row r="227" ht="15.75" customHeight="1">
      <c r="A227" s="1">
        <v>55316.5</v>
      </c>
      <c r="B227" s="1">
        <v>55316.0</v>
      </c>
      <c r="C227" s="1">
        <v>55317.0</v>
      </c>
      <c r="D227" s="1">
        <v>-0.007828</v>
      </c>
      <c r="E227" s="1">
        <v>0.011683</v>
      </c>
      <c r="F227" s="1">
        <v>-0.010187</v>
      </c>
      <c r="G227" s="1">
        <v>0.005022</v>
      </c>
      <c r="H227" s="1">
        <v>-0.005035</v>
      </c>
      <c r="I227" s="1">
        <v>0.004955</v>
      </c>
      <c r="J227" s="1">
        <v>0.005599</v>
      </c>
      <c r="K227" s="1">
        <v>0.0078</v>
      </c>
    </row>
    <row r="228" ht="15.75" customHeight="1">
      <c r="A228" s="1">
        <v>55317.5</v>
      </c>
      <c r="B228" s="1">
        <v>55317.0</v>
      </c>
      <c r="C228" s="1">
        <v>55318.0</v>
      </c>
      <c r="D228" s="1">
        <v>-0.011307</v>
      </c>
      <c r="E228" s="1">
        <v>0.012027</v>
      </c>
      <c r="F228" s="1">
        <v>-0.013202</v>
      </c>
      <c r="G228" s="1">
        <v>0.005395</v>
      </c>
      <c r="H228" s="1">
        <v>-9.38E-4</v>
      </c>
      <c r="I228" s="1">
        <v>0.005346</v>
      </c>
      <c r="J228" s="1">
        <v>-6.1E-5</v>
      </c>
      <c r="K228" s="1">
        <v>0.007697</v>
      </c>
    </row>
    <row r="229" ht="15.75" customHeight="1">
      <c r="A229" s="1">
        <v>55318.5</v>
      </c>
      <c r="B229" s="1">
        <v>55318.0</v>
      </c>
      <c r="C229" s="1">
        <v>55319.0</v>
      </c>
      <c r="D229" s="1">
        <v>-0.005297</v>
      </c>
      <c r="E229" s="1">
        <v>0.013817</v>
      </c>
      <c r="F229" s="1">
        <v>-0.004458</v>
      </c>
      <c r="G229" s="1">
        <v>0.005585</v>
      </c>
      <c r="H229" s="1">
        <v>-0.002801</v>
      </c>
      <c r="I229" s="1">
        <v>0.006235</v>
      </c>
      <c r="J229" s="1">
        <v>9.16E-4</v>
      </c>
      <c r="K229" s="1">
        <v>0.009026</v>
      </c>
    </row>
    <row r="230" ht="15.75" customHeight="1">
      <c r="A230" s="1">
        <v>55319.5</v>
      </c>
      <c r="B230" s="1">
        <v>55319.0</v>
      </c>
      <c r="C230" s="1">
        <v>55320.0</v>
      </c>
      <c r="D230" s="1">
        <v>0.018795</v>
      </c>
      <c r="E230" s="1">
        <v>0.022171</v>
      </c>
      <c r="F230" s="1">
        <v>-0.008542</v>
      </c>
      <c r="G230" s="1">
        <v>0.008501</v>
      </c>
      <c r="H230" s="1">
        <v>8.56E-4</v>
      </c>
      <c r="I230" s="1">
        <v>0.009815</v>
      </c>
      <c r="J230" s="1">
        <v>0.022448</v>
      </c>
      <c r="K230" s="1">
        <v>0.015236</v>
      </c>
    </row>
    <row r="231" ht="15.75" customHeight="1">
      <c r="A231" s="1">
        <v>55320.5</v>
      </c>
      <c r="B231" s="1">
        <v>55320.0</v>
      </c>
      <c r="C231" s="1">
        <v>55321.0</v>
      </c>
      <c r="D231" s="1">
        <v>0.001549</v>
      </c>
      <c r="E231" s="1">
        <v>0.013181</v>
      </c>
      <c r="F231" s="1">
        <v>0.00149</v>
      </c>
      <c r="G231" s="1">
        <v>0.006274</v>
      </c>
      <c r="H231" s="1">
        <v>0.002808</v>
      </c>
      <c r="I231" s="1">
        <v>0.006143</v>
      </c>
      <c r="J231" s="1">
        <v>-0.001855</v>
      </c>
      <c r="K231" s="1">
        <v>0.008391</v>
      </c>
    </row>
    <row r="232" ht="15.75" customHeight="1">
      <c r="A232" s="1">
        <v>55321.5</v>
      </c>
      <c r="B232" s="1">
        <v>55321.0</v>
      </c>
      <c r="C232" s="1">
        <v>55322.0</v>
      </c>
      <c r="D232" s="1">
        <v>-0.007827</v>
      </c>
      <c r="E232" s="1">
        <v>0.013326</v>
      </c>
      <c r="F232" s="1">
        <v>-0.00651</v>
      </c>
      <c r="G232" s="1">
        <v>0.005881</v>
      </c>
      <c r="H232" s="1">
        <v>-3.46E-4</v>
      </c>
      <c r="I232" s="1">
        <v>0.006466</v>
      </c>
      <c r="J232" s="1">
        <v>-0.001553</v>
      </c>
      <c r="K232" s="1">
        <v>0.00827</v>
      </c>
    </row>
    <row r="233" ht="15.75" customHeight="1">
      <c r="A233" s="1">
        <v>55322.5</v>
      </c>
      <c r="B233" s="1">
        <v>55322.0</v>
      </c>
      <c r="C233" s="1">
        <v>55323.0</v>
      </c>
      <c r="D233" s="1">
        <v>-0.022644</v>
      </c>
      <c r="E233" s="1">
        <v>0.013969</v>
      </c>
      <c r="F233" s="1">
        <v>-0.004313</v>
      </c>
      <c r="G233" s="1">
        <v>0.00571</v>
      </c>
      <c r="H233" s="1">
        <v>-0.006857</v>
      </c>
      <c r="I233" s="1">
        <v>0.006543</v>
      </c>
      <c r="J233" s="1">
        <v>-0.007549</v>
      </c>
      <c r="K233" s="1">
        <v>0.009079</v>
      </c>
    </row>
    <row r="234" ht="15.75" customHeight="1">
      <c r="A234" s="1">
        <v>55323.5</v>
      </c>
      <c r="B234" s="1">
        <v>55323.0</v>
      </c>
      <c r="C234" s="1">
        <v>55324.0</v>
      </c>
      <c r="D234" s="1">
        <v>0.036273</v>
      </c>
      <c r="E234" s="1">
        <v>0.015591</v>
      </c>
      <c r="F234" s="1">
        <v>-0.001787</v>
      </c>
      <c r="G234" s="1">
        <v>0.006591</v>
      </c>
      <c r="H234" s="1">
        <v>0.013674</v>
      </c>
      <c r="I234" s="1">
        <v>0.007164</v>
      </c>
      <c r="J234" s="1">
        <v>0.017726</v>
      </c>
      <c r="K234" s="1">
        <v>0.010034</v>
      </c>
    </row>
    <row r="235" ht="15.75" customHeight="1">
      <c r="A235" s="1">
        <v>55324.5</v>
      </c>
      <c r="B235" s="1">
        <v>55324.0</v>
      </c>
      <c r="C235" s="1">
        <v>55325.0</v>
      </c>
      <c r="D235" s="1">
        <v>-0.004747</v>
      </c>
      <c r="E235" s="1">
        <v>0.015797</v>
      </c>
      <c r="F235" s="1">
        <v>-0.001693</v>
      </c>
      <c r="G235" s="1">
        <v>0.006921</v>
      </c>
      <c r="H235" s="1">
        <v>-0.00516</v>
      </c>
      <c r="I235" s="1">
        <v>0.007215</v>
      </c>
      <c r="J235" s="1">
        <v>6.42E-4</v>
      </c>
      <c r="K235" s="1">
        <v>0.009957</v>
      </c>
    </row>
    <row r="236" ht="15.75" customHeight="1">
      <c r="A236" s="1">
        <v>55325.5</v>
      </c>
      <c r="B236" s="1">
        <v>55325.0</v>
      </c>
      <c r="C236" s="1">
        <v>55326.0</v>
      </c>
      <c r="D236" s="1">
        <v>0.025531</v>
      </c>
      <c r="E236" s="1">
        <v>0.018572</v>
      </c>
      <c r="F236" s="1">
        <v>0.00554</v>
      </c>
      <c r="G236" s="1">
        <v>0.008826</v>
      </c>
      <c r="H236" s="1">
        <v>0.007937</v>
      </c>
      <c r="I236" s="1">
        <v>0.008593</v>
      </c>
      <c r="J236" s="1">
        <v>0.009298</v>
      </c>
      <c r="K236" s="1">
        <v>0.011178</v>
      </c>
    </row>
    <row r="237" ht="15.75" customHeight="1">
      <c r="A237" s="1">
        <v>55326.5</v>
      </c>
      <c r="B237" s="1">
        <v>55326.0</v>
      </c>
      <c r="C237" s="1">
        <v>55327.0</v>
      </c>
      <c r="D237" s="1">
        <v>-0.039519</v>
      </c>
      <c r="E237" s="1">
        <v>0.019774</v>
      </c>
      <c r="F237" s="1">
        <v>-0.002964</v>
      </c>
      <c r="G237" s="1">
        <v>0.008601</v>
      </c>
      <c r="H237" s="1">
        <v>-0.007021</v>
      </c>
      <c r="I237" s="1">
        <v>0.009012</v>
      </c>
      <c r="J237" s="1">
        <v>-0.023744</v>
      </c>
      <c r="K237" s="1">
        <v>0.011956</v>
      </c>
    </row>
    <row r="238" ht="15.75" customHeight="1">
      <c r="A238" s="1">
        <v>55327.5</v>
      </c>
      <c r="B238" s="1">
        <v>55327.0</v>
      </c>
      <c r="C238" s="1">
        <v>55328.0</v>
      </c>
      <c r="D238" s="1">
        <v>0.013053</v>
      </c>
      <c r="E238" s="1">
        <v>0.024084</v>
      </c>
      <c r="F238" s="1">
        <v>0.007214</v>
      </c>
      <c r="G238" s="1">
        <v>0.011853</v>
      </c>
      <c r="H238" s="1">
        <v>-0.010391</v>
      </c>
      <c r="I238" s="1">
        <v>0.010075</v>
      </c>
      <c r="J238" s="1">
        <v>0.01961</v>
      </c>
      <c r="K238" s="1">
        <v>0.014835</v>
      </c>
    </row>
    <row r="239" ht="15.75" customHeight="1">
      <c r="A239" s="1">
        <v>55328.5</v>
      </c>
      <c r="B239" s="1">
        <v>55328.0</v>
      </c>
      <c r="C239" s="1">
        <v>55329.0</v>
      </c>
      <c r="D239" s="1">
        <v>0.073979</v>
      </c>
      <c r="E239" s="1">
        <v>0.029333</v>
      </c>
      <c r="F239" s="1">
        <v>0.002348</v>
      </c>
      <c r="G239" s="1">
        <v>0.011993</v>
      </c>
      <c r="H239" s="1">
        <v>0.00496</v>
      </c>
      <c r="I239" s="1">
        <v>0.011945</v>
      </c>
      <c r="J239" s="1">
        <v>0.054949</v>
      </c>
      <c r="K239" s="1">
        <v>0.018965</v>
      </c>
    </row>
    <row r="240" ht="15.75" customHeight="1">
      <c r="A240" s="1">
        <v>55331.5</v>
      </c>
      <c r="B240" s="1">
        <v>55331.0</v>
      </c>
      <c r="C240" s="1">
        <v>55332.0</v>
      </c>
      <c r="D240" s="1">
        <v>0.014613</v>
      </c>
      <c r="E240" s="1">
        <v>0.015343</v>
      </c>
      <c r="F240" s="1">
        <v>-0.001634</v>
      </c>
      <c r="G240" s="1">
        <v>0.00516</v>
      </c>
      <c r="H240" s="1">
        <v>0.010099</v>
      </c>
      <c r="I240" s="1">
        <v>0.006298</v>
      </c>
      <c r="J240" s="1">
        <v>0.002202</v>
      </c>
      <c r="K240" s="1">
        <v>0.010504</v>
      </c>
    </row>
    <row r="241" ht="15.75" customHeight="1">
      <c r="A241" s="1">
        <v>55332.5</v>
      </c>
      <c r="B241" s="1">
        <v>55332.0</v>
      </c>
      <c r="C241" s="1">
        <v>55333.0</v>
      </c>
      <c r="D241" s="1">
        <v>-0.038114</v>
      </c>
      <c r="E241" s="1">
        <v>0.022353</v>
      </c>
      <c r="F241" s="1">
        <v>-0.002502</v>
      </c>
      <c r="G241" s="1">
        <v>0.008663</v>
      </c>
      <c r="H241" s="1">
        <v>-0.013995</v>
      </c>
      <c r="I241" s="1">
        <v>0.008503</v>
      </c>
      <c r="J241" s="1">
        <v>-0.013349</v>
      </c>
      <c r="K241" s="1">
        <v>0.015579</v>
      </c>
    </row>
    <row r="242" ht="15.75" customHeight="1">
      <c r="A242" s="1">
        <v>55333.5</v>
      </c>
      <c r="B242" s="1">
        <v>55333.0</v>
      </c>
      <c r="C242" s="1">
        <v>55334.0</v>
      </c>
      <c r="D242" s="1">
        <v>0.014289</v>
      </c>
      <c r="E242" s="1">
        <v>0.019123</v>
      </c>
      <c r="F242" s="1">
        <v>-0.002355</v>
      </c>
      <c r="G242" s="1">
        <v>0.007872</v>
      </c>
      <c r="H242" s="1">
        <v>0.006023</v>
      </c>
      <c r="I242" s="1">
        <v>0.008474</v>
      </c>
      <c r="J242" s="1">
        <v>0.008841</v>
      </c>
      <c r="K242" s="1">
        <v>0.012987</v>
      </c>
    </row>
    <row r="243" ht="15.75" customHeight="1">
      <c r="A243" s="1">
        <v>55334.5</v>
      </c>
      <c r="B243" s="1">
        <v>55334.0</v>
      </c>
      <c r="C243" s="1">
        <v>55335.0</v>
      </c>
      <c r="D243" s="1">
        <v>0.022982</v>
      </c>
      <c r="E243" s="1">
        <v>0.018796</v>
      </c>
      <c r="F243" s="1">
        <v>0.005746</v>
      </c>
      <c r="G243" s="1">
        <v>0.008526</v>
      </c>
      <c r="H243" s="1">
        <v>0.008739</v>
      </c>
      <c r="I243" s="1">
        <v>0.008357</v>
      </c>
      <c r="J243" s="1">
        <v>0.006788</v>
      </c>
      <c r="K243" s="1">
        <v>0.012086</v>
      </c>
    </row>
    <row r="244" ht="15.75" customHeight="1">
      <c r="A244" s="1">
        <v>55335.5</v>
      </c>
      <c r="B244" s="1">
        <v>55335.0</v>
      </c>
      <c r="C244" s="1">
        <v>55336.0</v>
      </c>
      <c r="D244" s="1">
        <v>0.004145</v>
      </c>
      <c r="E244" s="1">
        <v>0.01853</v>
      </c>
      <c r="F244" s="1">
        <v>-0.002452</v>
      </c>
      <c r="G244" s="1">
        <v>0.007745</v>
      </c>
      <c r="H244" s="1">
        <v>0.011225</v>
      </c>
      <c r="I244" s="1">
        <v>0.008056</v>
      </c>
      <c r="J244" s="1">
        <v>-0.010202</v>
      </c>
      <c r="K244" s="1">
        <v>0.011622</v>
      </c>
    </row>
    <row r="245" ht="15.75" customHeight="1">
      <c r="A245" s="1">
        <v>55336.5</v>
      </c>
      <c r="B245" s="1">
        <v>55336.0</v>
      </c>
      <c r="C245" s="1">
        <v>55337.0</v>
      </c>
      <c r="D245" s="1">
        <v>0.02384</v>
      </c>
      <c r="E245" s="1">
        <v>0.014492</v>
      </c>
      <c r="F245" s="1">
        <v>0.003512</v>
      </c>
      <c r="G245" s="1">
        <v>0.006243</v>
      </c>
      <c r="H245" s="1">
        <v>0.009569</v>
      </c>
      <c r="I245" s="1">
        <v>0.005989</v>
      </c>
      <c r="J245" s="1">
        <v>0.007935</v>
      </c>
      <c r="K245" s="1">
        <v>0.009346</v>
      </c>
    </row>
    <row r="246" ht="15.75" customHeight="1">
      <c r="A246" s="1">
        <v>55337.5</v>
      </c>
      <c r="B246" s="1">
        <v>55337.0</v>
      </c>
      <c r="C246" s="1">
        <v>55338.0</v>
      </c>
      <c r="D246" s="1">
        <v>-0.005393</v>
      </c>
      <c r="E246" s="1">
        <v>0.011079</v>
      </c>
      <c r="F246" s="1">
        <v>-0.007302</v>
      </c>
      <c r="G246" s="1">
        <v>0.005014</v>
      </c>
      <c r="H246" s="1">
        <v>-0.003312</v>
      </c>
      <c r="I246" s="1">
        <v>0.004517</v>
      </c>
      <c r="J246" s="1">
        <v>0.00402</v>
      </c>
      <c r="K246" s="1">
        <v>0.007104</v>
      </c>
    </row>
    <row r="247" ht="15.75" customHeight="1">
      <c r="A247" s="1">
        <v>55338.5</v>
      </c>
      <c r="B247" s="1">
        <v>55338.0</v>
      </c>
      <c r="C247" s="1">
        <v>55339.0</v>
      </c>
      <c r="D247" s="1">
        <v>-0.007218</v>
      </c>
      <c r="E247" s="1">
        <v>0.007764</v>
      </c>
      <c r="F247" s="1">
        <v>3.23E-4</v>
      </c>
      <c r="G247" s="1">
        <v>0.003606</v>
      </c>
      <c r="H247" s="1">
        <v>7.62E-4</v>
      </c>
      <c r="I247" s="1">
        <v>0.003303</v>
      </c>
      <c r="J247" s="1">
        <v>-0.00735</v>
      </c>
      <c r="K247" s="1">
        <v>0.004837</v>
      </c>
    </row>
    <row r="248" ht="15.75" customHeight="1">
      <c r="A248" s="1">
        <v>55339.5</v>
      </c>
      <c r="B248" s="1">
        <v>55339.0</v>
      </c>
      <c r="C248" s="1">
        <v>55340.0</v>
      </c>
      <c r="D248" s="1">
        <v>-0.014832</v>
      </c>
      <c r="E248" s="1">
        <v>0.009511</v>
      </c>
      <c r="F248" s="1">
        <v>-0.003001</v>
      </c>
      <c r="G248" s="1">
        <v>0.004012</v>
      </c>
      <c r="H248" s="1">
        <v>-0.00401</v>
      </c>
      <c r="I248" s="1">
        <v>0.003895</v>
      </c>
      <c r="J248" s="1">
        <v>-0.005911</v>
      </c>
      <c r="K248" s="1">
        <v>0.006173</v>
      </c>
    </row>
    <row r="249" ht="15.75" customHeight="1">
      <c r="A249" s="1">
        <v>55340.5</v>
      </c>
      <c r="B249" s="1">
        <v>55340.0</v>
      </c>
      <c r="C249" s="1">
        <v>55341.0</v>
      </c>
      <c r="D249" s="1">
        <v>-0.00569</v>
      </c>
      <c r="E249" s="1">
        <v>0.017635</v>
      </c>
      <c r="F249" s="1">
        <v>-0.006064</v>
      </c>
      <c r="G249" s="1">
        <v>0.007004</v>
      </c>
      <c r="H249" s="1">
        <v>-0.003432</v>
      </c>
      <c r="I249" s="1">
        <v>0.006599</v>
      </c>
      <c r="J249" s="1">
        <v>0.002713</v>
      </c>
      <c r="K249" s="1">
        <v>0.012143</v>
      </c>
    </row>
    <row r="250" ht="15.75" customHeight="1">
      <c r="A250" s="1">
        <v>55341.5</v>
      </c>
      <c r="B250" s="1">
        <v>55341.0</v>
      </c>
      <c r="C250" s="1">
        <v>55342.0</v>
      </c>
      <c r="D250" s="1">
        <v>0.029937</v>
      </c>
      <c r="E250" s="1">
        <v>0.02141</v>
      </c>
      <c r="F250" s="1">
        <v>0.019167</v>
      </c>
      <c r="G250" s="1">
        <v>0.009391</v>
      </c>
      <c r="H250" s="1">
        <v>0.006839</v>
      </c>
      <c r="I250" s="1">
        <v>0.008696</v>
      </c>
      <c r="J250" s="1">
        <v>0.00549</v>
      </c>
      <c r="K250" s="1">
        <v>0.013984</v>
      </c>
    </row>
    <row r="251" ht="15.75" customHeight="1">
      <c r="A251" s="1">
        <v>55342.5</v>
      </c>
      <c r="B251" s="1">
        <v>55342.0</v>
      </c>
      <c r="C251" s="1">
        <v>55343.0</v>
      </c>
      <c r="D251" s="1">
        <v>0.056147</v>
      </c>
      <c r="E251" s="1">
        <v>0.017708</v>
      </c>
      <c r="F251" s="1">
        <v>-0.00742</v>
      </c>
      <c r="G251" s="1">
        <v>0.004275</v>
      </c>
      <c r="H251" s="1">
        <v>0.022926</v>
      </c>
      <c r="I251" s="1">
        <v>0.007863</v>
      </c>
      <c r="J251" s="1">
        <v>0.030114</v>
      </c>
      <c r="K251" s="1">
        <v>0.01206</v>
      </c>
    </row>
    <row r="252" ht="15.75" customHeight="1">
      <c r="A252" s="1">
        <v>55343.5</v>
      </c>
      <c r="B252" s="1">
        <v>55343.0</v>
      </c>
      <c r="C252" s="1">
        <v>55344.0</v>
      </c>
      <c r="D252" s="1">
        <v>0.069874</v>
      </c>
      <c r="E252" s="1">
        <v>0.036819</v>
      </c>
      <c r="F252" s="1">
        <v>-0.002166</v>
      </c>
      <c r="G252" s="1">
        <v>0.014606</v>
      </c>
      <c r="H252" s="1">
        <v>0.026051</v>
      </c>
      <c r="I252" s="1">
        <v>0.015353</v>
      </c>
      <c r="J252" s="1">
        <v>0.030388</v>
      </c>
      <c r="K252" s="1">
        <v>0.02425</v>
      </c>
    </row>
    <row r="253" ht="15.75" customHeight="1">
      <c r="A253" s="1">
        <v>55344.5</v>
      </c>
      <c r="B253" s="1">
        <v>55344.0</v>
      </c>
      <c r="C253" s="1">
        <v>55345.0</v>
      </c>
      <c r="D253" s="1">
        <v>-0.068998</v>
      </c>
      <c r="E253" s="1">
        <v>0.054702</v>
      </c>
      <c r="F253" s="1">
        <v>-0.026148</v>
      </c>
      <c r="G253" s="1">
        <v>0.013074</v>
      </c>
      <c r="H253" s="1">
        <v>-0.002234</v>
      </c>
      <c r="I253" s="1">
        <v>0.019445</v>
      </c>
      <c r="J253" s="1">
        <v>-0.040666</v>
      </c>
      <c r="K253" s="1">
        <v>0.040472</v>
      </c>
    </row>
    <row r="254" ht="15.75" customHeight="1">
      <c r="A254" s="1">
        <v>55348.5</v>
      </c>
      <c r="B254" s="1">
        <v>55348.0</v>
      </c>
      <c r="C254" s="1">
        <v>55349.0</v>
      </c>
      <c r="D254" s="1">
        <v>0.003729</v>
      </c>
      <c r="E254" s="1">
        <v>0.031946</v>
      </c>
      <c r="F254" s="1">
        <v>-0.007045</v>
      </c>
      <c r="G254" s="1">
        <v>0.012344</v>
      </c>
      <c r="H254" s="1">
        <v>0.013119</v>
      </c>
      <c r="I254" s="1">
        <v>0.014152</v>
      </c>
      <c r="J254" s="1">
        <v>-0.010476</v>
      </c>
      <c r="K254" s="1">
        <v>0.01997</v>
      </c>
    </row>
    <row r="255" ht="15.75" customHeight="1">
      <c r="A255" s="1">
        <v>55349.5</v>
      </c>
      <c r="B255" s="1">
        <v>55349.0</v>
      </c>
      <c r="C255" s="1">
        <v>55350.0</v>
      </c>
      <c r="D255" s="1">
        <v>-0.007942</v>
      </c>
      <c r="E255" s="1">
        <v>0.019172</v>
      </c>
      <c r="F255" s="1">
        <v>0.00246</v>
      </c>
      <c r="G255" s="1">
        <v>0.008809</v>
      </c>
      <c r="H255" s="1">
        <v>-0.002707</v>
      </c>
      <c r="I255" s="1">
        <v>0.008416</v>
      </c>
      <c r="J255" s="1">
        <v>-0.004159</v>
      </c>
      <c r="K255" s="1">
        <v>0.011927</v>
      </c>
    </row>
    <row r="256" ht="15.75" customHeight="1">
      <c r="A256" s="1">
        <v>55350.5</v>
      </c>
      <c r="B256" s="1">
        <v>55350.0</v>
      </c>
      <c r="C256" s="1">
        <v>55351.0</v>
      </c>
      <c r="D256" s="1">
        <v>-0.006707</v>
      </c>
      <c r="E256" s="1">
        <v>0.013615</v>
      </c>
      <c r="F256" s="1">
        <v>-0.01002</v>
      </c>
      <c r="G256" s="1">
        <v>0.005486</v>
      </c>
      <c r="H256" s="1">
        <v>0.002901</v>
      </c>
      <c r="I256" s="1">
        <v>0.006061</v>
      </c>
      <c r="J256" s="1">
        <v>-0.002988</v>
      </c>
      <c r="K256" s="1">
        <v>0.008787</v>
      </c>
    </row>
    <row r="257" ht="15.75" customHeight="1">
      <c r="A257" s="1">
        <v>55351.5</v>
      </c>
      <c r="B257" s="1">
        <v>55351.0</v>
      </c>
      <c r="C257" s="1">
        <v>55352.0</v>
      </c>
      <c r="D257" s="1">
        <v>-0.009218</v>
      </c>
      <c r="E257" s="1">
        <v>0.013145</v>
      </c>
      <c r="F257" s="1">
        <v>0.0032</v>
      </c>
      <c r="G257" s="1">
        <v>0.00664</v>
      </c>
      <c r="H257" s="1">
        <v>-0.002633</v>
      </c>
      <c r="I257" s="1">
        <v>0.005836</v>
      </c>
      <c r="J257" s="1">
        <v>-0.00692</v>
      </c>
      <c r="K257" s="1">
        <v>0.008217</v>
      </c>
    </row>
    <row r="258" ht="15.75" customHeight="1">
      <c r="A258" s="1">
        <v>55352.5</v>
      </c>
      <c r="B258" s="1">
        <v>55352.0</v>
      </c>
      <c r="C258" s="1">
        <v>55353.0</v>
      </c>
      <c r="D258" s="1">
        <v>-0.034188</v>
      </c>
      <c r="E258" s="1">
        <v>0.015621</v>
      </c>
      <c r="F258" s="1">
        <v>4.56E-4</v>
      </c>
      <c r="G258" s="1">
        <v>0.008031</v>
      </c>
      <c r="H258" s="1">
        <v>-0.010824</v>
      </c>
      <c r="I258" s="1">
        <v>0.006968</v>
      </c>
      <c r="J258" s="1">
        <v>-0.018265</v>
      </c>
      <c r="K258" s="1">
        <v>0.009724</v>
      </c>
    </row>
    <row r="259" ht="15.75" customHeight="1">
      <c r="A259" s="1">
        <v>55353.5</v>
      </c>
      <c r="B259" s="1">
        <v>55353.0</v>
      </c>
      <c r="C259" s="1">
        <v>55354.0</v>
      </c>
      <c r="D259" s="1">
        <v>-0.016928</v>
      </c>
      <c r="E259" s="1">
        <v>0.014115</v>
      </c>
      <c r="F259" s="1">
        <v>0.011761</v>
      </c>
      <c r="G259" s="1">
        <v>0.008151</v>
      </c>
      <c r="H259" s="1">
        <v>-0.009742</v>
      </c>
      <c r="I259" s="1">
        <v>0.00594</v>
      </c>
      <c r="J259" s="1">
        <v>-0.010367</v>
      </c>
      <c r="K259" s="1">
        <v>0.008986</v>
      </c>
    </row>
    <row r="260" ht="15.75" customHeight="1">
      <c r="A260" s="1">
        <v>55354.5</v>
      </c>
      <c r="B260" s="1">
        <v>55354.0</v>
      </c>
      <c r="C260" s="1">
        <v>55355.0</v>
      </c>
      <c r="D260" s="1">
        <v>-0.016442</v>
      </c>
      <c r="E260" s="1">
        <v>0.011208</v>
      </c>
      <c r="F260" s="1">
        <v>-7.22E-4</v>
      </c>
      <c r="G260" s="1">
        <v>0.005225</v>
      </c>
      <c r="H260" s="1">
        <v>-2.47E-4</v>
      </c>
      <c r="I260" s="1">
        <v>0.005119</v>
      </c>
      <c r="J260" s="1">
        <v>-0.013883</v>
      </c>
      <c r="K260" s="1">
        <v>0.007227</v>
      </c>
    </row>
    <row r="261" ht="15.75" customHeight="1">
      <c r="A261" s="1">
        <v>55355.5</v>
      </c>
      <c r="B261" s="1">
        <v>55355.0</v>
      </c>
      <c r="C261" s="1">
        <v>55356.0</v>
      </c>
      <c r="D261" s="1">
        <v>0.005476</v>
      </c>
      <c r="E261" s="1">
        <v>0.010895</v>
      </c>
      <c r="F261" s="1">
        <v>-0.008291</v>
      </c>
      <c r="G261" s="1">
        <v>0.004981</v>
      </c>
      <c r="H261" s="1">
        <v>0.007651</v>
      </c>
      <c r="I261" s="1">
        <v>0.00548</v>
      </c>
      <c r="J261" s="1">
        <v>0.003285</v>
      </c>
      <c r="K261" s="1">
        <v>0.006587</v>
      </c>
    </row>
    <row r="262" ht="15.75" customHeight="1">
      <c r="A262" s="1">
        <v>55356.5</v>
      </c>
      <c r="B262" s="1">
        <v>55356.0</v>
      </c>
      <c r="C262" s="1">
        <v>55357.0</v>
      </c>
      <c r="D262" s="1">
        <v>-0.045962</v>
      </c>
      <c r="E262" s="1">
        <v>0.018496</v>
      </c>
      <c r="F262" s="1">
        <v>-0.003354</v>
      </c>
      <c r="G262" s="1">
        <v>0.008369</v>
      </c>
      <c r="H262" s="1">
        <v>-0.001834</v>
      </c>
      <c r="I262" s="1">
        <v>0.008721</v>
      </c>
      <c r="J262" s="1">
        <v>-0.034877</v>
      </c>
      <c r="K262" s="1">
        <v>0.012027</v>
      </c>
    </row>
    <row r="263" ht="15.75" customHeight="1">
      <c r="A263" s="1">
        <v>55357.5</v>
      </c>
      <c r="B263" s="1">
        <v>55357.0</v>
      </c>
      <c r="C263" s="1">
        <v>55358.0</v>
      </c>
      <c r="D263" s="1">
        <v>0.028095</v>
      </c>
      <c r="E263" s="1">
        <v>0.010969</v>
      </c>
      <c r="F263" s="1">
        <v>0.009418</v>
      </c>
      <c r="G263" s="1">
        <v>0.00529</v>
      </c>
      <c r="H263" s="1">
        <v>9.55E-4</v>
      </c>
      <c r="I263" s="1">
        <v>0.004553</v>
      </c>
      <c r="J263" s="1">
        <v>0.018901</v>
      </c>
      <c r="K263" s="1">
        <v>0.007314</v>
      </c>
    </row>
    <row r="264" ht="15.75" customHeight="1">
      <c r="A264" s="1">
        <v>55358.5</v>
      </c>
      <c r="B264" s="1">
        <v>55358.0</v>
      </c>
      <c r="C264" s="1">
        <v>55359.0</v>
      </c>
      <c r="D264" s="1">
        <v>-0.00108</v>
      </c>
      <c r="E264" s="1">
        <v>0.0096</v>
      </c>
      <c r="F264" s="1">
        <v>0.002359</v>
      </c>
      <c r="G264" s="1">
        <v>0.004362</v>
      </c>
      <c r="H264" s="1">
        <v>-0.003665</v>
      </c>
      <c r="I264" s="1">
        <v>0.004048</v>
      </c>
      <c r="J264" s="1">
        <v>0.001806</v>
      </c>
      <c r="K264" s="1">
        <v>0.00634</v>
      </c>
    </row>
    <row r="265" ht="15.75" customHeight="1">
      <c r="A265" s="1">
        <v>55359.5</v>
      </c>
      <c r="B265" s="1">
        <v>55359.0</v>
      </c>
      <c r="C265" s="1">
        <v>55360.0</v>
      </c>
      <c r="D265" s="1">
        <v>-0.018929</v>
      </c>
      <c r="E265" s="1">
        <v>0.009043</v>
      </c>
      <c r="F265" s="1">
        <v>-0.004905</v>
      </c>
      <c r="G265" s="1">
        <v>0.004006</v>
      </c>
      <c r="H265" s="1">
        <v>-0.001547</v>
      </c>
      <c r="I265" s="1">
        <v>0.003986</v>
      </c>
      <c r="J265" s="1">
        <v>-0.012102</v>
      </c>
      <c r="K265" s="1">
        <v>0.005882</v>
      </c>
    </row>
    <row r="266" ht="15.75" customHeight="1">
      <c r="A266" s="1">
        <v>55360.5</v>
      </c>
      <c r="B266" s="1">
        <v>55360.0</v>
      </c>
      <c r="C266" s="1">
        <v>55361.0</v>
      </c>
      <c r="D266" s="1">
        <v>-0.010404</v>
      </c>
      <c r="E266" s="1">
        <v>0.00924</v>
      </c>
      <c r="F266" s="1">
        <v>2.75E-4</v>
      </c>
      <c r="G266" s="1">
        <v>0.004324</v>
      </c>
      <c r="H266" s="1">
        <v>-0.005214</v>
      </c>
      <c r="I266" s="1">
        <v>0.004104</v>
      </c>
      <c r="J266" s="1">
        <v>-0.004219</v>
      </c>
      <c r="K266" s="1">
        <v>0.00589</v>
      </c>
    </row>
    <row r="267" ht="15.75" customHeight="1">
      <c r="A267" s="1">
        <v>55361.5</v>
      </c>
      <c r="B267" s="1">
        <v>55361.0</v>
      </c>
      <c r="C267" s="1">
        <v>55362.0</v>
      </c>
      <c r="D267" s="1">
        <v>-0.00544</v>
      </c>
      <c r="E267" s="1">
        <v>0.008871</v>
      </c>
      <c r="F267" s="1">
        <v>-0.004566</v>
      </c>
      <c r="G267" s="1">
        <v>0.003599</v>
      </c>
      <c r="H267" s="1">
        <v>-0.006785</v>
      </c>
      <c r="I267" s="1">
        <v>0.003791</v>
      </c>
      <c r="J267" s="1">
        <v>0.006287</v>
      </c>
      <c r="K267" s="1">
        <v>0.006003</v>
      </c>
    </row>
    <row r="268" ht="15.75" customHeight="1">
      <c r="A268" s="1">
        <v>55362.5</v>
      </c>
      <c r="B268" s="1">
        <v>55362.0</v>
      </c>
      <c r="C268" s="1">
        <v>55363.0</v>
      </c>
      <c r="D268" s="1">
        <v>-0.003238</v>
      </c>
      <c r="E268" s="1">
        <v>0.009022</v>
      </c>
      <c r="F268" s="1">
        <v>-0.006105</v>
      </c>
      <c r="G268" s="1">
        <v>0.003722</v>
      </c>
      <c r="H268" s="1">
        <v>-0.003648</v>
      </c>
      <c r="I268" s="1">
        <v>0.00396</v>
      </c>
      <c r="J268" s="1">
        <v>0.005548</v>
      </c>
      <c r="K268" s="1">
        <v>0.005985</v>
      </c>
    </row>
    <row r="269" ht="15.75" customHeight="1">
      <c r="A269" s="1">
        <v>55363.5</v>
      </c>
      <c r="B269" s="1">
        <v>55363.0</v>
      </c>
      <c r="C269" s="1">
        <v>55364.0</v>
      </c>
      <c r="D269" s="1">
        <v>-0.005665</v>
      </c>
      <c r="E269" s="1">
        <v>0.00897</v>
      </c>
      <c r="F269" s="1">
        <v>-0.001987</v>
      </c>
      <c r="G269" s="1">
        <v>0.004296</v>
      </c>
      <c r="H269" s="1">
        <v>-1.19E-4</v>
      </c>
      <c r="I269" s="1">
        <v>0.003833</v>
      </c>
      <c r="J269" s="1">
        <v>-0.003342</v>
      </c>
      <c r="K269" s="1">
        <v>0.005843</v>
      </c>
    </row>
    <row r="270" ht="15.75" customHeight="1">
      <c r="A270" s="1">
        <v>55364.5</v>
      </c>
      <c r="B270" s="1">
        <v>55364.0</v>
      </c>
      <c r="C270" s="1">
        <v>55365.0</v>
      </c>
      <c r="D270" s="1">
        <v>0.013244</v>
      </c>
      <c r="E270" s="1">
        <v>0.009184</v>
      </c>
      <c r="F270" s="1">
        <v>0.002907</v>
      </c>
      <c r="G270" s="1">
        <v>0.00407</v>
      </c>
      <c r="H270" s="1">
        <v>0.005711</v>
      </c>
      <c r="I270" s="1">
        <v>0.004063</v>
      </c>
      <c r="J270" s="1">
        <v>0.002946</v>
      </c>
      <c r="K270" s="1">
        <v>0.00585</v>
      </c>
    </row>
    <row r="271" ht="15.75" customHeight="1">
      <c r="A271" s="1">
        <v>55365.5</v>
      </c>
      <c r="B271" s="1">
        <v>55365.0</v>
      </c>
      <c r="C271" s="1">
        <v>55366.0</v>
      </c>
      <c r="D271" s="1">
        <v>-0.005513</v>
      </c>
      <c r="E271" s="1">
        <v>0.009145</v>
      </c>
      <c r="F271" s="1">
        <v>-0.007106</v>
      </c>
      <c r="G271" s="1">
        <v>0.003651</v>
      </c>
      <c r="H271" s="1">
        <v>-0.002732</v>
      </c>
      <c r="I271" s="1">
        <v>0.003951</v>
      </c>
      <c r="J271" s="1">
        <v>0.003378</v>
      </c>
      <c r="K271" s="1">
        <v>0.006044</v>
      </c>
    </row>
    <row r="272" ht="15.75" customHeight="1">
      <c r="A272" s="1">
        <v>55366.5</v>
      </c>
      <c r="B272" s="1">
        <v>55366.0</v>
      </c>
      <c r="C272" s="1">
        <v>55367.0</v>
      </c>
      <c r="D272" s="1">
        <v>-4.23E-4</v>
      </c>
      <c r="E272" s="1">
        <v>0.010058</v>
      </c>
      <c r="F272" s="1">
        <v>7.56E-4</v>
      </c>
      <c r="G272" s="1">
        <v>0.004429</v>
      </c>
      <c r="H272" s="1">
        <v>-0.007534</v>
      </c>
      <c r="I272" s="1">
        <v>0.004194</v>
      </c>
      <c r="J272" s="1">
        <v>0.008993</v>
      </c>
      <c r="K272" s="1">
        <v>0.00676</v>
      </c>
    </row>
    <row r="273" ht="15.75" customHeight="1">
      <c r="A273" s="1">
        <v>55367.5</v>
      </c>
      <c r="B273" s="1">
        <v>55367.0</v>
      </c>
      <c r="C273" s="1">
        <v>55368.0</v>
      </c>
      <c r="D273" s="1">
        <v>0.003874</v>
      </c>
      <c r="E273" s="1">
        <v>0.014463</v>
      </c>
      <c r="F273" s="1">
        <v>-0.005667</v>
      </c>
      <c r="G273" s="1">
        <v>0.005405</v>
      </c>
      <c r="H273" s="1">
        <v>2.61E-4</v>
      </c>
      <c r="I273" s="1">
        <v>0.00601</v>
      </c>
      <c r="J273" s="1">
        <v>0.00658</v>
      </c>
      <c r="K273" s="1">
        <v>0.010388</v>
      </c>
    </row>
    <row r="274" ht="15.75" customHeight="1">
      <c r="A274" s="1">
        <v>55368.5</v>
      </c>
      <c r="B274" s="1">
        <v>55368.0</v>
      </c>
      <c r="C274" s="1">
        <v>55369.0</v>
      </c>
      <c r="D274" s="1">
        <v>0.021658</v>
      </c>
      <c r="E274" s="1">
        <v>0.012349</v>
      </c>
      <c r="F274" s="1">
        <v>-0.001363</v>
      </c>
      <c r="G274" s="1">
        <v>0.004986</v>
      </c>
      <c r="H274" s="1">
        <v>0.016622</v>
      </c>
      <c r="I274" s="1">
        <v>0.005369</v>
      </c>
      <c r="J274" s="1">
        <v>-2.04E-4</v>
      </c>
      <c r="K274" s="1">
        <v>0.008219</v>
      </c>
    </row>
    <row r="275" ht="15.75" customHeight="1">
      <c r="A275" s="1">
        <v>55369.5</v>
      </c>
      <c r="B275" s="1">
        <v>55369.0</v>
      </c>
      <c r="C275" s="1">
        <v>55370.0</v>
      </c>
      <c r="D275" s="1">
        <v>-0.0052</v>
      </c>
      <c r="E275" s="1">
        <v>0.007713</v>
      </c>
      <c r="F275" s="1">
        <v>-0.002946</v>
      </c>
      <c r="G275" s="1">
        <v>0.003108</v>
      </c>
      <c r="H275" s="1">
        <v>-5.8E-4</v>
      </c>
      <c r="I275" s="1">
        <v>0.003257</v>
      </c>
      <c r="J275" s="1">
        <v>-0.002766</v>
      </c>
      <c r="K275" s="1">
        <v>0.005224</v>
      </c>
    </row>
    <row r="276" ht="15.75" customHeight="1">
      <c r="A276" s="1">
        <v>55370.5</v>
      </c>
      <c r="B276" s="1">
        <v>55370.0</v>
      </c>
      <c r="C276" s="1">
        <v>55371.0</v>
      </c>
      <c r="D276" s="1">
        <v>0.001261</v>
      </c>
      <c r="E276" s="1">
        <v>0.007252</v>
      </c>
      <c r="F276" s="1">
        <v>-0.002395</v>
      </c>
      <c r="G276" s="1">
        <v>0.002826</v>
      </c>
      <c r="H276" s="1">
        <v>0.001874</v>
      </c>
      <c r="I276" s="1">
        <v>0.003042</v>
      </c>
      <c r="J276" s="1">
        <v>-2.5E-5</v>
      </c>
      <c r="K276" s="1">
        <v>0.004933</v>
      </c>
    </row>
    <row r="277" ht="15.75" customHeight="1">
      <c r="A277" s="1">
        <v>55371.5</v>
      </c>
      <c r="B277" s="1">
        <v>55371.0</v>
      </c>
      <c r="C277" s="1">
        <v>55372.0</v>
      </c>
      <c r="D277" s="1">
        <v>-0.004853</v>
      </c>
      <c r="E277" s="1">
        <v>0.006967</v>
      </c>
      <c r="F277" s="1">
        <v>-6.08E-4</v>
      </c>
      <c r="G277" s="1">
        <v>0.003096</v>
      </c>
      <c r="H277" s="1">
        <v>-0.003975</v>
      </c>
      <c r="I277" s="1">
        <v>0.002944</v>
      </c>
      <c r="J277" s="1">
        <v>0.001576</v>
      </c>
      <c r="K277" s="1">
        <v>0.004626</v>
      </c>
    </row>
    <row r="278" ht="15.75" customHeight="1">
      <c r="A278" s="1">
        <v>55372.5</v>
      </c>
      <c r="B278" s="1">
        <v>55372.0</v>
      </c>
      <c r="C278" s="1">
        <v>55373.0</v>
      </c>
      <c r="D278" s="1">
        <v>-0.007759</v>
      </c>
      <c r="E278" s="1">
        <v>0.007117</v>
      </c>
      <c r="F278" s="1">
        <v>-8.33E-4</v>
      </c>
      <c r="G278" s="1">
        <v>0.003276</v>
      </c>
      <c r="H278" s="1">
        <v>1.48E-4</v>
      </c>
      <c r="I278" s="1">
        <v>0.003024</v>
      </c>
      <c r="J278" s="1">
        <v>-0.006604</v>
      </c>
      <c r="K278" s="1">
        <v>0.00466</v>
      </c>
    </row>
    <row r="279" ht="15.75" customHeight="1">
      <c r="A279" s="1">
        <v>55373.5</v>
      </c>
      <c r="B279" s="1">
        <v>55373.0</v>
      </c>
      <c r="C279" s="1">
        <v>55374.0</v>
      </c>
      <c r="D279" s="1">
        <v>-0.014542</v>
      </c>
      <c r="E279" s="1">
        <v>0.007226</v>
      </c>
      <c r="F279" s="1">
        <v>-2.52E-4</v>
      </c>
      <c r="G279" s="1">
        <v>0.003472</v>
      </c>
      <c r="H279" s="1">
        <v>-0.003384</v>
      </c>
      <c r="I279" s="1">
        <v>0.003019</v>
      </c>
      <c r="J279" s="1">
        <v>-0.008938</v>
      </c>
      <c r="K279" s="1">
        <v>0.004731</v>
      </c>
    </row>
    <row r="280" ht="15.75" customHeight="1">
      <c r="A280" s="1">
        <v>55374.5</v>
      </c>
      <c r="B280" s="1">
        <v>55374.0</v>
      </c>
      <c r="C280" s="1">
        <v>55375.0</v>
      </c>
      <c r="D280" s="1">
        <v>-0.00486</v>
      </c>
      <c r="E280" s="1">
        <v>0.007988</v>
      </c>
      <c r="F280" s="1">
        <v>-3.1E-5</v>
      </c>
      <c r="G280" s="1">
        <v>0.003344</v>
      </c>
      <c r="H280" s="1">
        <v>-0.004391</v>
      </c>
      <c r="I280" s="1">
        <v>0.003318</v>
      </c>
      <c r="J280" s="1">
        <v>6.69E-4</v>
      </c>
      <c r="K280" s="1">
        <v>0.005391</v>
      </c>
    </row>
    <row r="281" ht="15.75" customHeight="1">
      <c r="A281" s="1">
        <v>55375.5</v>
      </c>
      <c r="B281" s="1">
        <v>55375.0</v>
      </c>
      <c r="C281" s="1">
        <v>55376.0</v>
      </c>
      <c r="D281" s="1">
        <v>-0.003452</v>
      </c>
      <c r="E281" s="1">
        <v>0.007672</v>
      </c>
      <c r="F281" s="1">
        <v>0.005097</v>
      </c>
      <c r="G281" s="1">
        <v>0.003417</v>
      </c>
      <c r="H281" s="1">
        <v>-0.002874</v>
      </c>
      <c r="I281" s="1">
        <v>0.003271</v>
      </c>
      <c r="J281" s="1">
        <v>-0.003073</v>
      </c>
      <c r="K281" s="1">
        <v>0.005072</v>
      </c>
    </row>
    <row r="282" ht="15.75" customHeight="1">
      <c r="A282" s="1">
        <v>55376.5</v>
      </c>
      <c r="B282" s="1">
        <v>55376.0</v>
      </c>
      <c r="C282" s="1">
        <v>55377.0</v>
      </c>
      <c r="D282" s="1">
        <v>-0.007153</v>
      </c>
      <c r="E282" s="1">
        <v>0.008769</v>
      </c>
      <c r="F282" s="1">
        <v>2.62E-4</v>
      </c>
      <c r="G282" s="1">
        <v>0.003601</v>
      </c>
      <c r="H282" s="1">
        <v>-0.006452</v>
      </c>
      <c r="I282" s="1">
        <v>0.003843</v>
      </c>
      <c r="J282" s="1">
        <v>0.001602</v>
      </c>
      <c r="K282" s="1">
        <v>0.005776</v>
      </c>
    </row>
    <row r="283" ht="15.75" customHeight="1">
      <c r="A283" s="1">
        <v>55377.5</v>
      </c>
      <c r="B283" s="1">
        <v>55377.0</v>
      </c>
      <c r="C283" s="1">
        <v>55378.0</v>
      </c>
      <c r="D283" s="1">
        <v>-0.004176</v>
      </c>
      <c r="E283" s="1">
        <v>0.009637</v>
      </c>
      <c r="F283" s="1">
        <v>0.00531</v>
      </c>
      <c r="G283" s="1">
        <v>0.004139</v>
      </c>
      <c r="H283" s="1">
        <v>8.76E-4</v>
      </c>
      <c r="I283" s="1">
        <v>0.0043</v>
      </c>
      <c r="J283" s="1">
        <v>-0.007933</v>
      </c>
      <c r="K283" s="1">
        <v>0.006239</v>
      </c>
    </row>
    <row r="284" ht="15.75" customHeight="1">
      <c r="A284" s="1">
        <v>55378.5</v>
      </c>
      <c r="B284" s="1">
        <v>55378.0</v>
      </c>
      <c r="C284" s="1">
        <v>55379.0</v>
      </c>
      <c r="D284" s="1">
        <v>0.004564</v>
      </c>
      <c r="E284" s="1">
        <v>0.01839</v>
      </c>
      <c r="F284" s="1">
        <v>0.003657</v>
      </c>
      <c r="G284" s="1">
        <v>0.00759</v>
      </c>
      <c r="H284" s="1">
        <v>-0.003466</v>
      </c>
      <c r="I284" s="1">
        <v>0.007978</v>
      </c>
      <c r="J284" s="1">
        <v>0.004546</v>
      </c>
      <c r="K284" s="1">
        <v>0.012446</v>
      </c>
    </row>
    <row r="285" ht="15.75" customHeight="1">
      <c r="A285" s="1">
        <v>55379.5</v>
      </c>
      <c r="B285" s="1">
        <v>55379.0</v>
      </c>
      <c r="C285" s="1">
        <v>55380.0</v>
      </c>
      <c r="D285" s="1">
        <v>0.031221</v>
      </c>
      <c r="E285" s="1">
        <v>0.023489</v>
      </c>
      <c r="F285" s="1">
        <v>-0.011405</v>
      </c>
      <c r="G285" s="1">
        <v>0.00829</v>
      </c>
      <c r="H285" s="1">
        <v>0.005002</v>
      </c>
      <c r="I285" s="1">
        <v>0.010294</v>
      </c>
      <c r="J285" s="1">
        <v>0.030085</v>
      </c>
      <c r="K285" s="1">
        <v>0.015492</v>
      </c>
    </row>
    <row r="286" ht="15.75" customHeight="1">
      <c r="A286" s="1">
        <v>55380.5</v>
      </c>
      <c r="B286" s="1">
        <v>55380.0</v>
      </c>
      <c r="C286" s="1">
        <v>55381.0</v>
      </c>
      <c r="D286" s="1">
        <v>-2.1E-5</v>
      </c>
      <c r="E286" s="1">
        <v>0.009518</v>
      </c>
      <c r="F286" s="1">
        <v>1.01E-4</v>
      </c>
      <c r="G286" s="1">
        <v>0.003529</v>
      </c>
      <c r="H286" s="1">
        <v>0.003266</v>
      </c>
      <c r="I286" s="1">
        <v>0.003984</v>
      </c>
      <c r="J286" s="1">
        <v>-0.004354</v>
      </c>
      <c r="K286" s="1">
        <v>0.006352</v>
      </c>
    </row>
    <row r="287" ht="15.75" customHeight="1">
      <c r="A287" s="1">
        <v>55381.5</v>
      </c>
      <c r="B287" s="1">
        <v>55381.0</v>
      </c>
      <c r="C287" s="1">
        <v>55382.0</v>
      </c>
      <c r="D287" s="1">
        <v>-0.003458</v>
      </c>
      <c r="E287" s="1">
        <v>0.011224</v>
      </c>
      <c r="F287" s="1">
        <v>0.006164</v>
      </c>
      <c r="G287" s="1">
        <v>0.00456</v>
      </c>
      <c r="H287" s="1">
        <v>9.47E-4</v>
      </c>
      <c r="I287" s="1">
        <v>0.004845</v>
      </c>
      <c r="J287" s="1">
        <v>-0.008085</v>
      </c>
      <c r="K287" s="1">
        <v>0.007309</v>
      </c>
    </row>
    <row r="288" ht="15.75" customHeight="1">
      <c r="A288" s="1">
        <v>55382.5</v>
      </c>
      <c r="B288" s="1">
        <v>55382.0</v>
      </c>
      <c r="C288" s="1">
        <v>55383.0</v>
      </c>
      <c r="D288" s="1">
        <v>0.008351</v>
      </c>
      <c r="E288" s="1">
        <v>0.01221</v>
      </c>
      <c r="F288" s="1">
        <v>-4.7E-4</v>
      </c>
      <c r="G288" s="1">
        <v>0.005234</v>
      </c>
      <c r="H288" s="1">
        <v>-0.002068</v>
      </c>
      <c r="I288" s="1">
        <v>0.005432</v>
      </c>
      <c r="J288" s="1">
        <v>0.009967</v>
      </c>
      <c r="K288" s="1">
        <v>0.007954</v>
      </c>
    </row>
    <row r="289" ht="15.75" customHeight="1">
      <c r="A289" s="1">
        <v>55383.5</v>
      </c>
      <c r="B289" s="1">
        <v>55383.0</v>
      </c>
      <c r="C289" s="1">
        <v>55384.0</v>
      </c>
      <c r="D289" s="1">
        <v>-2.45E-4</v>
      </c>
      <c r="E289" s="1">
        <v>0.012569</v>
      </c>
      <c r="F289" s="1">
        <v>-0.002681</v>
      </c>
      <c r="G289" s="1">
        <v>0.005209</v>
      </c>
      <c r="H289" s="1">
        <v>-9.25E-4</v>
      </c>
      <c r="I289" s="1">
        <v>0.005801</v>
      </c>
      <c r="J289" s="1">
        <v>0.002801</v>
      </c>
      <c r="K289" s="1">
        <v>0.008037</v>
      </c>
    </row>
    <row r="290" ht="15.75" customHeight="1">
      <c r="A290" s="1">
        <v>55384.5</v>
      </c>
      <c r="B290" s="1">
        <v>55384.0</v>
      </c>
      <c r="C290" s="1">
        <v>55385.0</v>
      </c>
      <c r="D290" s="1">
        <v>-0.002668</v>
      </c>
      <c r="E290" s="1">
        <v>0.012558</v>
      </c>
      <c r="F290" s="1">
        <v>0.002461</v>
      </c>
      <c r="G290" s="1">
        <v>0.0058</v>
      </c>
      <c r="H290" s="1">
        <v>-0.006468</v>
      </c>
      <c r="I290" s="1">
        <v>0.005699</v>
      </c>
      <c r="J290" s="1">
        <v>0.003517</v>
      </c>
      <c r="K290" s="1">
        <v>0.007945</v>
      </c>
    </row>
    <row r="291" ht="15.75" customHeight="1">
      <c r="A291" s="1">
        <v>55385.5</v>
      </c>
      <c r="B291" s="1">
        <v>55385.0</v>
      </c>
      <c r="C291" s="1">
        <v>55386.0</v>
      </c>
      <c r="D291" s="1">
        <v>-0.01804</v>
      </c>
      <c r="E291" s="1">
        <v>0.012386</v>
      </c>
      <c r="F291" s="1">
        <v>-0.005832</v>
      </c>
      <c r="G291" s="1">
        <v>0.005478</v>
      </c>
      <c r="H291" s="1">
        <v>-0.006742</v>
      </c>
      <c r="I291" s="1">
        <v>0.00553</v>
      </c>
      <c r="J291" s="1">
        <v>-0.003857</v>
      </c>
      <c r="K291" s="1">
        <v>0.008</v>
      </c>
    </row>
    <row r="292" ht="15.75" customHeight="1">
      <c r="A292" s="1">
        <v>55386.5</v>
      </c>
      <c r="B292" s="1">
        <v>55386.0</v>
      </c>
      <c r="C292" s="1">
        <v>55387.0</v>
      </c>
      <c r="D292" s="1">
        <v>-0.013153</v>
      </c>
      <c r="E292" s="1">
        <v>0.012263</v>
      </c>
      <c r="F292" s="1">
        <v>1.36E-4</v>
      </c>
      <c r="G292" s="1">
        <v>0.00544</v>
      </c>
      <c r="H292" s="1">
        <v>-0.01717</v>
      </c>
      <c r="I292" s="1">
        <v>0.005246</v>
      </c>
      <c r="J292" s="1">
        <v>0.009282</v>
      </c>
      <c r="K292" s="1">
        <v>0.008108</v>
      </c>
    </row>
    <row r="293" ht="15.75" customHeight="1">
      <c r="A293" s="1">
        <v>55387.5</v>
      </c>
      <c r="B293" s="1">
        <v>55387.0</v>
      </c>
      <c r="C293" s="1">
        <v>55388.0</v>
      </c>
      <c r="D293" s="1">
        <v>0.001867</v>
      </c>
      <c r="E293" s="1">
        <v>0.012553</v>
      </c>
      <c r="F293" s="1">
        <v>-3.18E-4</v>
      </c>
      <c r="G293" s="1">
        <v>0.005503</v>
      </c>
      <c r="H293" s="1">
        <v>0.005251</v>
      </c>
      <c r="I293" s="1">
        <v>0.005687</v>
      </c>
      <c r="J293" s="1">
        <v>-0.004065</v>
      </c>
      <c r="K293" s="1">
        <v>0.008</v>
      </c>
    </row>
    <row r="294" ht="15.75" customHeight="1">
      <c r="A294" s="1">
        <v>55388.5</v>
      </c>
      <c r="B294" s="1">
        <v>55388.0</v>
      </c>
      <c r="C294" s="1">
        <v>55389.0</v>
      </c>
      <c r="D294" s="1">
        <v>9.64E-4</v>
      </c>
      <c r="E294" s="1">
        <v>0.013623</v>
      </c>
      <c r="F294" s="1">
        <v>-0.001728</v>
      </c>
      <c r="G294" s="1">
        <v>0.005834</v>
      </c>
      <c r="H294" s="1">
        <v>7.11E-4</v>
      </c>
      <c r="I294" s="1">
        <v>0.006128</v>
      </c>
      <c r="J294" s="1">
        <v>0.002435</v>
      </c>
      <c r="K294" s="1">
        <v>0.008866</v>
      </c>
    </row>
    <row r="295" ht="15.75" customHeight="1">
      <c r="A295" s="1">
        <v>55389.5</v>
      </c>
      <c r="B295" s="1">
        <v>55389.0</v>
      </c>
      <c r="C295" s="1">
        <v>55390.0</v>
      </c>
      <c r="D295" s="1">
        <v>-0.032552</v>
      </c>
      <c r="E295" s="1">
        <v>0.025837</v>
      </c>
      <c r="F295" s="1">
        <v>0.006893</v>
      </c>
      <c r="G295" s="1">
        <v>0.012761</v>
      </c>
      <c r="H295" s="1">
        <v>-0.013474</v>
      </c>
      <c r="I295" s="1">
        <v>0.011498</v>
      </c>
      <c r="J295" s="1">
        <v>-0.018036</v>
      </c>
      <c r="K295" s="1">
        <v>0.016741</v>
      </c>
    </row>
    <row r="296" ht="15.75" customHeight="1">
      <c r="A296" s="1">
        <v>55390.5</v>
      </c>
      <c r="B296" s="1">
        <v>55390.0</v>
      </c>
      <c r="C296" s="1">
        <v>55391.0</v>
      </c>
      <c r="D296" s="1">
        <v>-0.027007</v>
      </c>
      <c r="E296" s="1">
        <v>0.013038</v>
      </c>
      <c r="F296" s="1">
        <v>-0.006395</v>
      </c>
      <c r="G296" s="1">
        <v>0.005273</v>
      </c>
      <c r="H296" s="1">
        <v>-0.004269</v>
      </c>
      <c r="I296" s="1">
        <v>0.006273</v>
      </c>
      <c r="J296" s="1">
        <v>-0.015393</v>
      </c>
      <c r="K296" s="1">
        <v>0.008344</v>
      </c>
    </row>
    <row r="297" ht="15.75" customHeight="1">
      <c r="A297" s="1">
        <v>55391.5</v>
      </c>
      <c r="B297" s="1">
        <v>55391.0</v>
      </c>
      <c r="C297" s="1">
        <v>55392.0</v>
      </c>
      <c r="D297" s="1">
        <v>-0.030585</v>
      </c>
      <c r="E297" s="1">
        <v>0.01376</v>
      </c>
      <c r="F297" s="1">
        <v>-0.012732</v>
      </c>
      <c r="G297" s="1">
        <v>0.006417</v>
      </c>
      <c r="H297" s="1">
        <v>-0.006218</v>
      </c>
      <c r="I297" s="1">
        <v>0.006603</v>
      </c>
      <c r="J297" s="1">
        <v>-0.011951</v>
      </c>
      <c r="K297" s="1">
        <v>0.008486</v>
      </c>
    </row>
    <row r="298" ht="15.75" customHeight="1">
      <c r="A298" s="1">
        <v>55392.5</v>
      </c>
      <c r="B298" s="1">
        <v>55392.0</v>
      </c>
      <c r="C298" s="1">
        <v>55393.0</v>
      </c>
      <c r="D298" s="1">
        <v>5.2E-5</v>
      </c>
      <c r="E298" s="1">
        <v>0.014756</v>
      </c>
      <c r="F298" s="1">
        <v>-5.0E-4</v>
      </c>
      <c r="G298" s="1">
        <v>0.006719</v>
      </c>
      <c r="H298" s="1">
        <v>-0.004057</v>
      </c>
      <c r="I298" s="1">
        <v>0.006855</v>
      </c>
      <c r="J298" s="1">
        <v>0.004909</v>
      </c>
      <c r="K298" s="1">
        <v>0.009358</v>
      </c>
    </row>
    <row r="299" ht="15.75" customHeight="1">
      <c r="A299" s="1">
        <v>55393.5</v>
      </c>
      <c r="B299" s="1">
        <v>55393.0</v>
      </c>
      <c r="C299" s="1">
        <v>55394.0</v>
      </c>
      <c r="D299" s="1">
        <v>0.008719</v>
      </c>
      <c r="E299" s="1">
        <v>0.0153</v>
      </c>
      <c r="F299" s="1">
        <v>0.004153</v>
      </c>
      <c r="G299" s="1">
        <v>0.007126</v>
      </c>
      <c r="H299" s="1">
        <v>0.001357</v>
      </c>
      <c r="I299" s="1">
        <v>0.006981</v>
      </c>
      <c r="J299" s="1">
        <v>0.00306</v>
      </c>
      <c r="K299" s="1">
        <v>0.009676</v>
      </c>
    </row>
    <row r="300" ht="15.75" customHeight="1">
      <c r="A300" s="1">
        <v>55394.5</v>
      </c>
      <c r="B300" s="1">
        <v>55394.0</v>
      </c>
      <c r="C300" s="1">
        <v>55395.0</v>
      </c>
      <c r="D300" s="1">
        <v>-0.007866</v>
      </c>
      <c r="E300" s="1">
        <v>0.016044</v>
      </c>
      <c r="F300" s="1">
        <v>-0.005124</v>
      </c>
      <c r="G300" s="1">
        <v>0.006874</v>
      </c>
      <c r="H300" s="1">
        <v>-0.004363</v>
      </c>
      <c r="I300" s="1">
        <v>0.007164</v>
      </c>
      <c r="J300" s="1">
        <v>0.001744</v>
      </c>
      <c r="K300" s="1">
        <v>0.01036</v>
      </c>
    </row>
    <row r="301" ht="15.75" customHeight="1">
      <c r="A301" s="1">
        <v>55395.5</v>
      </c>
      <c r="B301" s="1">
        <v>55395.0</v>
      </c>
      <c r="C301" s="1">
        <v>55396.0</v>
      </c>
      <c r="D301" s="1">
        <v>0.01236</v>
      </c>
      <c r="E301" s="1">
        <v>0.018662</v>
      </c>
      <c r="F301" s="1">
        <v>-0.009497</v>
      </c>
      <c r="G301" s="1">
        <v>0.007474</v>
      </c>
      <c r="H301" s="1">
        <v>0.005948</v>
      </c>
      <c r="I301" s="1">
        <v>0.008591</v>
      </c>
      <c r="J301" s="1">
        <v>0.00947</v>
      </c>
      <c r="K301" s="1">
        <v>0.01171</v>
      </c>
    </row>
    <row r="302" ht="15.75" customHeight="1">
      <c r="A302" s="1">
        <v>55396.5</v>
      </c>
      <c r="B302" s="1">
        <v>55396.0</v>
      </c>
      <c r="C302" s="1">
        <v>55397.0</v>
      </c>
      <c r="D302" s="1">
        <v>-0.021073</v>
      </c>
      <c r="E302" s="1">
        <v>0.019847</v>
      </c>
      <c r="F302" s="1">
        <v>7.92E-4</v>
      </c>
      <c r="G302" s="1">
        <v>0.009286</v>
      </c>
      <c r="H302" s="1">
        <v>-0.017376</v>
      </c>
      <c r="I302" s="1">
        <v>0.009118</v>
      </c>
      <c r="J302" s="1">
        <v>0.001872</v>
      </c>
      <c r="K302" s="1">
        <v>0.011862</v>
      </c>
    </row>
    <row r="303" ht="15.75" customHeight="1">
      <c r="A303" s="1">
        <v>55397.5</v>
      </c>
      <c r="B303" s="1">
        <v>55397.0</v>
      </c>
      <c r="C303" s="1">
        <v>55398.0</v>
      </c>
      <c r="D303" s="1">
        <v>-0.0312</v>
      </c>
      <c r="E303" s="1">
        <v>0.023822</v>
      </c>
      <c r="F303" s="1">
        <v>-0.002251</v>
      </c>
      <c r="G303" s="1">
        <v>0.010503</v>
      </c>
      <c r="H303" s="1">
        <v>-0.003325</v>
      </c>
      <c r="I303" s="1">
        <v>0.010254</v>
      </c>
      <c r="J303" s="1">
        <v>-0.020218</v>
      </c>
      <c r="K303" s="1">
        <v>0.01479</v>
      </c>
    </row>
    <row r="304" ht="15.75" customHeight="1">
      <c r="A304" s="1">
        <v>55398.5</v>
      </c>
      <c r="B304" s="1">
        <v>55398.0</v>
      </c>
      <c r="C304" s="1">
        <v>55399.0</v>
      </c>
      <c r="D304" s="1">
        <v>0.006311</v>
      </c>
      <c r="E304" s="1">
        <v>0.030193</v>
      </c>
      <c r="F304" s="1">
        <v>-0.008191</v>
      </c>
      <c r="G304" s="1">
        <v>0.011764</v>
      </c>
      <c r="H304" s="1">
        <v>-0.005534</v>
      </c>
      <c r="I304" s="1">
        <v>0.013834</v>
      </c>
      <c r="J304" s="1">
        <v>0.016456</v>
      </c>
      <c r="K304" s="1">
        <v>0.017894</v>
      </c>
    </row>
    <row r="305" ht="15.75" customHeight="1">
      <c r="A305" s="1">
        <v>55401.5</v>
      </c>
      <c r="B305" s="1">
        <v>55401.0</v>
      </c>
      <c r="C305" s="1">
        <v>55402.0</v>
      </c>
      <c r="D305" s="1">
        <v>0.058726</v>
      </c>
      <c r="E305" s="1">
        <v>0.024633</v>
      </c>
      <c r="F305" s="1">
        <v>-0.008937</v>
      </c>
      <c r="G305" s="1">
        <v>0.007315</v>
      </c>
      <c r="H305" s="1">
        <v>0.022818</v>
      </c>
      <c r="I305" s="1">
        <v>0.010411</v>
      </c>
      <c r="J305" s="1">
        <v>0.026825</v>
      </c>
      <c r="K305" s="1">
        <v>0.016717</v>
      </c>
    </row>
    <row r="306" ht="15.75" customHeight="1">
      <c r="A306" s="1">
        <v>55402.5</v>
      </c>
      <c r="B306" s="1">
        <v>55402.0</v>
      </c>
      <c r="C306" s="1">
        <v>55403.0</v>
      </c>
      <c r="D306" s="1">
        <v>-0.00169</v>
      </c>
      <c r="E306" s="1">
        <v>0.015643</v>
      </c>
      <c r="F306" s="1">
        <v>0.006692</v>
      </c>
      <c r="G306" s="1">
        <v>0.006722</v>
      </c>
      <c r="H306" s="1">
        <v>-0.003634</v>
      </c>
      <c r="I306" s="1">
        <v>0.006268</v>
      </c>
      <c r="J306" s="1">
        <v>-0.001941</v>
      </c>
      <c r="K306" s="1">
        <v>0.010466</v>
      </c>
    </row>
    <row r="307" ht="15.75" customHeight="1">
      <c r="A307" s="1">
        <v>55403.5</v>
      </c>
      <c r="B307" s="1">
        <v>55403.0</v>
      </c>
      <c r="C307" s="1">
        <v>55404.0</v>
      </c>
      <c r="D307" s="1">
        <v>-0.009845</v>
      </c>
      <c r="E307" s="1">
        <v>0.014552</v>
      </c>
      <c r="F307" s="1">
        <v>-0.009656</v>
      </c>
      <c r="G307" s="1">
        <v>0.005173</v>
      </c>
      <c r="H307" s="1">
        <v>-0.002047</v>
      </c>
      <c r="I307" s="1">
        <v>0.005966</v>
      </c>
      <c r="J307" s="1">
        <v>-0.001138</v>
      </c>
      <c r="K307" s="1">
        <v>0.009809</v>
      </c>
    </row>
    <row r="308" ht="15.75" customHeight="1">
      <c r="A308" s="1">
        <v>55404.5</v>
      </c>
      <c r="B308" s="1">
        <v>55404.0</v>
      </c>
      <c r="C308" s="1">
        <v>55405.0</v>
      </c>
      <c r="D308" s="1">
        <v>0.008191</v>
      </c>
      <c r="E308" s="1">
        <v>0.01263</v>
      </c>
      <c r="F308" s="1">
        <v>0.005905</v>
      </c>
      <c r="G308" s="1">
        <v>0.005025</v>
      </c>
      <c r="H308" s="1">
        <v>1.12E-4</v>
      </c>
      <c r="I308" s="1">
        <v>0.005156</v>
      </c>
      <c r="J308" s="1">
        <v>0.004802</v>
      </c>
      <c r="K308" s="1">
        <v>0.008446</v>
      </c>
    </row>
    <row r="309" ht="15.75" customHeight="1">
      <c r="A309" s="1">
        <v>55405.5</v>
      </c>
      <c r="B309" s="1">
        <v>55405.0</v>
      </c>
      <c r="C309" s="1">
        <v>55406.0</v>
      </c>
      <c r="D309" s="1">
        <v>0.01</v>
      </c>
      <c r="E309" s="1">
        <v>0.010675</v>
      </c>
      <c r="F309" s="1">
        <v>-0.00432</v>
      </c>
      <c r="G309" s="1">
        <v>0.004299</v>
      </c>
      <c r="H309" s="1">
        <v>0.002938</v>
      </c>
      <c r="I309" s="1">
        <v>0.004397</v>
      </c>
      <c r="J309" s="1">
        <v>0.006018</v>
      </c>
      <c r="K309" s="1">
        <v>0.007028</v>
      </c>
    </row>
    <row r="310" ht="15.75" customHeight="1">
      <c r="A310" s="1">
        <v>55406.5</v>
      </c>
      <c r="B310" s="1">
        <v>55406.0</v>
      </c>
      <c r="C310" s="1">
        <v>55407.0</v>
      </c>
      <c r="D310" s="1">
        <v>-0.005193</v>
      </c>
      <c r="E310" s="1">
        <v>0.010681</v>
      </c>
      <c r="F310" s="1">
        <v>-5.85E-4</v>
      </c>
      <c r="G310" s="1">
        <v>0.004472</v>
      </c>
      <c r="H310" s="1">
        <v>-0.00121</v>
      </c>
      <c r="I310" s="1">
        <v>0.004278</v>
      </c>
      <c r="J310" s="1">
        <v>-0.002855</v>
      </c>
      <c r="K310" s="1">
        <v>0.007084</v>
      </c>
    </row>
    <row r="311" ht="15.75" customHeight="1">
      <c r="A311" s="1">
        <v>55407.5</v>
      </c>
      <c r="B311" s="1">
        <v>55407.0</v>
      </c>
      <c r="C311" s="1">
        <v>55408.0</v>
      </c>
      <c r="D311" s="1">
        <v>-0.014592</v>
      </c>
      <c r="E311" s="1">
        <v>0.011156</v>
      </c>
      <c r="F311" s="1">
        <v>7.47E-4</v>
      </c>
      <c r="G311" s="1">
        <v>0.004559</v>
      </c>
      <c r="H311" s="1">
        <v>-0.010256</v>
      </c>
      <c r="I311" s="1">
        <v>0.004329</v>
      </c>
      <c r="J311" s="1">
        <v>-0.001772</v>
      </c>
      <c r="K311" s="1">
        <v>0.007499</v>
      </c>
    </row>
    <row r="312" ht="15.75" customHeight="1">
      <c r="A312" s="1">
        <v>55408.5</v>
      </c>
      <c r="B312" s="1">
        <v>55408.0</v>
      </c>
      <c r="C312" s="1">
        <v>55409.0</v>
      </c>
      <c r="D312" s="1">
        <v>-0.004023</v>
      </c>
      <c r="E312" s="1">
        <v>0.011314</v>
      </c>
      <c r="F312" s="1">
        <v>-0.00659</v>
      </c>
      <c r="G312" s="1">
        <v>0.004436</v>
      </c>
      <c r="H312" s="1">
        <v>-0.002189</v>
      </c>
      <c r="I312" s="1">
        <v>0.004471</v>
      </c>
      <c r="J312" s="1">
        <v>0.003071</v>
      </c>
      <c r="K312" s="1">
        <v>0.007596</v>
      </c>
    </row>
    <row r="313" ht="15.75" customHeight="1">
      <c r="A313" s="1">
        <v>55409.5</v>
      </c>
      <c r="B313" s="1">
        <v>55409.0</v>
      </c>
      <c r="C313" s="1">
        <v>55410.0</v>
      </c>
      <c r="D313" s="1">
        <v>-0.012989</v>
      </c>
      <c r="E313" s="1">
        <v>0.011944</v>
      </c>
      <c r="F313" s="1">
        <v>0.003031</v>
      </c>
      <c r="G313" s="1">
        <v>0.00498</v>
      </c>
      <c r="H313" s="1">
        <v>-0.002713</v>
      </c>
      <c r="I313" s="1">
        <v>0.004827</v>
      </c>
      <c r="J313" s="1">
        <v>-0.00896</v>
      </c>
      <c r="K313" s="1">
        <v>0.007885</v>
      </c>
    </row>
    <row r="314" ht="15.75" customHeight="1">
      <c r="A314" s="1">
        <v>55410.5</v>
      </c>
      <c r="B314" s="1">
        <v>55410.0</v>
      </c>
      <c r="C314" s="1">
        <v>55411.0</v>
      </c>
      <c r="D314" s="1">
        <v>-0.009005</v>
      </c>
      <c r="E314" s="1">
        <v>0.01505</v>
      </c>
      <c r="F314" s="1">
        <v>-0.00322</v>
      </c>
      <c r="G314" s="1">
        <v>0.005696</v>
      </c>
      <c r="H314" s="1">
        <v>0.003525</v>
      </c>
      <c r="I314" s="1">
        <v>0.006125</v>
      </c>
      <c r="J314" s="1">
        <v>-0.010267</v>
      </c>
      <c r="K314" s="1">
        <v>0.010022</v>
      </c>
    </row>
    <row r="315" ht="15.75" customHeight="1">
      <c r="A315" s="1">
        <v>55411.5</v>
      </c>
      <c r="B315" s="1">
        <v>55411.0</v>
      </c>
      <c r="C315" s="1">
        <v>55412.0</v>
      </c>
      <c r="D315" s="1">
        <v>-0.042657</v>
      </c>
      <c r="E315" s="1">
        <v>0.018108</v>
      </c>
      <c r="F315" s="1">
        <v>-0.0064</v>
      </c>
      <c r="G315" s="1">
        <v>0.007059</v>
      </c>
      <c r="H315" s="1">
        <v>5.04E-4</v>
      </c>
      <c r="I315" s="1">
        <v>0.007658</v>
      </c>
      <c r="J315" s="1">
        <v>-0.03374</v>
      </c>
      <c r="K315" s="1">
        <v>0.011757</v>
      </c>
    </row>
    <row r="316" ht="15.75" customHeight="1">
      <c r="A316" s="1">
        <v>55412.5</v>
      </c>
      <c r="B316" s="1">
        <v>55412.0</v>
      </c>
      <c r="C316" s="1">
        <v>55413.0</v>
      </c>
      <c r="D316" s="1">
        <v>0.011157</v>
      </c>
      <c r="E316" s="1">
        <v>0.022642</v>
      </c>
      <c r="F316" s="1">
        <v>-0.005383</v>
      </c>
      <c r="G316" s="1">
        <v>0.007957</v>
      </c>
      <c r="H316" s="1">
        <v>-0.010248</v>
      </c>
      <c r="I316" s="1">
        <v>0.008922</v>
      </c>
      <c r="J316" s="1">
        <v>0.024922</v>
      </c>
      <c r="K316" s="1">
        <v>0.015624</v>
      </c>
    </row>
    <row r="317" ht="15.75" customHeight="1">
      <c r="A317" s="1">
        <v>55413.5</v>
      </c>
      <c r="B317" s="1">
        <v>55413.0</v>
      </c>
      <c r="C317" s="1">
        <v>55414.0</v>
      </c>
      <c r="D317" s="1">
        <v>0.057857</v>
      </c>
      <c r="E317" s="1">
        <v>0.034329</v>
      </c>
      <c r="F317" s="1">
        <v>0.018286</v>
      </c>
      <c r="G317" s="1">
        <v>0.015458</v>
      </c>
      <c r="H317" s="1">
        <v>-0.002937</v>
      </c>
      <c r="I317" s="1">
        <v>0.013985</v>
      </c>
      <c r="J317" s="1">
        <v>0.045613</v>
      </c>
      <c r="K317" s="1">
        <v>0.022683</v>
      </c>
    </row>
    <row r="318" ht="15.75" customHeight="1">
      <c r="A318" s="1">
        <v>55414.5</v>
      </c>
      <c r="B318" s="1">
        <v>55414.0</v>
      </c>
      <c r="C318" s="1">
        <v>55415.0</v>
      </c>
      <c r="D318" s="1">
        <v>-0.026436</v>
      </c>
      <c r="E318" s="1">
        <v>0.072635</v>
      </c>
      <c r="F318" s="1">
        <v>0.017303</v>
      </c>
      <c r="G318" s="1">
        <v>0.029002</v>
      </c>
      <c r="H318" s="1">
        <v>-0.010898</v>
      </c>
      <c r="I318" s="1">
        <v>0.026353</v>
      </c>
      <c r="J318" s="1">
        <v>-0.020755</v>
      </c>
      <c r="K318" s="1">
        <v>0.05119</v>
      </c>
    </row>
    <row r="319" ht="15.75" customHeight="1">
      <c r="A319" s="1">
        <v>55417.5</v>
      </c>
      <c r="B319" s="1">
        <v>55417.0</v>
      </c>
      <c r="C319" s="1">
        <v>55418.0</v>
      </c>
      <c r="D319" s="1">
        <v>-0.072658</v>
      </c>
      <c r="E319" s="1">
        <v>0.088382</v>
      </c>
      <c r="F319" s="1">
        <v>0.04194</v>
      </c>
      <c r="G319" s="1">
        <v>0.049705</v>
      </c>
      <c r="H319" s="1">
        <v>-0.016035</v>
      </c>
      <c r="I319" s="1">
        <v>0.040264</v>
      </c>
      <c r="J319" s="1">
        <v>-0.066105</v>
      </c>
      <c r="K319" s="1">
        <v>0.047618</v>
      </c>
    </row>
    <row r="320" ht="15.75" customHeight="1">
      <c r="A320" s="1">
        <v>55418.5</v>
      </c>
      <c r="B320" s="1">
        <v>55418.0</v>
      </c>
      <c r="C320" s="1">
        <v>55419.0</v>
      </c>
      <c r="D320" s="1">
        <v>-0.00283</v>
      </c>
      <c r="E320" s="1">
        <v>0.024427</v>
      </c>
      <c r="F320" s="1">
        <v>6.92E-4</v>
      </c>
      <c r="G320" s="1">
        <v>0.011458</v>
      </c>
      <c r="H320" s="1">
        <v>0.004177</v>
      </c>
      <c r="I320" s="1">
        <v>0.010968</v>
      </c>
      <c r="J320" s="1">
        <v>-0.010279</v>
      </c>
      <c r="K320" s="1">
        <v>0.014345</v>
      </c>
    </row>
    <row r="321" ht="15.75" customHeight="1">
      <c r="A321" s="1">
        <v>55419.5</v>
      </c>
      <c r="B321" s="1">
        <v>55419.0</v>
      </c>
      <c r="C321" s="1">
        <v>55420.0</v>
      </c>
      <c r="D321" s="1">
        <v>-0.024163</v>
      </c>
      <c r="E321" s="1">
        <v>0.020317</v>
      </c>
      <c r="F321" s="1">
        <v>-0.013831</v>
      </c>
      <c r="G321" s="1">
        <v>0.008594</v>
      </c>
      <c r="H321" s="1">
        <v>-0.001731</v>
      </c>
      <c r="I321" s="1">
        <v>0.009602</v>
      </c>
      <c r="J321" s="1">
        <v>-0.00841</v>
      </c>
      <c r="K321" s="1">
        <v>0.012089</v>
      </c>
    </row>
    <row r="322" ht="15.75" customHeight="1">
      <c r="A322" s="1">
        <v>55420.5</v>
      </c>
      <c r="B322" s="1">
        <v>55420.0</v>
      </c>
      <c r="C322" s="1">
        <v>55421.0</v>
      </c>
      <c r="D322" s="1">
        <v>-0.014793</v>
      </c>
      <c r="E322" s="1">
        <v>0.01849</v>
      </c>
      <c r="F322" s="1">
        <v>8.08E-4</v>
      </c>
      <c r="G322" s="1">
        <v>0.008342</v>
      </c>
      <c r="H322" s="1">
        <v>-0.003804</v>
      </c>
      <c r="I322" s="1">
        <v>0.008337</v>
      </c>
      <c r="J322" s="1">
        <v>-0.010525</v>
      </c>
      <c r="K322" s="1">
        <v>0.011429</v>
      </c>
    </row>
    <row r="323" ht="15.75" customHeight="1">
      <c r="A323" s="1">
        <v>55421.5</v>
      </c>
      <c r="B323" s="1">
        <v>55421.0</v>
      </c>
      <c r="C323" s="1">
        <v>55422.0</v>
      </c>
      <c r="D323" s="1">
        <v>-0.02909</v>
      </c>
      <c r="E323" s="1">
        <v>0.016664</v>
      </c>
      <c r="F323" s="1">
        <v>-0.008278</v>
      </c>
      <c r="G323" s="1">
        <v>0.007683</v>
      </c>
      <c r="H323" s="1">
        <v>-0.005384</v>
      </c>
      <c r="I323" s="1">
        <v>0.007886</v>
      </c>
      <c r="J323" s="1">
        <v>-0.011423</v>
      </c>
      <c r="K323" s="1">
        <v>0.010122</v>
      </c>
    </row>
    <row r="324" ht="15.75" customHeight="1">
      <c r="A324" s="1">
        <v>55422.5</v>
      </c>
      <c r="B324" s="1">
        <v>55422.0</v>
      </c>
      <c r="C324" s="1">
        <v>55423.0</v>
      </c>
      <c r="D324" s="1">
        <v>-0.03075</v>
      </c>
      <c r="E324" s="1">
        <v>0.014991</v>
      </c>
      <c r="F324" s="1">
        <v>-0.003959</v>
      </c>
      <c r="G324" s="1">
        <v>0.007452</v>
      </c>
      <c r="H324" s="1">
        <v>-0.00447</v>
      </c>
      <c r="I324" s="1">
        <v>0.006832</v>
      </c>
      <c r="J324" s="1">
        <v>-0.02008</v>
      </c>
      <c r="K324" s="1">
        <v>0.009244</v>
      </c>
    </row>
    <row r="325" ht="15.75" customHeight="1">
      <c r="A325" s="1">
        <v>55423.5</v>
      </c>
      <c r="B325" s="1">
        <v>55423.0</v>
      </c>
      <c r="C325" s="1">
        <v>55424.0</v>
      </c>
      <c r="D325" s="1">
        <v>0.020355</v>
      </c>
      <c r="E325" s="1">
        <v>0.016014</v>
      </c>
      <c r="F325" s="1">
        <v>0.003331</v>
      </c>
      <c r="G325" s="1">
        <v>0.007128</v>
      </c>
      <c r="H325" s="1">
        <v>0.005143</v>
      </c>
      <c r="I325" s="1">
        <v>0.007305</v>
      </c>
      <c r="J325" s="1">
        <v>0.008957</v>
      </c>
      <c r="K325" s="1">
        <v>0.010287</v>
      </c>
    </row>
    <row r="326" ht="15.75" customHeight="1">
      <c r="A326" s="1">
        <v>55424.5</v>
      </c>
      <c r="B326" s="1">
        <v>55424.0</v>
      </c>
      <c r="C326" s="1">
        <v>55425.0</v>
      </c>
      <c r="D326" s="1">
        <v>-0.00329</v>
      </c>
      <c r="E326" s="1">
        <v>0.014222</v>
      </c>
      <c r="F326" s="1">
        <v>0.003028</v>
      </c>
      <c r="G326" s="1">
        <v>0.006261</v>
      </c>
      <c r="H326" s="1">
        <v>-0.008888</v>
      </c>
      <c r="I326" s="1">
        <v>0.006581</v>
      </c>
      <c r="J326" s="1">
        <v>0.005812</v>
      </c>
      <c r="K326" s="1">
        <v>0.009125</v>
      </c>
    </row>
    <row r="327" ht="15.75" customHeight="1">
      <c r="A327" s="1">
        <v>55425.5</v>
      </c>
      <c r="B327" s="1">
        <v>55425.0</v>
      </c>
      <c r="C327" s="1">
        <v>55426.0</v>
      </c>
      <c r="D327" s="1">
        <v>0.008229</v>
      </c>
      <c r="E327" s="1">
        <v>0.013815</v>
      </c>
      <c r="F327" s="1">
        <v>-0.004947</v>
      </c>
      <c r="G327" s="1">
        <v>0.005654</v>
      </c>
      <c r="H327" s="1">
        <v>0.01153</v>
      </c>
      <c r="I327" s="1">
        <v>0.006799</v>
      </c>
      <c r="J327" s="1">
        <v>-0.004734</v>
      </c>
      <c r="K327" s="1">
        <v>0.008588</v>
      </c>
    </row>
    <row r="328" ht="15.75" customHeight="1">
      <c r="A328" s="1">
        <v>55426.5</v>
      </c>
      <c r="B328" s="1">
        <v>55426.0</v>
      </c>
      <c r="C328" s="1">
        <v>55427.0</v>
      </c>
      <c r="D328" s="1">
        <v>0.018018</v>
      </c>
      <c r="E328" s="1">
        <v>0.017085</v>
      </c>
      <c r="F328" s="1">
        <v>0.013431</v>
      </c>
      <c r="G328" s="1">
        <v>0.00791</v>
      </c>
      <c r="H328" s="1">
        <v>0.005114</v>
      </c>
      <c r="I328" s="1">
        <v>0.007748</v>
      </c>
      <c r="J328" s="1">
        <v>0.002756</v>
      </c>
      <c r="K328" s="1">
        <v>0.011224</v>
      </c>
    </row>
    <row r="329" ht="15.75" customHeight="1">
      <c r="A329" s="1">
        <v>55427.5</v>
      </c>
      <c r="B329" s="1">
        <v>55427.0</v>
      </c>
      <c r="C329" s="1">
        <v>55428.0</v>
      </c>
      <c r="D329" s="1">
        <v>0.008067</v>
      </c>
      <c r="E329" s="1">
        <v>0.017821</v>
      </c>
      <c r="F329" s="1">
        <v>0.003392</v>
      </c>
      <c r="G329" s="1">
        <v>0.007546</v>
      </c>
      <c r="H329" s="1">
        <v>0.004413</v>
      </c>
      <c r="I329" s="1">
        <v>0.007857</v>
      </c>
      <c r="J329" s="1">
        <v>0.00125</v>
      </c>
      <c r="K329" s="1">
        <v>0.011996</v>
      </c>
    </row>
    <row r="330" ht="15.75" customHeight="1">
      <c r="A330" s="1">
        <v>55428.5</v>
      </c>
      <c r="B330" s="1">
        <v>55428.0</v>
      </c>
      <c r="C330" s="1">
        <v>55429.0</v>
      </c>
      <c r="D330" s="1">
        <v>-0.015194</v>
      </c>
      <c r="E330" s="1">
        <v>0.012265</v>
      </c>
      <c r="F330" s="1">
        <v>3.27E-4</v>
      </c>
      <c r="G330" s="1">
        <v>0.005474</v>
      </c>
      <c r="H330" s="1">
        <v>-0.008175</v>
      </c>
      <c r="I330" s="1">
        <v>0.005411</v>
      </c>
      <c r="J330" s="1">
        <v>-0.00331</v>
      </c>
      <c r="K330" s="1">
        <v>0.007869</v>
      </c>
    </row>
    <row r="331" ht="15.75" customHeight="1">
      <c r="A331" s="1">
        <v>55429.5</v>
      </c>
      <c r="B331" s="1">
        <v>55429.0</v>
      </c>
      <c r="C331" s="1">
        <v>55430.0</v>
      </c>
      <c r="D331" s="1">
        <v>-0.01578</v>
      </c>
      <c r="E331" s="1">
        <v>0.011579</v>
      </c>
      <c r="F331" s="1">
        <v>-0.005011</v>
      </c>
      <c r="G331" s="1">
        <v>0.005134</v>
      </c>
      <c r="H331" s="1">
        <v>-0.001165</v>
      </c>
      <c r="I331" s="1">
        <v>0.005251</v>
      </c>
      <c r="J331" s="1">
        <v>-0.010199</v>
      </c>
      <c r="K331" s="1">
        <v>0.007339</v>
      </c>
    </row>
    <row r="332" ht="15.75" customHeight="1">
      <c r="A332" s="1">
        <v>55430.5</v>
      </c>
      <c r="B332" s="1">
        <v>55430.0</v>
      </c>
      <c r="C332" s="1">
        <v>55431.0</v>
      </c>
      <c r="D332" s="1">
        <v>-0.021467</v>
      </c>
      <c r="E332" s="1">
        <v>0.011809</v>
      </c>
      <c r="F332" s="1">
        <v>-0.005805</v>
      </c>
      <c r="G332" s="1">
        <v>0.004883</v>
      </c>
      <c r="H332" s="1">
        <v>-0.006972</v>
      </c>
      <c r="I332" s="1">
        <v>0.005307</v>
      </c>
      <c r="J332" s="1">
        <v>-0.005333</v>
      </c>
      <c r="K332" s="1">
        <v>0.007706</v>
      </c>
    </row>
    <row r="333" ht="15.75" customHeight="1">
      <c r="A333" s="1">
        <v>55431.5</v>
      </c>
      <c r="B333" s="1">
        <v>55431.0</v>
      </c>
      <c r="C333" s="1">
        <v>55432.0</v>
      </c>
      <c r="D333" s="1">
        <v>0.003665</v>
      </c>
      <c r="E333" s="1">
        <v>0.011336</v>
      </c>
      <c r="F333" s="1">
        <v>4.94E-4</v>
      </c>
      <c r="G333" s="1">
        <v>0.005252</v>
      </c>
      <c r="H333" s="1">
        <v>0.005237</v>
      </c>
      <c r="I333" s="1">
        <v>0.005294</v>
      </c>
      <c r="J333" s="1">
        <v>-0.002855</v>
      </c>
      <c r="K333" s="1">
        <v>0.006987</v>
      </c>
    </row>
    <row r="334" ht="15.75" customHeight="1">
      <c r="A334" s="1">
        <v>55432.5</v>
      </c>
      <c r="B334" s="1">
        <v>55432.0</v>
      </c>
      <c r="C334" s="1">
        <v>55433.0</v>
      </c>
      <c r="D334" s="1">
        <v>-0.001376</v>
      </c>
      <c r="E334" s="1">
        <v>0.010921</v>
      </c>
      <c r="F334" s="1">
        <v>0.002289</v>
      </c>
      <c r="G334" s="1">
        <v>0.00487</v>
      </c>
      <c r="H334" s="1">
        <v>-0.00238</v>
      </c>
      <c r="I334" s="1">
        <v>0.004969</v>
      </c>
      <c r="J334" s="1">
        <v>-4.4E-4</v>
      </c>
      <c r="K334" s="1">
        <v>0.006948</v>
      </c>
    </row>
    <row r="335" ht="15.75" customHeight="1">
      <c r="A335" s="1">
        <v>55433.5</v>
      </c>
      <c r="B335" s="1">
        <v>55433.0</v>
      </c>
      <c r="C335" s="1">
        <v>55434.0</v>
      </c>
      <c r="D335" s="1">
        <v>0.003334</v>
      </c>
      <c r="E335" s="1">
        <v>0.011344</v>
      </c>
      <c r="F335" s="1">
        <v>-0.002894</v>
      </c>
      <c r="G335" s="1">
        <v>0.004716</v>
      </c>
      <c r="H335" s="1">
        <v>0.006864</v>
      </c>
      <c r="I335" s="1">
        <v>0.00532</v>
      </c>
      <c r="J335" s="1">
        <v>-0.003658</v>
      </c>
      <c r="K335" s="1">
        <v>0.007118</v>
      </c>
    </row>
    <row r="336" ht="15.75" customHeight="1">
      <c r="A336" s="1">
        <v>55434.5</v>
      </c>
      <c r="B336" s="1">
        <v>55434.0</v>
      </c>
      <c r="C336" s="1">
        <v>55435.0</v>
      </c>
      <c r="D336" s="1">
        <v>-0.006668</v>
      </c>
      <c r="E336" s="1">
        <v>0.011078</v>
      </c>
      <c r="F336" s="1">
        <v>-0.004599</v>
      </c>
      <c r="G336" s="1">
        <v>0.004353</v>
      </c>
      <c r="H336" s="1">
        <v>-0.011275</v>
      </c>
      <c r="I336" s="1">
        <v>0.004847</v>
      </c>
      <c r="J336" s="1">
        <v>0.009325</v>
      </c>
      <c r="K336" s="1">
        <v>0.007307</v>
      </c>
    </row>
    <row r="337" ht="15.75" customHeight="1">
      <c r="A337" s="1">
        <v>55435.5</v>
      </c>
      <c r="B337" s="1">
        <v>55435.0</v>
      </c>
      <c r="C337" s="1">
        <v>55436.0</v>
      </c>
      <c r="D337" s="1">
        <v>0.009841</v>
      </c>
      <c r="E337" s="1">
        <v>0.011128</v>
      </c>
      <c r="F337" s="1">
        <v>0.005044</v>
      </c>
      <c r="G337" s="1">
        <v>0.00489</v>
      </c>
      <c r="H337" s="1">
        <v>-1.17E-4</v>
      </c>
      <c r="I337" s="1">
        <v>0.004886</v>
      </c>
      <c r="J337" s="1">
        <v>0.004511</v>
      </c>
      <c r="K337" s="1">
        <v>0.007124</v>
      </c>
    </row>
    <row r="338" ht="15.75" customHeight="1">
      <c r="A338" s="1">
        <v>55436.5</v>
      </c>
      <c r="B338" s="1">
        <v>55436.0</v>
      </c>
      <c r="C338" s="1">
        <v>55437.0</v>
      </c>
      <c r="D338" s="1">
        <v>-0.011356</v>
      </c>
      <c r="E338" s="1">
        <v>0.012853</v>
      </c>
      <c r="F338" s="1">
        <v>-0.005186</v>
      </c>
      <c r="G338" s="1">
        <v>0.005316</v>
      </c>
      <c r="H338" s="1">
        <v>0.002898</v>
      </c>
      <c r="I338" s="1">
        <v>0.005958</v>
      </c>
      <c r="J338" s="1">
        <v>-0.010032</v>
      </c>
      <c r="K338" s="1">
        <v>0.008124</v>
      </c>
    </row>
    <row r="339" ht="15.75" customHeight="1">
      <c r="A339" s="1">
        <v>55437.5</v>
      </c>
      <c r="B339" s="1">
        <v>55437.0</v>
      </c>
      <c r="C339" s="1">
        <v>55438.0</v>
      </c>
      <c r="D339" s="1">
        <v>0.01268</v>
      </c>
      <c r="E339" s="1">
        <v>0.013921</v>
      </c>
      <c r="F339" s="1">
        <v>0.00128</v>
      </c>
      <c r="G339" s="1">
        <v>0.005898</v>
      </c>
      <c r="H339" s="1">
        <v>0.007566</v>
      </c>
      <c r="I339" s="1">
        <v>0.00628</v>
      </c>
      <c r="J339" s="1">
        <v>8.27E-4</v>
      </c>
      <c r="K339" s="1">
        <v>0.008976</v>
      </c>
    </row>
    <row r="340" ht="15.75" customHeight="1">
      <c r="A340" s="1">
        <v>55438.5</v>
      </c>
      <c r="B340" s="1">
        <v>55438.0</v>
      </c>
      <c r="C340" s="1">
        <v>55439.0</v>
      </c>
      <c r="D340" s="1">
        <v>-0.007147</v>
      </c>
      <c r="E340" s="1">
        <v>0.013884</v>
      </c>
      <c r="F340" s="1">
        <v>5.44E-4</v>
      </c>
      <c r="G340" s="1">
        <v>0.005586</v>
      </c>
      <c r="H340" s="1">
        <v>-3.71E-4</v>
      </c>
      <c r="I340" s="1">
        <v>0.00569</v>
      </c>
      <c r="J340" s="1">
        <v>-0.006328</v>
      </c>
      <c r="K340" s="1">
        <v>0.009818</v>
      </c>
    </row>
    <row r="341" ht="15.75" customHeight="1">
      <c r="A341" s="1">
        <v>55439.5</v>
      </c>
      <c r="B341" s="1">
        <v>55439.0</v>
      </c>
      <c r="C341" s="1">
        <v>55440.0</v>
      </c>
      <c r="D341" s="1">
        <v>0.037313</v>
      </c>
      <c r="E341" s="1">
        <v>0.010738</v>
      </c>
      <c r="F341" s="1">
        <v>0.003068</v>
      </c>
      <c r="G341" s="1">
        <v>0.0038</v>
      </c>
      <c r="H341" s="1">
        <v>0.009183</v>
      </c>
      <c r="I341" s="1">
        <v>0.004692</v>
      </c>
      <c r="J341" s="1">
        <v>0.019879</v>
      </c>
      <c r="K341" s="1">
        <v>0.007238</v>
      </c>
    </row>
    <row r="342" ht="15.75" customHeight="1">
      <c r="A342" s="1">
        <v>55440.5</v>
      </c>
      <c r="B342" s="1">
        <v>55440.0</v>
      </c>
      <c r="C342" s="1">
        <v>55441.0</v>
      </c>
      <c r="D342" s="1">
        <v>-0.005003</v>
      </c>
      <c r="E342" s="1">
        <v>0.009567</v>
      </c>
      <c r="F342" s="1">
        <v>-0.00147</v>
      </c>
      <c r="G342" s="1">
        <v>0.003891</v>
      </c>
      <c r="H342" s="1">
        <v>-5.2E-4</v>
      </c>
      <c r="I342" s="1">
        <v>0.004084</v>
      </c>
      <c r="J342" s="1">
        <v>-0.003128</v>
      </c>
      <c r="K342" s="1">
        <v>0.006407</v>
      </c>
    </row>
    <row r="343" ht="15.75" customHeight="1">
      <c r="A343" s="1">
        <v>55441.5</v>
      </c>
      <c r="B343" s="1">
        <v>55441.0</v>
      </c>
      <c r="C343" s="1">
        <v>55442.0</v>
      </c>
      <c r="D343" s="1">
        <v>-0.005174</v>
      </c>
      <c r="E343" s="1">
        <v>0.009129</v>
      </c>
      <c r="F343" s="1">
        <v>8.44E-4</v>
      </c>
      <c r="G343" s="1">
        <v>0.004007</v>
      </c>
      <c r="H343" s="1">
        <v>4.0E-6</v>
      </c>
      <c r="I343" s="1">
        <v>0.004019</v>
      </c>
      <c r="J343" s="1">
        <v>-0.004646</v>
      </c>
      <c r="K343" s="1">
        <v>0.005922</v>
      </c>
    </row>
    <row r="344" ht="15.75" customHeight="1">
      <c r="A344" s="1">
        <v>55442.5</v>
      </c>
      <c r="B344" s="1">
        <v>55442.0</v>
      </c>
      <c r="C344" s="1">
        <v>55443.0</v>
      </c>
      <c r="D344" s="1">
        <v>-0.013538</v>
      </c>
      <c r="E344" s="1">
        <v>0.008177</v>
      </c>
      <c r="F344" s="1">
        <v>-0.004157</v>
      </c>
      <c r="G344" s="1">
        <v>0.00317</v>
      </c>
      <c r="H344" s="1">
        <v>-0.007192</v>
      </c>
      <c r="I344" s="1">
        <v>0.003611</v>
      </c>
      <c r="J344" s="1">
        <v>-0.001</v>
      </c>
      <c r="K344" s="1">
        <v>0.005396</v>
      </c>
    </row>
    <row r="345" ht="15.75" customHeight="1">
      <c r="A345" s="1">
        <v>55443.5</v>
      </c>
      <c r="B345" s="1">
        <v>55443.0</v>
      </c>
      <c r="C345" s="1">
        <v>55444.0</v>
      </c>
      <c r="D345" s="1">
        <v>0.019798</v>
      </c>
      <c r="E345" s="1">
        <v>0.008737</v>
      </c>
      <c r="F345" s="1">
        <v>-0.001173</v>
      </c>
      <c r="G345" s="1">
        <v>0.003496</v>
      </c>
      <c r="H345" s="1">
        <v>0.007735</v>
      </c>
      <c r="I345" s="1">
        <v>0.00394</v>
      </c>
      <c r="J345" s="1">
        <v>0.009003</v>
      </c>
      <c r="K345" s="1">
        <v>0.005645</v>
      </c>
    </row>
    <row r="346" ht="15.75" customHeight="1">
      <c r="A346" s="1">
        <v>55444.5</v>
      </c>
      <c r="B346" s="1">
        <v>55444.0</v>
      </c>
      <c r="C346" s="1">
        <v>55445.0</v>
      </c>
      <c r="D346" s="1">
        <v>0.003785</v>
      </c>
      <c r="E346" s="1">
        <v>0.008328</v>
      </c>
      <c r="F346" s="1">
        <v>-0.004603</v>
      </c>
      <c r="G346" s="1">
        <v>0.003226</v>
      </c>
      <c r="H346" s="1">
        <v>0.001342</v>
      </c>
      <c r="I346" s="1">
        <v>0.003677</v>
      </c>
      <c r="J346" s="1">
        <v>0.004846</v>
      </c>
      <c r="K346" s="1">
        <v>0.005498</v>
      </c>
    </row>
    <row r="347" ht="15.75" customHeight="1">
      <c r="A347" s="1">
        <v>55445.5</v>
      </c>
      <c r="B347" s="1">
        <v>55445.0</v>
      </c>
      <c r="C347" s="1">
        <v>55446.0</v>
      </c>
      <c r="D347" s="1">
        <v>0.001774</v>
      </c>
      <c r="E347" s="1">
        <v>0.008858</v>
      </c>
      <c r="F347" s="1">
        <v>-0.001054</v>
      </c>
      <c r="G347" s="1">
        <v>0.0037</v>
      </c>
      <c r="H347" s="1">
        <v>8.18E-4</v>
      </c>
      <c r="I347" s="1">
        <v>0.003818</v>
      </c>
      <c r="J347" s="1">
        <v>0.001494</v>
      </c>
      <c r="K347" s="1">
        <v>0.00586</v>
      </c>
    </row>
    <row r="348" ht="15.75" customHeight="1">
      <c r="A348" s="1">
        <v>55446.5</v>
      </c>
      <c r="B348" s="1">
        <v>55446.0</v>
      </c>
      <c r="C348" s="1">
        <v>55447.0</v>
      </c>
      <c r="D348" s="1">
        <v>0.00327</v>
      </c>
      <c r="E348" s="1">
        <v>0.008869</v>
      </c>
      <c r="F348" s="1">
        <v>0.007075</v>
      </c>
      <c r="G348" s="1">
        <v>0.003613</v>
      </c>
      <c r="H348" s="1">
        <v>-5.02E-4</v>
      </c>
      <c r="I348" s="1">
        <v>0.003874</v>
      </c>
      <c r="J348" s="1">
        <v>-0.001223</v>
      </c>
      <c r="K348" s="1">
        <v>0.005854</v>
      </c>
    </row>
    <row r="349" ht="15.75" customHeight="1">
      <c r="A349" s="1">
        <v>55447.5</v>
      </c>
      <c r="B349" s="1">
        <v>55447.0</v>
      </c>
      <c r="C349" s="1">
        <v>55448.0</v>
      </c>
      <c r="D349" s="1">
        <v>0.007995</v>
      </c>
      <c r="E349" s="1">
        <v>0.00998</v>
      </c>
      <c r="F349" s="1">
        <v>6.85E-4</v>
      </c>
      <c r="G349" s="1">
        <v>0.003974</v>
      </c>
      <c r="H349" s="1">
        <v>3.23E-4</v>
      </c>
      <c r="I349" s="1">
        <v>0.004397</v>
      </c>
      <c r="J349" s="1">
        <v>0.006325</v>
      </c>
      <c r="K349" s="1">
        <v>0.006601</v>
      </c>
    </row>
    <row r="350" ht="15.75" customHeight="1">
      <c r="A350" s="1">
        <v>55448.5</v>
      </c>
      <c r="B350" s="1">
        <v>55448.0</v>
      </c>
      <c r="C350" s="1">
        <v>55449.0</v>
      </c>
      <c r="D350" s="1">
        <v>-0.011487</v>
      </c>
      <c r="E350" s="1">
        <v>0.010605</v>
      </c>
      <c r="F350" s="1">
        <v>-0.003207</v>
      </c>
      <c r="G350" s="1">
        <v>0.004008</v>
      </c>
      <c r="H350" s="1">
        <v>0.001354</v>
      </c>
      <c r="I350" s="1">
        <v>0.004694</v>
      </c>
      <c r="J350" s="1">
        <v>-0.008941</v>
      </c>
      <c r="K350" s="1">
        <v>0.007069</v>
      </c>
    </row>
    <row r="351" ht="15.75" customHeight="1">
      <c r="A351" s="1">
        <v>55449.5</v>
      </c>
      <c r="B351" s="1">
        <v>55449.0</v>
      </c>
      <c r="C351" s="1">
        <v>55450.0</v>
      </c>
      <c r="D351" s="1">
        <v>-0.08617</v>
      </c>
      <c r="E351" s="1">
        <v>0.064461</v>
      </c>
      <c r="F351" s="1">
        <v>0.012385</v>
      </c>
      <c r="G351" s="1">
        <v>0.034169</v>
      </c>
      <c r="H351" s="1">
        <v>-0.022258</v>
      </c>
      <c r="I351" s="1">
        <v>0.02813</v>
      </c>
      <c r="J351" s="1">
        <v>-0.05302</v>
      </c>
      <c r="K351" s="1">
        <v>0.042035</v>
      </c>
    </row>
    <row r="352" ht="15.75" customHeight="1">
      <c r="A352" s="1">
        <v>55450.5</v>
      </c>
      <c r="B352" s="1">
        <v>55450.0</v>
      </c>
      <c r="C352" s="1">
        <v>55451.0</v>
      </c>
      <c r="D352" s="1">
        <v>0.01014</v>
      </c>
      <c r="E352" s="1">
        <v>0.01171</v>
      </c>
      <c r="F352" s="1">
        <v>0.004286</v>
      </c>
      <c r="G352" s="1">
        <v>0.004555</v>
      </c>
      <c r="H352" s="1">
        <v>0.00876</v>
      </c>
      <c r="I352" s="1">
        <v>0.005102</v>
      </c>
      <c r="J352" s="1">
        <v>-0.004836</v>
      </c>
      <c r="K352" s="1">
        <v>0.007851</v>
      </c>
    </row>
    <row r="353" ht="15.75" customHeight="1">
      <c r="A353" s="1">
        <v>55451.5</v>
      </c>
      <c r="B353" s="1">
        <v>55451.0</v>
      </c>
      <c r="C353" s="1">
        <v>55452.0</v>
      </c>
      <c r="D353" s="1">
        <v>0.014199</v>
      </c>
      <c r="E353" s="1">
        <v>0.010003</v>
      </c>
      <c r="F353" s="1">
        <v>0.002365</v>
      </c>
      <c r="G353" s="1">
        <v>0.003839</v>
      </c>
      <c r="H353" s="1">
        <v>-0.002359</v>
      </c>
      <c r="I353" s="1">
        <v>0.004113</v>
      </c>
      <c r="J353" s="1">
        <v>0.013812</v>
      </c>
      <c r="K353" s="1">
        <v>0.006735</v>
      </c>
    </row>
    <row r="354" ht="15.75" customHeight="1">
      <c r="A354" s="1">
        <v>55452.5</v>
      </c>
      <c r="B354" s="1">
        <v>55452.0</v>
      </c>
      <c r="C354" s="1">
        <v>55453.0</v>
      </c>
      <c r="D354" s="1">
        <v>0.013748</v>
      </c>
      <c r="E354" s="1">
        <v>0.011529</v>
      </c>
      <c r="F354" s="1">
        <v>-0.004255</v>
      </c>
      <c r="G354" s="1">
        <v>0.004494</v>
      </c>
      <c r="H354" s="1">
        <v>0.003212</v>
      </c>
      <c r="I354" s="1">
        <v>0.005007</v>
      </c>
      <c r="J354" s="1">
        <v>0.01066</v>
      </c>
      <c r="K354" s="1">
        <v>0.00761</v>
      </c>
    </row>
    <row r="355" ht="15.75" customHeight="1">
      <c r="A355" s="1">
        <v>55453.5</v>
      </c>
      <c r="B355" s="1">
        <v>55453.0</v>
      </c>
      <c r="C355" s="1">
        <v>55454.0</v>
      </c>
      <c r="D355" s="1">
        <v>-0.009152</v>
      </c>
      <c r="E355" s="1">
        <v>0.012646</v>
      </c>
      <c r="F355" s="1">
        <v>0.004527</v>
      </c>
      <c r="G355" s="1">
        <v>0.005559</v>
      </c>
      <c r="H355" s="1">
        <v>-0.004793</v>
      </c>
      <c r="I355" s="1">
        <v>0.00558</v>
      </c>
      <c r="J355" s="1">
        <v>-0.004133</v>
      </c>
      <c r="K355" s="1">
        <v>0.00827</v>
      </c>
    </row>
    <row r="356" ht="15.75" customHeight="1">
      <c r="A356" s="1">
        <v>55454.5</v>
      </c>
      <c r="B356" s="1">
        <v>55454.0</v>
      </c>
      <c r="C356" s="1">
        <v>55455.0</v>
      </c>
      <c r="D356" s="1">
        <v>-0.011405</v>
      </c>
      <c r="E356" s="1">
        <v>0.012196</v>
      </c>
      <c r="F356" s="1">
        <v>6.2E-5</v>
      </c>
      <c r="G356" s="1">
        <v>0.005609</v>
      </c>
      <c r="H356" s="1">
        <v>-0.005769</v>
      </c>
      <c r="I356" s="1">
        <v>0.005357</v>
      </c>
      <c r="J356" s="1">
        <v>-0.001449</v>
      </c>
      <c r="K356" s="1">
        <v>0.007948</v>
      </c>
    </row>
    <row r="357" ht="15.75" customHeight="1">
      <c r="A357" s="1">
        <v>55455.5</v>
      </c>
      <c r="B357" s="1">
        <v>55455.0</v>
      </c>
      <c r="C357" s="1">
        <v>55456.0</v>
      </c>
      <c r="D357" s="1">
        <v>0.008582</v>
      </c>
      <c r="E357" s="1">
        <v>0.011993</v>
      </c>
      <c r="F357" s="1">
        <v>-0.006187</v>
      </c>
      <c r="G357" s="1">
        <v>0.004751</v>
      </c>
      <c r="H357" s="1">
        <v>0.004764</v>
      </c>
      <c r="I357" s="1">
        <v>0.005523</v>
      </c>
      <c r="J357" s="1">
        <v>0.006804</v>
      </c>
      <c r="K357" s="1">
        <v>0.007722</v>
      </c>
    </row>
    <row r="358" ht="15.75" customHeight="1">
      <c r="A358" s="1">
        <v>55456.5</v>
      </c>
      <c r="B358" s="1">
        <v>55456.0</v>
      </c>
      <c r="C358" s="1">
        <v>55457.0</v>
      </c>
      <c r="D358" s="1">
        <v>-0.019056</v>
      </c>
      <c r="E358" s="1">
        <v>0.012003</v>
      </c>
      <c r="F358" s="1">
        <v>0.004901</v>
      </c>
      <c r="G358" s="1">
        <v>0.005828</v>
      </c>
      <c r="H358" s="1">
        <v>-0.006511</v>
      </c>
      <c r="I358" s="1">
        <v>0.005519</v>
      </c>
      <c r="J358" s="1">
        <v>-0.012096</v>
      </c>
      <c r="K358" s="1">
        <v>0.007367</v>
      </c>
    </row>
    <row r="359" ht="15.75" customHeight="1">
      <c r="A359" s="1">
        <v>55457.5</v>
      </c>
      <c r="B359" s="1">
        <v>55457.0</v>
      </c>
      <c r="C359" s="1">
        <v>55458.0</v>
      </c>
      <c r="D359" s="1">
        <v>0.006188</v>
      </c>
      <c r="E359" s="1">
        <v>0.012441</v>
      </c>
      <c r="F359" s="1">
        <v>-0.001742</v>
      </c>
      <c r="G359" s="1">
        <v>0.005117</v>
      </c>
      <c r="H359" s="1">
        <v>-0.002283</v>
      </c>
      <c r="I359" s="1">
        <v>0.005635</v>
      </c>
      <c r="J359" s="1">
        <v>0.008707</v>
      </c>
      <c r="K359" s="1">
        <v>0.008001</v>
      </c>
    </row>
    <row r="360" ht="15.75" customHeight="1">
      <c r="A360" s="1">
        <v>55458.5</v>
      </c>
      <c r="B360" s="1">
        <v>55458.0</v>
      </c>
      <c r="C360" s="1">
        <v>55459.0</v>
      </c>
      <c r="D360" s="1">
        <v>0.00407</v>
      </c>
      <c r="E360" s="1">
        <v>0.013456</v>
      </c>
      <c r="F360" s="1">
        <v>-0.007831</v>
      </c>
      <c r="G360" s="1">
        <v>0.005153</v>
      </c>
      <c r="H360" s="1">
        <v>0.011909</v>
      </c>
      <c r="I360" s="1">
        <v>0.006225</v>
      </c>
      <c r="J360" s="1">
        <v>-0.006062</v>
      </c>
      <c r="K360" s="1">
        <v>0.008588</v>
      </c>
    </row>
    <row r="361" ht="15.75" customHeight="1">
      <c r="A361" s="1">
        <v>55459.5</v>
      </c>
      <c r="B361" s="1">
        <v>55459.0</v>
      </c>
      <c r="C361" s="1">
        <v>55460.0</v>
      </c>
      <c r="D361" s="1">
        <v>-8.67E-4</v>
      </c>
      <c r="E361" s="1">
        <v>0.023139</v>
      </c>
      <c r="F361" s="1">
        <v>-0.004143</v>
      </c>
      <c r="G361" s="1">
        <v>0.010287</v>
      </c>
      <c r="H361" s="1">
        <v>0.010873</v>
      </c>
      <c r="I361" s="1">
        <v>0.011088</v>
      </c>
      <c r="J361" s="1">
        <v>-0.013578</v>
      </c>
      <c r="K361" s="1">
        <v>0.014536</v>
      </c>
    </row>
    <row r="362" ht="15.75" customHeight="1">
      <c r="A362" s="1">
        <v>55460.5</v>
      </c>
      <c r="B362" s="1">
        <v>55460.0</v>
      </c>
      <c r="C362" s="1">
        <v>55461.0</v>
      </c>
      <c r="D362" s="1">
        <v>0.027683</v>
      </c>
      <c r="E362" s="1">
        <v>0.014589</v>
      </c>
      <c r="F362" s="1">
        <v>0.002482</v>
      </c>
      <c r="G362" s="1">
        <v>0.006404</v>
      </c>
      <c r="H362" s="1">
        <v>0.007461</v>
      </c>
      <c r="I362" s="1">
        <v>0.00652</v>
      </c>
      <c r="J362" s="1">
        <v>0.014668</v>
      </c>
      <c r="K362" s="1">
        <v>0.009738</v>
      </c>
    </row>
    <row r="363" ht="15.75" customHeight="1">
      <c r="A363" s="1">
        <v>55461.5</v>
      </c>
      <c r="B363" s="1">
        <v>55461.0</v>
      </c>
      <c r="C363" s="1">
        <v>55462.0</v>
      </c>
      <c r="D363" s="1">
        <v>-0.030888</v>
      </c>
      <c r="E363" s="1">
        <v>0.01355</v>
      </c>
      <c r="F363" s="1">
        <v>-0.006895</v>
      </c>
      <c r="G363" s="1">
        <v>0.005749</v>
      </c>
      <c r="H363" s="1">
        <v>-0.015136</v>
      </c>
      <c r="I363" s="1">
        <v>0.006203</v>
      </c>
      <c r="J363" s="1">
        <v>-0.006109</v>
      </c>
      <c r="K363" s="1">
        <v>0.008905</v>
      </c>
    </row>
    <row r="364" ht="15.75" customHeight="1">
      <c r="A364" s="1">
        <v>55462.5</v>
      </c>
      <c r="B364" s="1">
        <v>55462.0</v>
      </c>
      <c r="C364" s="1">
        <v>55463.0</v>
      </c>
      <c r="D364" s="1">
        <v>-0.011966</v>
      </c>
      <c r="E364" s="1">
        <v>0.013959</v>
      </c>
      <c r="F364" s="1">
        <v>0.003805</v>
      </c>
      <c r="G364" s="1">
        <v>0.00699</v>
      </c>
      <c r="H364" s="1">
        <v>-0.005415</v>
      </c>
      <c r="I364" s="1">
        <v>0.006435</v>
      </c>
      <c r="J364" s="1">
        <v>-0.007194</v>
      </c>
      <c r="K364" s="1">
        <v>0.008734</v>
      </c>
    </row>
    <row r="365" ht="15.75" customHeight="1">
      <c r="A365" s="1">
        <v>55463.5</v>
      </c>
      <c r="B365" s="1">
        <v>55463.0</v>
      </c>
      <c r="C365" s="1">
        <v>55464.0</v>
      </c>
      <c r="D365" s="1">
        <v>-0.015605</v>
      </c>
      <c r="E365" s="1">
        <v>0.01448</v>
      </c>
      <c r="F365" s="1">
        <v>-0.010524</v>
      </c>
      <c r="G365" s="1">
        <v>0.005857</v>
      </c>
      <c r="H365" s="1">
        <v>6.7E-5</v>
      </c>
      <c r="I365" s="1">
        <v>0.006733</v>
      </c>
      <c r="J365" s="1">
        <v>-0.005515</v>
      </c>
      <c r="K365" s="1">
        <v>0.009339</v>
      </c>
    </row>
    <row r="366" ht="15.75" customHeight="1">
      <c r="A366" s="1">
        <v>55464.5</v>
      </c>
      <c r="B366" s="1">
        <v>55464.0</v>
      </c>
      <c r="C366" s="1">
        <v>55465.0</v>
      </c>
      <c r="D366" s="1">
        <v>0.014458</v>
      </c>
      <c r="E366" s="1">
        <v>0.020042</v>
      </c>
      <c r="F366" s="1">
        <v>-0.012371</v>
      </c>
      <c r="G366" s="1">
        <v>0.008303</v>
      </c>
      <c r="H366" s="1">
        <v>0.005214</v>
      </c>
      <c r="I366" s="1">
        <v>0.009049</v>
      </c>
      <c r="J366" s="1">
        <v>0.01668</v>
      </c>
      <c r="K366" s="1">
        <v>0.012992</v>
      </c>
    </row>
    <row r="367" ht="15.75" customHeight="1">
      <c r="A367" s="1">
        <v>55472.5</v>
      </c>
      <c r="B367" s="1">
        <v>55472.0</v>
      </c>
      <c r="C367" s="1">
        <v>55473.0</v>
      </c>
      <c r="D367" s="1">
        <v>0.066013</v>
      </c>
      <c r="E367" s="1">
        <v>0.020212</v>
      </c>
      <c r="F367" s="1">
        <v>0.021247</v>
      </c>
      <c r="G367" s="1">
        <v>0.008601</v>
      </c>
      <c r="H367" s="1">
        <v>0.015521</v>
      </c>
      <c r="I367" s="1">
        <v>0.007782</v>
      </c>
      <c r="J367" s="1">
        <v>0.024121</v>
      </c>
      <c r="K367" s="1">
        <v>0.013784</v>
      </c>
    </row>
    <row r="368" ht="15.75" customHeight="1">
      <c r="A368" s="1">
        <v>55473.5</v>
      </c>
      <c r="B368" s="1">
        <v>55473.0</v>
      </c>
      <c r="C368" s="1">
        <v>55474.0</v>
      </c>
      <c r="D368" s="1">
        <v>-0.03261</v>
      </c>
      <c r="E368" s="1">
        <v>0.014719</v>
      </c>
      <c r="F368" s="1">
        <v>0.009514</v>
      </c>
      <c r="G368" s="1">
        <v>0.006331</v>
      </c>
      <c r="H368" s="1">
        <v>-0.006937</v>
      </c>
      <c r="I368" s="1">
        <v>0.005968</v>
      </c>
      <c r="J368" s="1">
        <v>-0.026262</v>
      </c>
      <c r="K368" s="1">
        <v>0.009765</v>
      </c>
    </row>
    <row r="369" ht="15.75" customHeight="1">
      <c r="A369" s="1">
        <v>55474.5</v>
      </c>
      <c r="B369" s="1">
        <v>55474.0</v>
      </c>
      <c r="C369" s="1">
        <v>55475.0</v>
      </c>
      <c r="D369" s="1">
        <v>-0.016075</v>
      </c>
      <c r="E369" s="1">
        <v>0.014315</v>
      </c>
      <c r="F369" s="1">
        <v>-4.28E-4</v>
      </c>
      <c r="G369" s="1">
        <v>0.005367</v>
      </c>
      <c r="H369" s="1">
        <v>-0.002855</v>
      </c>
      <c r="I369" s="1">
        <v>0.005947</v>
      </c>
      <c r="J369" s="1">
        <v>-0.010474</v>
      </c>
      <c r="K369" s="1">
        <v>0.009521</v>
      </c>
    </row>
    <row r="370" ht="15.75" customHeight="1">
      <c r="A370" s="1">
        <v>55478.5</v>
      </c>
      <c r="B370" s="1">
        <v>55478.0</v>
      </c>
      <c r="C370" s="1">
        <v>55479.0</v>
      </c>
      <c r="D370" s="1">
        <v>-0.042403</v>
      </c>
      <c r="E370" s="1">
        <v>0.043822</v>
      </c>
      <c r="F370" s="1">
        <v>-0.002231</v>
      </c>
      <c r="G370" s="1">
        <v>0.019425</v>
      </c>
      <c r="H370" s="1">
        <v>0.010888</v>
      </c>
      <c r="I370" s="1">
        <v>0.020158</v>
      </c>
      <c r="J370" s="1">
        <v>-0.048027</v>
      </c>
      <c r="K370" s="1">
        <v>0.025923</v>
      </c>
    </row>
    <row r="371" ht="15.75" customHeight="1">
      <c r="A371" s="1">
        <v>55479.5</v>
      </c>
      <c r="B371" s="1">
        <v>55479.0</v>
      </c>
      <c r="C371" s="1">
        <v>55480.0</v>
      </c>
      <c r="D371" s="1">
        <v>0.007339</v>
      </c>
      <c r="E371" s="1">
        <v>0.048191</v>
      </c>
      <c r="F371" s="1">
        <v>0.015543</v>
      </c>
      <c r="G371" s="1">
        <v>0.018654</v>
      </c>
      <c r="H371" s="1">
        <v>-0.002568</v>
      </c>
      <c r="I371" s="1">
        <v>0.019985</v>
      </c>
      <c r="J371" s="1">
        <v>-2.9E-4</v>
      </c>
      <c r="K371" s="1">
        <v>0.031504</v>
      </c>
    </row>
    <row r="372" ht="15.75" customHeight="1">
      <c r="A372" s="1">
        <v>55480.5</v>
      </c>
      <c r="B372" s="1">
        <v>55480.0</v>
      </c>
      <c r="C372" s="1">
        <v>55481.0</v>
      </c>
      <c r="D372" s="1">
        <v>-0.004537</v>
      </c>
      <c r="E372" s="1">
        <v>0.01425</v>
      </c>
      <c r="F372" s="1">
        <v>-0.01212</v>
      </c>
      <c r="G372" s="1">
        <v>0.005026</v>
      </c>
      <c r="H372" s="1">
        <v>-0.002237</v>
      </c>
      <c r="I372" s="1">
        <v>0.005696</v>
      </c>
      <c r="J372" s="1">
        <v>0.005554</v>
      </c>
      <c r="K372" s="1">
        <v>0.009632</v>
      </c>
    </row>
    <row r="373" ht="15.75" customHeight="1">
      <c r="A373" s="1">
        <v>55481.5</v>
      </c>
      <c r="B373" s="1">
        <v>55481.0</v>
      </c>
      <c r="C373" s="1">
        <v>55482.0</v>
      </c>
      <c r="D373" s="1">
        <v>0.011151</v>
      </c>
      <c r="E373" s="1">
        <v>0.015475</v>
      </c>
      <c r="F373" s="1">
        <v>-0.001645</v>
      </c>
      <c r="G373" s="1">
        <v>0.005691</v>
      </c>
      <c r="H373" s="1">
        <v>0.00141</v>
      </c>
      <c r="I373" s="1">
        <v>0.005932</v>
      </c>
      <c r="J373" s="1">
        <v>0.008572</v>
      </c>
      <c r="K373" s="1">
        <v>0.010716</v>
      </c>
    </row>
    <row r="374" ht="15.75" customHeight="1">
      <c r="A374" s="1">
        <v>55482.5</v>
      </c>
      <c r="B374" s="1">
        <v>55482.0</v>
      </c>
      <c r="C374" s="1">
        <v>55483.0</v>
      </c>
      <c r="D374" s="1">
        <v>-0.015183</v>
      </c>
      <c r="E374" s="1">
        <v>0.026859</v>
      </c>
      <c r="F374" s="1">
        <v>-0.011956</v>
      </c>
      <c r="G374" s="1">
        <v>0.008006</v>
      </c>
      <c r="H374" s="1">
        <v>-0.01389</v>
      </c>
      <c r="I374" s="1">
        <v>0.010449</v>
      </c>
      <c r="J374" s="1">
        <v>0.010467</v>
      </c>
      <c r="K374" s="1">
        <v>0.018582</v>
      </c>
    </row>
    <row r="375" ht="15.75" customHeight="1">
      <c r="A375" s="1">
        <v>55483.5</v>
      </c>
      <c r="B375" s="1">
        <v>55483.0</v>
      </c>
      <c r="C375" s="1">
        <v>55484.0</v>
      </c>
      <c r="D375" s="1">
        <v>0.056714</v>
      </c>
      <c r="E375" s="1">
        <v>0.031002</v>
      </c>
      <c r="F375" s="1">
        <v>0.007555</v>
      </c>
      <c r="G375" s="1">
        <v>0.01293</v>
      </c>
      <c r="H375" s="1">
        <v>0.004007</v>
      </c>
      <c r="I375" s="1">
        <v>0.011515</v>
      </c>
      <c r="J375" s="1">
        <v>0.041044</v>
      </c>
      <c r="K375" s="1">
        <v>0.02161</v>
      </c>
    </row>
    <row r="376" ht="15.75" customHeight="1">
      <c r="A376" s="1">
        <v>55484.5</v>
      </c>
      <c r="B376" s="1">
        <v>55484.0</v>
      </c>
      <c r="C376" s="1">
        <v>55485.0</v>
      </c>
      <c r="D376" s="1">
        <v>0.069593</v>
      </c>
      <c r="E376" s="1">
        <v>0.048612</v>
      </c>
      <c r="F376" s="1">
        <v>-0.004994</v>
      </c>
      <c r="G376" s="1">
        <v>0.014058</v>
      </c>
      <c r="H376" s="1">
        <v>-6.54E-4</v>
      </c>
      <c r="I376" s="1">
        <v>0.017121</v>
      </c>
      <c r="J376" s="1">
        <v>0.061969</v>
      </c>
      <c r="K376" s="1">
        <v>0.035814</v>
      </c>
    </row>
    <row r="377" ht="15.75" customHeight="1">
      <c r="A377" s="1">
        <v>55488.5</v>
      </c>
      <c r="B377" s="1">
        <v>55488.0</v>
      </c>
      <c r="C377" s="1">
        <v>55489.0</v>
      </c>
      <c r="D377" s="1">
        <v>0.016088</v>
      </c>
      <c r="E377" s="1">
        <v>0.02682</v>
      </c>
      <c r="F377" s="1">
        <v>0.009013</v>
      </c>
      <c r="G377" s="1">
        <v>0.011301</v>
      </c>
      <c r="H377" s="1">
        <v>0.015005</v>
      </c>
      <c r="I377" s="1">
        <v>0.012043</v>
      </c>
      <c r="J377" s="1">
        <v>-0.009891</v>
      </c>
      <c r="K377" s="1">
        <v>0.015972</v>
      </c>
    </row>
    <row r="378" ht="15.75" customHeight="1">
      <c r="A378" s="1">
        <v>55489.5</v>
      </c>
      <c r="B378" s="1">
        <v>55489.0</v>
      </c>
      <c r="C378" s="1">
        <v>55490.0</v>
      </c>
      <c r="D378" s="1">
        <v>-0.041638</v>
      </c>
      <c r="E378" s="1">
        <v>0.022034</v>
      </c>
      <c r="F378" s="1">
        <v>0.006586</v>
      </c>
      <c r="G378" s="1">
        <v>0.010556</v>
      </c>
      <c r="H378" s="1">
        <v>-0.013158</v>
      </c>
      <c r="I378" s="1">
        <v>0.00995</v>
      </c>
      <c r="J378" s="1">
        <v>-0.025422</v>
      </c>
      <c r="K378" s="1">
        <v>0.012936</v>
      </c>
    </row>
    <row r="379" ht="15.75" customHeight="1">
      <c r="A379" s="1">
        <v>55490.5</v>
      </c>
      <c r="B379" s="1">
        <v>55490.0</v>
      </c>
      <c r="C379" s="1">
        <v>55491.0</v>
      </c>
      <c r="D379" s="1">
        <v>-0.034309</v>
      </c>
      <c r="E379" s="1">
        <v>0.019598</v>
      </c>
      <c r="F379" s="1">
        <v>0.011178</v>
      </c>
      <c r="G379" s="1">
        <v>0.008822</v>
      </c>
      <c r="H379" s="1">
        <v>-0.020294</v>
      </c>
      <c r="I379" s="1">
        <v>0.008511</v>
      </c>
      <c r="J379" s="1">
        <v>-0.012071</v>
      </c>
      <c r="K379" s="1">
        <v>0.012369</v>
      </c>
    </row>
    <row r="380" ht="15.75" customHeight="1">
      <c r="A380" s="1">
        <v>55491.5</v>
      </c>
      <c r="B380" s="1">
        <v>55491.0</v>
      </c>
      <c r="C380" s="1">
        <v>55492.0</v>
      </c>
      <c r="D380" s="1">
        <v>-2.8E-4</v>
      </c>
      <c r="E380" s="1">
        <v>0.017598</v>
      </c>
      <c r="F380" s="1">
        <v>-0.003775</v>
      </c>
      <c r="G380" s="1">
        <v>0.007332</v>
      </c>
      <c r="H380" s="1">
        <v>0.001146</v>
      </c>
      <c r="I380" s="1">
        <v>0.008273</v>
      </c>
      <c r="J380" s="1">
        <v>1.88E-4</v>
      </c>
      <c r="K380" s="1">
        <v>0.010804</v>
      </c>
    </row>
    <row r="381" ht="15.75" customHeight="1">
      <c r="A381" s="1">
        <v>55492.5</v>
      </c>
      <c r="B381" s="1">
        <v>55492.0</v>
      </c>
      <c r="C381" s="1">
        <v>55493.0</v>
      </c>
      <c r="D381" s="1">
        <v>-0.030465</v>
      </c>
      <c r="E381" s="1">
        <v>0.015747</v>
      </c>
      <c r="F381" s="1">
        <v>-0.007184</v>
      </c>
      <c r="G381" s="1">
        <v>0.006902</v>
      </c>
      <c r="H381" s="1">
        <v>-0.020154</v>
      </c>
      <c r="I381" s="1">
        <v>0.006595</v>
      </c>
      <c r="J381" s="1">
        <v>0.002162</v>
      </c>
      <c r="K381" s="1">
        <v>0.010596</v>
      </c>
    </row>
    <row r="382" ht="15.75" customHeight="1">
      <c r="A382" s="1">
        <v>55493.5</v>
      </c>
      <c r="B382" s="1">
        <v>55493.0</v>
      </c>
      <c r="C382" s="1">
        <v>55494.0</v>
      </c>
      <c r="D382" s="1">
        <v>0.010129</v>
      </c>
      <c r="E382" s="1">
        <v>0.015339</v>
      </c>
      <c r="F382" s="1">
        <v>0.00192</v>
      </c>
      <c r="G382" s="1">
        <v>0.007363</v>
      </c>
      <c r="H382" s="1">
        <v>0.001588</v>
      </c>
      <c r="I382" s="1">
        <v>0.007069</v>
      </c>
      <c r="J382" s="1">
        <v>0.005082</v>
      </c>
      <c r="K382" s="1">
        <v>0.009533</v>
      </c>
    </row>
    <row r="383" ht="15.75" customHeight="1">
      <c r="A383" s="1">
        <v>55494.5</v>
      </c>
      <c r="B383" s="1">
        <v>55494.0</v>
      </c>
      <c r="C383" s="1">
        <v>55495.0</v>
      </c>
      <c r="D383" s="1">
        <v>-0.012018</v>
      </c>
      <c r="E383" s="1">
        <v>0.013462</v>
      </c>
      <c r="F383" s="1">
        <v>-0.001357</v>
      </c>
      <c r="G383" s="1">
        <v>0.006096</v>
      </c>
      <c r="H383" s="1">
        <v>-0.00463</v>
      </c>
      <c r="I383" s="1">
        <v>0.006148</v>
      </c>
      <c r="J383" s="1">
        <v>-0.003053</v>
      </c>
      <c r="K383" s="1">
        <v>0.008657</v>
      </c>
    </row>
    <row r="384" ht="15.75" customHeight="1">
      <c r="A384" s="1">
        <v>55495.5</v>
      </c>
      <c r="B384" s="1">
        <v>55495.0</v>
      </c>
      <c r="C384" s="1">
        <v>55496.0</v>
      </c>
      <c r="D384" s="1">
        <v>0.004254</v>
      </c>
      <c r="E384" s="1">
        <v>0.014299</v>
      </c>
      <c r="F384" s="1">
        <v>-0.00895</v>
      </c>
      <c r="G384" s="1">
        <v>0.006479</v>
      </c>
      <c r="H384" s="1">
        <v>-0.002059</v>
      </c>
      <c r="I384" s="1">
        <v>0.006351</v>
      </c>
      <c r="J384" s="1">
        <v>0.012997</v>
      </c>
      <c r="K384" s="1">
        <v>0.009507</v>
      </c>
    </row>
    <row r="385" ht="15.75" customHeight="1">
      <c r="A385" s="1">
        <v>55496.5</v>
      </c>
      <c r="B385" s="1">
        <v>55496.0</v>
      </c>
      <c r="C385" s="1">
        <v>55497.0</v>
      </c>
      <c r="D385" s="1">
        <v>-0.004375</v>
      </c>
      <c r="E385" s="1">
        <v>0.013664</v>
      </c>
      <c r="F385" s="1">
        <v>-0.004534</v>
      </c>
      <c r="G385" s="1">
        <v>0.00604</v>
      </c>
      <c r="H385" s="1">
        <v>0.002749</v>
      </c>
      <c r="I385" s="1">
        <v>0.006391</v>
      </c>
      <c r="J385" s="1">
        <v>-0.003853</v>
      </c>
      <c r="K385" s="1">
        <v>0.008786</v>
      </c>
    </row>
    <row r="386" ht="15.75" customHeight="1">
      <c r="A386" s="1">
        <v>55497.5</v>
      </c>
      <c r="B386" s="1">
        <v>55497.0</v>
      </c>
      <c r="C386" s="1">
        <v>55498.0</v>
      </c>
      <c r="D386" s="1">
        <v>-0.019612</v>
      </c>
      <c r="E386" s="1">
        <v>0.027076</v>
      </c>
      <c r="F386" s="1">
        <v>0.007949</v>
      </c>
      <c r="G386" s="1">
        <v>0.012585</v>
      </c>
      <c r="H386" s="1">
        <v>0.005636</v>
      </c>
      <c r="I386" s="1">
        <v>0.012685</v>
      </c>
      <c r="J386" s="1">
        <v>-0.029154</v>
      </c>
      <c r="K386" s="1">
        <v>0.0174</v>
      </c>
    </row>
    <row r="387" ht="15.75" customHeight="1">
      <c r="A387" s="1">
        <v>55498.5</v>
      </c>
      <c r="B387" s="1">
        <v>55498.0</v>
      </c>
      <c r="C387" s="1">
        <v>55499.0</v>
      </c>
      <c r="D387" s="1">
        <v>0.003374</v>
      </c>
      <c r="E387" s="1">
        <v>0.01322</v>
      </c>
      <c r="F387" s="1">
        <v>-0.001191</v>
      </c>
      <c r="G387" s="1">
        <v>0.005808</v>
      </c>
      <c r="H387" s="1">
        <v>0.003549</v>
      </c>
      <c r="I387" s="1">
        <v>0.005907</v>
      </c>
      <c r="J387" s="1">
        <v>0.001034</v>
      </c>
      <c r="K387" s="1">
        <v>0.00853</v>
      </c>
    </row>
    <row r="388" ht="15.75" customHeight="1">
      <c r="A388" s="1">
        <v>55499.5</v>
      </c>
      <c r="B388" s="1">
        <v>55499.0</v>
      </c>
      <c r="C388" s="1">
        <v>55500.0</v>
      </c>
      <c r="D388" s="1">
        <v>-0.005097</v>
      </c>
      <c r="E388" s="1">
        <v>0.012038</v>
      </c>
      <c r="F388" s="1">
        <v>-0.002844</v>
      </c>
      <c r="G388" s="1">
        <v>0.005621</v>
      </c>
      <c r="H388" s="1">
        <v>-2.47E-4</v>
      </c>
      <c r="I388" s="1">
        <v>0.005441</v>
      </c>
      <c r="J388" s="1">
        <v>-0.003076</v>
      </c>
      <c r="K388" s="1">
        <v>0.007527</v>
      </c>
    </row>
    <row r="389" ht="15.75" customHeight="1">
      <c r="A389" s="1">
        <v>55500.5</v>
      </c>
      <c r="B389" s="1">
        <v>55500.0</v>
      </c>
      <c r="C389" s="1">
        <v>55501.0</v>
      </c>
      <c r="D389" s="1">
        <v>-0.008283</v>
      </c>
      <c r="E389" s="1">
        <v>0.012024</v>
      </c>
      <c r="F389" s="1">
        <v>1.9E-5</v>
      </c>
      <c r="G389" s="1">
        <v>0.005579</v>
      </c>
      <c r="H389" s="1">
        <v>-0.003662</v>
      </c>
      <c r="I389" s="1">
        <v>0.005402</v>
      </c>
      <c r="J389" s="1">
        <v>-0.002714</v>
      </c>
      <c r="K389" s="1">
        <v>0.007619</v>
      </c>
    </row>
    <row r="390" ht="15.75" customHeight="1">
      <c r="A390" s="1">
        <v>55501.5</v>
      </c>
      <c r="B390" s="1">
        <v>55501.0</v>
      </c>
      <c r="C390" s="1">
        <v>55502.0</v>
      </c>
      <c r="D390" s="1">
        <v>-0.020893</v>
      </c>
      <c r="E390" s="1">
        <v>0.011201</v>
      </c>
      <c r="F390" s="1">
        <v>-0.007217</v>
      </c>
      <c r="G390" s="1">
        <v>0.005038</v>
      </c>
      <c r="H390" s="1">
        <v>0.0</v>
      </c>
      <c r="I390" s="1">
        <v>0.00524</v>
      </c>
      <c r="J390" s="1">
        <v>-0.014602</v>
      </c>
      <c r="K390" s="1">
        <v>0.006929</v>
      </c>
    </row>
    <row r="391" ht="15.75" customHeight="1">
      <c r="A391" s="1">
        <v>55502.5</v>
      </c>
      <c r="B391" s="1">
        <v>55502.0</v>
      </c>
      <c r="C391" s="1">
        <v>55503.0</v>
      </c>
      <c r="D391" s="1">
        <v>-0.024148</v>
      </c>
      <c r="E391" s="1">
        <v>0.011019</v>
      </c>
      <c r="F391" s="1">
        <v>-0.003208</v>
      </c>
      <c r="G391" s="1">
        <v>0.004689</v>
      </c>
      <c r="H391" s="1">
        <v>-0.009126</v>
      </c>
      <c r="I391" s="1">
        <v>0.004883</v>
      </c>
      <c r="J391" s="1">
        <v>-0.009276</v>
      </c>
      <c r="K391" s="1">
        <v>0.007228</v>
      </c>
    </row>
    <row r="392" ht="15.75" customHeight="1">
      <c r="A392" s="1">
        <v>55503.5</v>
      </c>
      <c r="B392" s="1">
        <v>55503.0</v>
      </c>
      <c r="C392" s="1">
        <v>55504.0</v>
      </c>
      <c r="D392" s="1">
        <v>-0.017886</v>
      </c>
      <c r="E392" s="1">
        <v>0.011663</v>
      </c>
      <c r="F392" s="1">
        <v>0.00537</v>
      </c>
      <c r="G392" s="1">
        <v>0.005781</v>
      </c>
      <c r="H392" s="1">
        <v>-0.00965</v>
      </c>
      <c r="I392" s="1">
        <v>0.005281</v>
      </c>
      <c r="J392" s="1">
        <v>-0.007184</v>
      </c>
      <c r="K392" s="1">
        <v>0.007283</v>
      </c>
    </row>
    <row r="393" ht="15.75" customHeight="1">
      <c r="A393" s="1">
        <v>55504.5</v>
      </c>
      <c r="B393" s="1">
        <v>55504.0</v>
      </c>
      <c r="C393" s="1">
        <v>55505.0</v>
      </c>
      <c r="D393" s="1">
        <v>0.020782</v>
      </c>
      <c r="E393" s="1">
        <v>0.011046</v>
      </c>
      <c r="F393" s="1">
        <v>0.003254</v>
      </c>
      <c r="G393" s="1">
        <v>0.004797</v>
      </c>
      <c r="H393" s="1">
        <v>-0.00457</v>
      </c>
      <c r="I393" s="1">
        <v>0.004859</v>
      </c>
      <c r="J393" s="1">
        <v>0.021851</v>
      </c>
      <c r="K393" s="1">
        <v>0.007177</v>
      </c>
    </row>
    <row r="394" ht="15.75" customHeight="1">
      <c r="A394" s="1">
        <v>55505.5</v>
      </c>
      <c r="B394" s="1">
        <v>55505.0</v>
      </c>
      <c r="C394" s="1">
        <v>55506.0</v>
      </c>
      <c r="D394" s="1">
        <v>4.76E-4</v>
      </c>
      <c r="E394" s="1">
        <v>0.010691</v>
      </c>
      <c r="F394" s="1">
        <v>-0.001494</v>
      </c>
      <c r="G394" s="1">
        <v>0.004696</v>
      </c>
      <c r="H394" s="1">
        <v>-0.001517</v>
      </c>
      <c r="I394" s="1">
        <v>0.004671</v>
      </c>
      <c r="J394" s="1">
        <v>0.003083</v>
      </c>
      <c r="K394" s="1">
        <v>0.006889</v>
      </c>
    </row>
    <row r="395" ht="15.75" customHeight="1">
      <c r="A395" s="1">
        <v>55506.5</v>
      </c>
      <c r="B395" s="1">
        <v>55506.0</v>
      </c>
      <c r="C395" s="1">
        <v>55507.0</v>
      </c>
      <c r="D395" s="1">
        <v>-0.028404</v>
      </c>
      <c r="E395" s="1">
        <v>0.01071</v>
      </c>
      <c r="F395" s="1">
        <v>-0.003137</v>
      </c>
      <c r="G395" s="1">
        <v>0.004625</v>
      </c>
      <c r="H395" s="1">
        <v>-0.00947</v>
      </c>
      <c r="I395" s="1">
        <v>0.004661</v>
      </c>
      <c r="J395" s="1">
        <v>-0.011648</v>
      </c>
      <c r="K395" s="1">
        <v>0.00702</v>
      </c>
    </row>
    <row r="396" ht="15.75" customHeight="1">
      <c r="A396" s="1">
        <v>55507.5</v>
      </c>
      <c r="B396" s="1">
        <v>55507.0</v>
      </c>
      <c r="C396" s="1">
        <v>55508.0</v>
      </c>
      <c r="D396" s="1">
        <v>0.023065</v>
      </c>
      <c r="E396" s="1">
        <v>0.01519</v>
      </c>
      <c r="F396" s="1">
        <v>0.00738</v>
      </c>
      <c r="G396" s="1">
        <v>0.006543</v>
      </c>
      <c r="H396" s="1">
        <v>0.00812</v>
      </c>
      <c r="I396" s="1">
        <v>0.006863</v>
      </c>
      <c r="J396" s="1">
        <v>0.005553</v>
      </c>
      <c r="K396" s="1">
        <v>0.009676</v>
      </c>
    </row>
    <row r="397" ht="15.75" customHeight="1">
      <c r="A397" s="1">
        <v>55508.5</v>
      </c>
      <c r="B397" s="1">
        <v>55508.0</v>
      </c>
      <c r="C397" s="1">
        <v>55509.0</v>
      </c>
      <c r="D397" s="1">
        <v>0.014612</v>
      </c>
      <c r="E397" s="1">
        <v>0.010756</v>
      </c>
      <c r="F397" s="1">
        <v>0.004835</v>
      </c>
      <c r="G397" s="1">
        <v>0.004743</v>
      </c>
      <c r="H397" s="1">
        <v>0.002166</v>
      </c>
      <c r="I397" s="1">
        <v>0.004693</v>
      </c>
      <c r="J397" s="1">
        <v>0.006749</v>
      </c>
      <c r="K397" s="1">
        <v>0.007104</v>
      </c>
    </row>
    <row r="398" ht="15.75" customHeight="1">
      <c r="A398" s="1">
        <v>55509.5</v>
      </c>
      <c r="B398" s="1">
        <v>55509.0</v>
      </c>
      <c r="C398" s="1">
        <v>55510.0</v>
      </c>
      <c r="D398" s="1">
        <v>0.008908</v>
      </c>
      <c r="E398" s="1">
        <v>0.014467</v>
      </c>
      <c r="F398" s="1">
        <v>-0.008676</v>
      </c>
      <c r="G398" s="1">
        <v>0.005734</v>
      </c>
      <c r="H398" s="1">
        <v>-0.002241</v>
      </c>
      <c r="I398" s="1">
        <v>0.006347</v>
      </c>
      <c r="J398" s="1">
        <v>0.017219</v>
      </c>
      <c r="K398" s="1">
        <v>0.009615</v>
      </c>
    </row>
    <row r="399" ht="15.75" customHeight="1">
      <c r="A399" s="1">
        <v>55510.5</v>
      </c>
      <c r="B399" s="1">
        <v>55510.0</v>
      </c>
      <c r="C399" s="1">
        <v>55511.0</v>
      </c>
      <c r="D399" s="1">
        <v>0.009718</v>
      </c>
      <c r="E399" s="1">
        <v>0.010225</v>
      </c>
      <c r="F399" s="1">
        <v>0.007313</v>
      </c>
      <c r="G399" s="1">
        <v>0.004283</v>
      </c>
      <c r="H399" s="1">
        <v>1.09E-4</v>
      </c>
      <c r="I399" s="1">
        <v>0.00442</v>
      </c>
      <c r="J399" s="1">
        <v>0.003436</v>
      </c>
      <c r="K399" s="1">
        <v>0.006736</v>
      </c>
    </row>
    <row r="400" ht="15.75" customHeight="1">
      <c r="A400" s="1">
        <v>55511.5</v>
      </c>
      <c r="B400" s="1">
        <v>55511.0</v>
      </c>
      <c r="C400" s="1">
        <v>55512.0</v>
      </c>
      <c r="D400" s="1">
        <v>-0.008794</v>
      </c>
      <c r="E400" s="1">
        <v>0.00919</v>
      </c>
      <c r="F400" s="1">
        <v>0.001666</v>
      </c>
      <c r="G400" s="1">
        <v>0.003857</v>
      </c>
      <c r="H400" s="1">
        <v>-0.005378</v>
      </c>
      <c r="I400" s="1">
        <v>0.004005</v>
      </c>
      <c r="J400" s="1">
        <v>-0.002904</v>
      </c>
      <c r="K400" s="1">
        <v>0.006048</v>
      </c>
    </row>
    <row r="401" ht="15.75" customHeight="1">
      <c r="A401" s="1">
        <v>55512.5</v>
      </c>
      <c r="B401" s="1">
        <v>55512.0</v>
      </c>
      <c r="C401" s="1">
        <v>55513.0</v>
      </c>
      <c r="D401" s="1">
        <v>0.005591</v>
      </c>
      <c r="E401" s="1">
        <v>0.008612</v>
      </c>
      <c r="F401" s="1">
        <v>-0.001134</v>
      </c>
      <c r="G401" s="1">
        <v>0.003331</v>
      </c>
      <c r="H401" s="1">
        <v>0.001109</v>
      </c>
      <c r="I401" s="1">
        <v>0.003751</v>
      </c>
      <c r="J401" s="1">
        <v>0.003944</v>
      </c>
      <c r="K401" s="1">
        <v>0.005724</v>
      </c>
    </row>
    <row r="402" ht="15.75" customHeight="1">
      <c r="A402" s="1">
        <v>55513.5</v>
      </c>
      <c r="B402" s="1">
        <v>55513.0</v>
      </c>
      <c r="C402" s="1">
        <v>55514.0</v>
      </c>
      <c r="D402" s="1">
        <v>-0.007162</v>
      </c>
      <c r="E402" s="1">
        <v>0.008123</v>
      </c>
      <c r="F402" s="1">
        <v>-0.003517</v>
      </c>
      <c r="G402" s="1">
        <v>0.003199</v>
      </c>
      <c r="H402" s="1">
        <v>-5.3E-4</v>
      </c>
      <c r="I402" s="1">
        <v>0.003622</v>
      </c>
      <c r="J402" s="1">
        <v>-0.003891</v>
      </c>
      <c r="K402" s="1">
        <v>0.005294</v>
      </c>
    </row>
    <row r="403" ht="15.75" customHeight="1">
      <c r="A403" s="1">
        <v>55514.5</v>
      </c>
      <c r="B403" s="1">
        <v>55514.0</v>
      </c>
      <c r="C403" s="1">
        <v>55515.0</v>
      </c>
      <c r="D403" s="1">
        <v>0.008927</v>
      </c>
      <c r="E403" s="1">
        <v>0.008467</v>
      </c>
      <c r="F403" s="1">
        <v>0.001178</v>
      </c>
      <c r="G403" s="1">
        <v>0.003391</v>
      </c>
      <c r="H403" s="1">
        <v>0.001071</v>
      </c>
      <c r="I403" s="1">
        <v>0.003731</v>
      </c>
      <c r="J403" s="1">
        <v>0.006141</v>
      </c>
      <c r="K403" s="1">
        <v>0.005559</v>
      </c>
    </row>
    <row r="404" ht="15.75" customHeight="1">
      <c r="A404" s="1">
        <v>55515.5</v>
      </c>
      <c r="B404" s="1">
        <v>55515.0</v>
      </c>
      <c r="C404" s="1">
        <v>55516.0</v>
      </c>
      <c r="D404" s="1">
        <v>-0.002979</v>
      </c>
      <c r="E404" s="1">
        <v>0.008607</v>
      </c>
      <c r="F404" s="1">
        <v>-0.006695</v>
      </c>
      <c r="G404" s="1">
        <v>0.003386</v>
      </c>
      <c r="H404" s="1">
        <v>-0.001233</v>
      </c>
      <c r="I404" s="1">
        <v>0.00372</v>
      </c>
      <c r="J404" s="1">
        <v>0.003256</v>
      </c>
      <c r="K404" s="1">
        <v>0.005743</v>
      </c>
    </row>
    <row r="405" ht="15.75" customHeight="1">
      <c r="A405" s="1">
        <v>55516.5</v>
      </c>
      <c r="B405" s="1">
        <v>55516.0</v>
      </c>
      <c r="C405" s="1">
        <v>55517.0</v>
      </c>
      <c r="D405" s="1">
        <v>-0.004049</v>
      </c>
      <c r="E405" s="1">
        <v>0.008454</v>
      </c>
      <c r="F405" s="1">
        <v>-0.001941</v>
      </c>
      <c r="G405" s="1">
        <v>0.00363</v>
      </c>
      <c r="H405" s="1">
        <v>-0.002936</v>
      </c>
      <c r="I405" s="1">
        <v>0.003567</v>
      </c>
      <c r="J405" s="1">
        <v>0.001066</v>
      </c>
      <c r="K405" s="1">
        <v>0.00566</v>
      </c>
    </row>
    <row r="406" ht="15.75" customHeight="1">
      <c r="A406" s="1">
        <v>55517.5</v>
      </c>
      <c r="B406" s="1">
        <v>55517.0</v>
      </c>
      <c r="C406" s="1">
        <v>55518.0</v>
      </c>
      <c r="D406" s="1">
        <v>-0.001446</v>
      </c>
      <c r="E406" s="1">
        <v>0.009464</v>
      </c>
      <c r="F406" s="1">
        <v>-3.11E-4</v>
      </c>
      <c r="G406" s="1">
        <v>0.00381</v>
      </c>
      <c r="H406" s="1">
        <v>6.79E-4</v>
      </c>
      <c r="I406" s="1">
        <v>0.004193</v>
      </c>
      <c r="J406" s="1">
        <v>-0.002246</v>
      </c>
      <c r="K406" s="1">
        <v>0.006216</v>
      </c>
    </row>
    <row r="407" ht="15.75" customHeight="1">
      <c r="A407" s="1">
        <v>55518.5</v>
      </c>
      <c r="B407" s="1">
        <v>55518.0</v>
      </c>
      <c r="C407" s="1">
        <v>55519.0</v>
      </c>
      <c r="D407" s="1">
        <v>-0.001408</v>
      </c>
      <c r="E407" s="1">
        <v>0.010128</v>
      </c>
      <c r="F407" s="1">
        <v>0.002228</v>
      </c>
      <c r="G407" s="1">
        <v>0.004279</v>
      </c>
      <c r="H407" s="1">
        <v>-0.002033</v>
      </c>
      <c r="I407" s="1">
        <v>0.004369</v>
      </c>
      <c r="J407" s="1">
        <v>9.0E-5</v>
      </c>
      <c r="K407" s="1">
        <v>0.006718</v>
      </c>
    </row>
    <row r="408" ht="15.75" customHeight="1">
      <c r="A408" s="1">
        <v>55519.5</v>
      </c>
      <c r="B408" s="1">
        <v>55519.0</v>
      </c>
      <c r="C408" s="1">
        <v>55520.0</v>
      </c>
      <c r="D408" s="1">
        <v>-0.041235</v>
      </c>
      <c r="E408" s="1">
        <v>0.024696</v>
      </c>
      <c r="F408" s="1">
        <v>-0.009747</v>
      </c>
      <c r="G408" s="1">
        <v>0.008107</v>
      </c>
      <c r="H408" s="1">
        <v>-0.01785</v>
      </c>
      <c r="I408" s="1">
        <v>0.011104</v>
      </c>
      <c r="J408" s="1">
        <v>-0.008272</v>
      </c>
      <c r="K408" s="1">
        <v>0.01726</v>
      </c>
    </row>
    <row r="409" ht="15.75" customHeight="1">
      <c r="A409" s="1">
        <v>55520.5</v>
      </c>
      <c r="B409" s="1">
        <v>55520.0</v>
      </c>
      <c r="C409" s="1">
        <v>55521.0</v>
      </c>
      <c r="D409" s="1">
        <v>0.041479</v>
      </c>
      <c r="E409" s="1">
        <v>0.016277</v>
      </c>
      <c r="F409" s="1">
        <v>0.017691</v>
      </c>
      <c r="G409" s="1">
        <v>0.006837</v>
      </c>
      <c r="H409" s="1">
        <v>0.013299</v>
      </c>
      <c r="I409" s="1">
        <v>0.006898</v>
      </c>
      <c r="J409" s="1">
        <v>0.008448</v>
      </c>
      <c r="K409" s="1">
        <v>0.010879</v>
      </c>
    </row>
    <row r="410" ht="15.75" customHeight="1">
      <c r="A410" s="1">
        <v>55521.5</v>
      </c>
      <c r="B410" s="1">
        <v>55521.0</v>
      </c>
      <c r="C410" s="1">
        <v>55522.0</v>
      </c>
      <c r="D410" s="1">
        <v>0.025941</v>
      </c>
      <c r="E410" s="1">
        <v>0.010119</v>
      </c>
      <c r="F410" s="1">
        <v>-0.002309</v>
      </c>
      <c r="G410" s="1">
        <v>0.003517</v>
      </c>
      <c r="H410" s="1">
        <v>0.00556</v>
      </c>
      <c r="I410" s="1">
        <v>0.004197</v>
      </c>
      <c r="J410" s="1">
        <v>0.017098</v>
      </c>
      <c r="K410" s="1">
        <v>0.006853</v>
      </c>
    </row>
    <row r="411" ht="15.75" customHeight="1">
      <c r="A411" s="1">
        <v>55522.5</v>
      </c>
      <c r="B411" s="1">
        <v>55522.0</v>
      </c>
      <c r="C411" s="1">
        <v>55523.0</v>
      </c>
      <c r="D411" s="1">
        <v>0.006696</v>
      </c>
      <c r="E411" s="1">
        <v>0.012874</v>
      </c>
      <c r="F411" s="1">
        <v>0.00262</v>
      </c>
      <c r="G411" s="1">
        <v>0.005111</v>
      </c>
      <c r="H411" s="1">
        <v>-0.001863</v>
      </c>
      <c r="I411" s="1">
        <v>0.005486</v>
      </c>
      <c r="J411" s="1">
        <v>0.00676</v>
      </c>
      <c r="K411" s="1">
        <v>0.008599</v>
      </c>
    </row>
    <row r="412" ht="15.75" customHeight="1">
      <c r="A412" s="1">
        <v>55523.5</v>
      </c>
      <c r="B412" s="1">
        <v>55523.0</v>
      </c>
      <c r="C412" s="1">
        <v>55524.0</v>
      </c>
      <c r="D412" s="1">
        <v>0.00932</v>
      </c>
      <c r="E412" s="1">
        <v>0.01346</v>
      </c>
      <c r="F412" s="1">
        <v>-0.009477</v>
      </c>
      <c r="G412" s="1">
        <v>0.00531</v>
      </c>
      <c r="H412" s="1">
        <v>0.002479</v>
      </c>
      <c r="I412" s="1">
        <v>0.006097</v>
      </c>
      <c r="J412" s="1">
        <v>0.011967</v>
      </c>
      <c r="K412" s="1">
        <v>0.008798</v>
      </c>
    </row>
    <row r="413" ht="15.75" customHeight="1">
      <c r="A413" s="1">
        <v>55524.5</v>
      </c>
      <c r="B413" s="1">
        <v>55524.0</v>
      </c>
      <c r="C413" s="1">
        <v>55525.0</v>
      </c>
      <c r="D413" s="1">
        <v>-0.003651</v>
      </c>
      <c r="E413" s="1">
        <v>0.012416</v>
      </c>
      <c r="F413" s="1">
        <v>0.002508</v>
      </c>
      <c r="G413" s="1">
        <v>0.005573</v>
      </c>
      <c r="H413" s="1">
        <v>-0.012957</v>
      </c>
      <c r="I413" s="1">
        <v>0.005315</v>
      </c>
      <c r="J413" s="1">
        <v>0.010797</v>
      </c>
      <c r="K413" s="1">
        <v>0.00824</v>
      </c>
    </row>
    <row r="414" ht="15.75" customHeight="1">
      <c r="A414" s="1">
        <v>55525.5</v>
      </c>
      <c r="B414" s="1">
        <v>55525.0</v>
      </c>
      <c r="C414" s="1">
        <v>55526.0</v>
      </c>
      <c r="D414" s="1">
        <v>-0.003262</v>
      </c>
      <c r="E414" s="1">
        <v>0.015407</v>
      </c>
      <c r="F414" s="1">
        <v>0.004602</v>
      </c>
      <c r="G414" s="1">
        <v>0.007104</v>
      </c>
      <c r="H414" s="1">
        <v>-0.006903</v>
      </c>
      <c r="I414" s="1">
        <v>0.007097</v>
      </c>
      <c r="J414" s="1">
        <v>0.005934</v>
      </c>
      <c r="K414" s="1">
        <v>0.009777</v>
      </c>
    </row>
    <row r="415" ht="15.75" customHeight="1">
      <c r="A415" s="1">
        <v>55526.5</v>
      </c>
      <c r="B415" s="1">
        <v>55526.0</v>
      </c>
      <c r="C415" s="1">
        <v>55527.0</v>
      </c>
      <c r="D415" s="1">
        <v>-0.014533</v>
      </c>
      <c r="E415" s="1">
        <v>0.012327</v>
      </c>
      <c r="F415" s="1">
        <v>-0.009411</v>
      </c>
      <c r="G415" s="1">
        <v>0.005445</v>
      </c>
      <c r="H415" s="1">
        <v>-9.02E-4</v>
      </c>
      <c r="I415" s="1">
        <v>0.005623</v>
      </c>
      <c r="J415" s="1">
        <v>-0.006241</v>
      </c>
      <c r="K415" s="1">
        <v>0.007973</v>
      </c>
    </row>
    <row r="416" ht="15.75" customHeight="1">
      <c r="A416" s="1">
        <v>55527.5</v>
      </c>
      <c r="B416" s="1">
        <v>55527.0</v>
      </c>
      <c r="C416" s="1">
        <v>55528.0</v>
      </c>
      <c r="D416" s="1">
        <v>-0.002714</v>
      </c>
      <c r="E416" s="1">
        <v>0.011564</v>
      </c>
      <c r="F416" s="1">
        <v>9.48E-4</v>
      </c>
      <c r="G416" s="1">
        <v>0.005155</v>
      </c>
      <c r="H416" s="1">
        <v>-0.008743</v>
      </c>
      <c r="I416" s="1">
        <v>0.004964</v>
      </c>
      <c r="J416" s="1">
        <v>0.008068</v>
      </c>
      <c r="K416" s="1">
        <v>0.007854</v>
      </c>
    </row>
    <row r="417" ht="15.75" customHeight="1">
      <c r="A417" s="1">
        <v>55528.5</v>
      </c>
      <c r="B417" s="1">
        <v>55528.0</v>
      </c>
      <c r="C417" s="1">
        <v>55529.0</v>
      </c>
      <c r="D417" s="1">
        <v>-0.003061</v>
      </c>
      <c r="E417" s="1">
        <v>0.010777</v>
      </c>
      <c r="F417" s="1">
        <v>-0.002364</v>
      </c>
      <c r="G417" s="1">
        <v>0.005382</v>
      </c>
      <c r="H417" s="1">
        <v>-0.003179</v>
      </c>
      <c r="I417" s="1">
        <v>0.004629</v>
      </c>
      <c r="J417" s="1">
        <v>0.00232</v>
      </c>
      <c r="K417" s="1">
        <v>0.007172</v>
      </c>
    </row>
    <row r="418" ht="15.75" customHeight="1">
      <c r="A418" s="1">
        <v>55529.5</v>
      </c>
      <c r="B418" s="1">
        <v>55529.0</v>
      </c>
      <c r="C418" s="1">
        <v>55530.0</v>
      </c>
      <c r="D418" s="1">
        <v>0.004521</v>
      </c>
      <c r="E418" s="1">
        <v>0.020966</v>
      </c>
      <c r="F418" s="1">
        <v>-0.006577</v>
      </c>
      <c r="G418" s="1">
        <v>0.00851</v>
      </c>
      <c r="H418" s="1">
        <v>0.002342</v>
      </c>
      <c r="I418" s="1">
        <v>0.009519</v>
      </c>
      <c r="J418" s="1">
        <v>0.007691</v>
      </c>
      <c r="K418" s="1">
        <v>0.014314</v>
      </c>
    </row>
    <row r="419" ht="15.75" customHeight="1">
      <c r="A419" s="1">
        <v>55531.5</v>
      </c>
      <c r="B419" s="1">
        <v>55531.0</v>
      </c>
      <c r="C419" s="1">
        <v>55532.0</v>
      </c>
      <c r="D419" s="1">
        <v>0.004236</v>
      </c>
      <c r="E419" s="1">
        <v>0.052384</v>
      </c>
      <c r="F419" s="1">
        <v>-0.014867</v>
      </c>
      <c r="G419" s="1">
        <v>0.023934</v>
      </c>
      <c r="H419" s="1">
        <v>-0.002442</v>
      </c>
      <c r="I419" s="1">
        <v>0.021263</v>
      </c>
      <c r="J419" s="1">
        <v>0.017524</v>
      </c>
      <c r="K419" s="1">
        <v>0.036562</v>
      </c>
    </row>
    <row r="420" ht="15.75" customHeight="1">
      <c r="A420" s="1">
        <v>55532.5</v>
      </c>
      <c r="B420" s="1">
        <v>55532.0</v>
      </c>
      <c r="C420" s="1">
        <v>55533.0</v>
      </c>
      <c r="D420" s="1">
        <v>-0.032458</v>
      </c>
      <c r="E420" s="1">
        <v>0.013701</v>
      </c>
      <c r="F420" s="1">
        <v>0.002792</v>
      </c>
      <c r="G420" s="1">
        <v>0.00735</v>
      </c>
      <c r="H420" s="1">
        <v>-0.009715</v>
      </c>
      <c r="I420" s="1">
        <v>0.005935</v>
      </c>
      <c r="J420" s="1">
        <v>-0.017267</v>
      </c>
      <c r="K420" s="1">
        <v>0.008995</v>
      </c>
    </row>
    <row r="421" ht="15.75" customHeight="1">
      <c r="A421" s="1">
        <v>55533.5</v>
      </c>
      <c r="B421" s="1">
        <v>55533.0</v>
      </c>
      <c r="C421" s="1">
        <v>55534.0</v>
      </c>
      <c r="D421" s="1">
        <v>-8.16E-4</v>
      </c>
      <c r="E421" s="1">
        <v>0.011123</v>
      </c>
      <c r="F421" s="1">
        <v>3.21E-4</v>
      </c>
      <c r="G421" s="1">
        <v>0.005441</v>
      </c>
      <c r="H421" s="1">
        <v>0.002128</v>
      </c>
      <c r="I421" s="1">
        <v>0.004992</v>
      </c>
      <c r="J421" s="1">
        <v>-0.003643</v>
      </c>
      <c r="K421" s="1">
        <v>0.007061</v>
      </c>
    </row>
    <row r="422" ht="15.75" customHeight="1">
      <c r="A422" s="1">
        <v>55534.5</v>
      </c>
      <c r="B422" s="1">
        <v>55534.0</v>
      </c>
      <c r="C422" s="1">
        <v>55535.0</v>
      </c>
      <c r="D422" s="1">
        <v>0.033008</v>
      </c>
      <c r="E422" s="1">
        <v>0.011341</v>
      </c>
      <c r="F422" s="1">
        <v>0.013419</v>
      </c>
      <c r="G422" s="1">
        <v>0.006011</v>
      </c>
      <c r="H422" s="1">
        <v>0.007892</v>
      </c>
      <c r="I422" s="1">
        <v>0.004843</v>
      </c>
      <c r="J422" s="1">
        <v>0.009793</v>
      </c>
      <c r="K422" s="1">
        <v>0.007278</v>
      </c>
    </row>
    <row r="423" ht="15.75" customHeight="1">
      <c r="A423" s="1">
        <v>55535.5</v>
      </c>
      <c r="B423" s="1">
        <v>55535.0</v>
      </c>
      <c r="C423" s="1">
        <v>55536.0</v>
      </c>
      <c r="D423" s="1">
        <v>0.004751</v>
      </c>
      <c r="E423" s="1">
        <v>0.012477</v>
      </c>
      <c r="F423" s="1">
        <v>0.003087</v>
      </c>
      <c r="G423" s="1">
        <v>0.006068</v>
      </c>
      <c r="H423" s="1">
        <v>0.0053</v>
      </c>
      <c r="I423" s="1">
        <v>0.005805</v>
      </c>
      <c r="J423" s="1">
        <v>-0.004434</v>
      </c>
      <c r="K423" s="1">
        <v>0.007552</v>
      </c>
    </row>
    <row r="424" ht="15.75" customHeight="1">
      <c r="A424" s="1">
        <v>55536.5</v>
      </c>
      <c r="B424" s="1">
        <v>55536.0</v>
      </c>
      <c r="C424" s="1">
        <v>55537.0</v>
      </c>
      <c r="D424" s="1">
        <v>-0.001551</v>
      </c>
      <c r="E424" s="1">
        <v>0.01397</v>
      </c>
      <c r="F424" s="1">
        <v>-0.006213</v>
      </c>
      <c r="G424" s="1">
        <v>0.00613</v>
      </c>
      <c r="H424" s="1">
        <v>0.003775</v>
      </c>
      <c r="I424" s="1">
        <v>0.006124</v>
      </c>
      <c r="J424" s="1">
        <v>-0.001708</v>
      </c>
      <c r="K424" s="1">
        <v>0.008922</v>
      </c>
    </row>
    <row r="425" ht="15.75" customHeight="1">
      <c r="A425" s="1">
        <v>55537.5</v>
      </c>
      <c r="B425" s="1">
        <v>55537.0</v>
      </c>
      <c r="C425" s="1">
        <v>55538.0</v>
      </c>
      <c r="D425" s="1">
        <v>0.011257</v>
      </c>
      <c r="E425" s="1">
        <v>0.014985</v>
      </c>
      <c r="F425" s="1">
        <v>0.0017</v>
      </c>
      <c r="G425" s="1">
        <v>0.006692</v>
      </c>
      <c r="H425" s="1">
        <v>8.64E-4</v>
      </c>
      <c r="I425" s="1">
        <v>0.006608</v>
      </c>
      <c r="J425" s="1">
        <v>0.006425</v>
      </c>
      <c r="K425" s="1">
        <v>0.009266</v>
      </c>
    </row>
    <row r="426" ht="15.75" customHeight="1">
      <c r="A426" s="1">
        <v>55538.5</v>
      </c>
      <c r="B426" s="1">
        <v>55538.0</v>
      </c>
      <c r="C426" s="1">
        <v>55539.0</v>
      </c>
      <c r="D426" s="1">
        <v>0.016636</v>
      </c>
      <c r="E426" s="1">
        <v>0.017743</v>
      </c>
      <c r="F426" s="1">
        <v>-0.00305</v>
      </c>
      <c r="G426" s="1">
        <v>0.007277</v>
      </c>
      <c r="H426" s="1">
        <v>8.77E-4</v>
      </c>
      <c r="I426" s="1">
        <v>0.00727</v>
      </c>
      <c r="J426" s="1">
        <v>0.014202</v>
      </c>
      <c r="K426" s="1">
        <v>0.011398</v>
      </c>
    </row>
    <row r="427" ht="15.75" customHeight="1">
      <c r="A427" s="1">
        <v>55539.5</v>
      </c>
      <c r="B427" s="1">
        <v>55539.0</v>
      </c>
      <c r="C427" s="1">
        <v>55540.0</v>
      </c>
      <c r="D427" s="1">
        <v>0.045141</v>
      </c>
      <c r="E427" s="1">
        <v>0.02853</v>
      </c>
      <c r="F427" s="1">
        <v>9.22E-4</v>
      </c>
      <c r="G427" s="1">
        <v>0.010476</v>
      </c>
      <c r="H427" s="1">
        <v>-4.88E-4</v>
      </c>
      <c r="I427" s="1">
        <v>0.011952</v>
      </c>
      <c r="J427" s="1">
        <v>0.038168</v>
      </c>
      <c r="K427" s="1">
        <v>0.018175</v>
      </c>
    </row>
    <row r="428" ht="15.75" customHeight="1">
      <c r="A428" s="1">
        <v>55542.5</v>
      </c>
      <c r="B428" s="1">
        <v>55542.0</v>
      </c>
      <c r="C428" s="1">
        <v>55543.0</v>
      </c>
      <c r="D428" s="1">
        <v>0.036028</v>
      </c>
      <c r="E428" s="1">
        <v>0.025569</v>
      </c>
      <c r="F428" s="1">
        <v>0.015974</v>
      </c>
      <c r="G428" s="1">
        <v>0.010976</v>
      </c>
      <c r="H428" s="1">
        <v>0.005325</v>
      </c>
      <c r="I428" s="1">
        <v>0.009549</v>
      </c>
      <c r="J428" s="1">
        <v>0.014679</v>
      </c>
      <c r="K428" s="1">
        <v>0.017634</v>
      </c>
    </row>
    <row r="429" ht="15.75" customHeight="1">
      <c r="A429" s="1">
        <v>55543.5</v>
      </c>
      <c r="B429" s="1">
        <v>55543.0</v>
      </c>
      <c r="C429" s="1">
        <v>55544.0</v>
      </c>
      <c r="D429" s="1">
        <v>0.00565</v>
      </c>
      <c r="E429" s="1">
        <v>0.016368</v>
      </c>
      <c r="F429" s="1">
        <v>0.005076</v>
      </c>
      <c r="G429" s="1">
        <v>0.006667</v>
      </c>
      <c r="H429" s="1">
        <v>2.97E-4</v>
      </c>
      <c r="I429" s="1">
        <v>0.006514</v>
      </c>
      <c r="J429" s="1">
        <v>0.001601</v>
      </c>
      <c r="K429" s="1">
        <v>0.011079</v>
      </c>
    </row>
    <row r="430" ht="15.75" customHeight="1">
      <c r="A430" s="1">
        <v>55544.5</v>
      </c>
      <c r="B430" s="1">
        <v>55544.0</v>
      </c>
      <c r="C430" s="1">
        <v>55545.0</v>
      </c>
      <c r="D430" s="1">
        <v>-0.07187</v>
      </c>
      <c r="E430" s="1">
        <v>0.030007</v>
      </c>
      <c r="F430" s="1">
        <v>-9.12E-4</v>
      </c>
      <c r="G430" s="1">
        <v>0.015056</v>
      </c>
      <c r="H430" s="1">
        <v>-0.034819</v>
      </c>
      <c r="I430" s="1">
        <v>0.010924</v>
      </c>
      <c r="J430" s="1">
        <v>-0.014365</v>
      </c>
      <c r="K430" s="1">
        <v>0.020736</v>
      </c>
    </row>
    <row r="431" ht="15.75" customHeight="1">
      <c r="A431" s="1">
        <v>55549.5</v>
      </c>
      <c r="B431" s="1">
        <v>55549.0</v>
      </c>
      <c r="C431" s="1">
        <v>55550.0</v>
      </c>
      <c r="D431" s="1">
        <v>0.007003</v>
      </c>
      <c r="E431" s="1">
        <v>0.016517</v>
      </c>
      <c r="F431" s="1">
        <v>0.001866</v>
      </c>
      <c r="G431" s="1">
        <v>0.007484</v>
      </c>
      <c r="H431" s="1">
        <v>-4.56E-4</v>
      </c>
      <c r="I431" s="1">
        <v>0.006278</v>
      </c>
      <c r="J431" s="1">
        <v>0.006013</v>
      </c>
      <c r="K431" s="1">
        <v>0.011061</v>
      </c>
    </row>
    <row r="432" ht="15.75" customHeight="1">
      <c r="A432" s="1">
        <v>55550.5</v>
      </c>
      <c r="B432" s="1">
        <v>55550.0</v>
      </c>
      <c r="C432" s="1">
        <v>55551.0</v>
      </c>
      <c r="D432" s="1">
        <v>0.022878</v>
      </c>
      <c r="E432" s="1">
        <v>0.011463</v>
      </c>
      <c r="F432" s="1">
        <v>0.005039</v>
      </c>
      <c r="G432" s="1">
        <v>0.004853</v>
      </c>
      <c r="H432" s="1">
        <v>0.009832</v>
      </c>
      <c r="I432" s="1">
        <v>0.004632</v>
      </c>
      <c r="J432" s="1">
        <v>0.00459</v>
      </c>
      <c r="K432" s="1">
        <v>0.007523</v>
      </c>
    </row>
    <row r="433" ht="15.75" customHeight="1">
      <c r="A433" s="1">
        <v>55551.5</v>
      </c>
      <c r="B433" s="1">
        <v>55551.0</v>
      </c>
      <c r="C433" s="1">
        <v>55552.0</v>
      </c>
      <c r="D433" s="1">
        <v>0.037269</v>
      </c>
      <c r="E433" s="1">
        <v>0.017245</v>
      </c>
      <c r="F433" s="1">
        <v>0.008259</v>
      </c>
      <c r="G433" s="1">
        <v>0.006868</v>
      </c>
      <c r="H433" s="1">
        <v>0.009042</v>
      </c>
      <c r="I433" s="1">
        <v>0.00665</v>
      </c>
      <c r="J433" s="1">
        <v>0.015103</v>
      </c>
      <c r="K433" s="1">
        <v>0.011717</v>
      </c>
    </row>
    <row r="434" ht="15.75" customHeight="1">
      <c r="A434" s="1">
        <v>55552.5</v>
      </c>
      <c r="B434" s="1">
        <v>55552.0</v>
      </c>
      <c r="C434" s="1">
        <v>55553.0</v>
      </c>
      <c r="D434" s="1">
        <v>-0.03112</v>
      </c>
      <c r="E434" s="1">
        <v>0.022885</v>
      </c>
      <c r="F434" s="1">
        <v>-0.003304</v>
      </c>
      <c r="G434" s="1">
        <v>0.008297</v>
      </c>
      <c r="H434" s="1">
        <v>-0.017649</v>
      </c>
      <c r="I434" s="1">
        <v>0.008789</v>
      </c>
      <c r="J434" s="1">
        <v>-4.8E-4</v>
      </c>
      <c r="K434" s="1">
        <v>0.015959</v>
      </c>
    </row>
    <row r="435" ht="15.75" customHeight="1">
      <c r="A435" s="1">
        <v>55553.5</v>
      </c>
      <c r="B435" s="1">
        <v>55553.0</v>
      </c>
      <c r="C435" s="1">
        <v>55554.0</v>
      </c>
      <c r="D435" s="1">
        <v>-0.028641</v>
      </c>
      <c r="E435" s="1">
        <v>0.027025</v>
      </c>
      <c r="F435" s="1">
        <v>0.002604</v>
      </c>
      <c r="G435" s="1">
        <v>0.012265</v>
      </c>
      <c r="H435" s="1">
        <v>-0.012862</v>
      </c>
      <c r="I435" s="1">
        <v>0.010079</v>
      </c>
      <c r="J435" s="1">
        <v>-0.011663</v>
      </c>
      <c r="K435" s="1">
        <v>0.018419</v>
      </c>
    </row>
    <row r="436" ht="15.75" customHeight="1">
      <c r="A436" s="1">
        <v>55554.5</v>
      </c>
      <c r="B436" s="1">
        <v>55554.0</v>
      </c>
      <c r="C436" s="1">
        <v>55555.0</v>
      </c>
      <c r="D436" s="1">
        <v>0.008304</v>
      </c>
      <c r="E436" s="1">
        <v>0.038424</v>
      </c>
      <c r="F436" s="1">
        <v>-0.00206</v>
      </c>
      <c r="G436" s="1">
        <v>0.015528</v>
      </c>
      <c r="H436" s="1">
        <v>2.16E-4</v>
      </c>
      <c r="I436" s="1">
        <v>0.014492</v>
      </c>
      <c r="J436" s="1">
        <v>0.008273</v>
      </c>
      <c r="K436" s="1">
        <v>0.0266</v>
      </c>
    </row>
    <row r="437" ht="15.75" customHeight="1">
      <c r="A437" s="1">
        <v>55558.5</v>
      </c>
      <c r="B437" s="1">
        <v>55558.0</v>
      </c>
      <c r="C437" s="1">
        <v>55559.0</v>
      </c>
      <c r="D437" s="1">
        <v>0.091223</v>
      </c>
      <c r="E437" s="1">
        <v>0.041685</v>
      </c>
      <c r="F437" s="1">
        <v>0.029532</v>
      </c>
      <c r="G437" s="1">
        <v>0.01952</v>
      </c>
      <c r="H437" s="1">
        <v>-0.002566</v>
      </c>
      <c r="I437" s="1">
        <v>0.017803</v>
      </c>
      <c r="J437" s="1">
        <v>0.063345</v>
      </c>
      <c r="K437" s="1">
        <v>0.025259</v>
      </c>
    </row>
    <row r="438" ht="15.75" customHeight="1">
      <c r="A438" s="1">
        <v>55559.5</v>
      </c>
      <c r="B438" s="1">
        <v>55559.0</v>
      </c>
      <c r="C438" s="1">
        <v>55560.0</v>
      </c>
      <c r="D438" s="1">
        <v>0.024351</v>
      </c>
      <c r="E438" s="1">
        <v>0.022141</v>
      </c>
      <c r="F438" s="1">
        <v>-0.02266</v>
      </c>
      <c r="G438" s="1">
        <v>0.009559</v>
      </c>
      <c r="H438" s="1">
        <v>-7.39E-4</v>
      </c>
      <c r="I438" s="1">
        <v>0.009723</v>
      </c>
      <c r="J438" s="1">
        <v>0.036123</v>
      </c>
      <c r="K438" s="1">
        <v>0.013633</v>
      </c>
    </row>
    <row r="439" ht="15.75" customHeight="1">
      <c r="A439" s="1">
        <v>55560.5</v>
      </c>
      <c r="B439" s="1">
        <v>55560.0</v>
      </c>
      <c r="C439" s="1">
        <v>55561.0</v>
      </c>
      <c r="D439" s="1">
        <v>-0.029587</v>
      </c>
      <c r="E439" s="1">
        <v>0.018892</v>
      </c>
      <c r="F439" s="1">
        <v>-0.005728</v>
      </c>
      <c r="G439" s="1">
        <v>0.008304</v>
      </c>
      <c r="H439" s="1">
        <v>-0.004961</v>
      </c>
      <c r="I439" s="1">
        <v>0.008332</v>
      </c>
      <c r="J439" s="1">
        <v>-0.016981</v>
      </c>
      <c r="K439" s="1">
        <v>0.011801</v>
      </c>
    </row>
    <row r="440" ht="15.75" customHeight="1">
      <c r="A440" s="1">
        <v>55561.5</v>
      </c>
      <c r="B440" s="1">
        <v>55561.0</v>
      </c>
      <c r="C440" s="1">
        <v>55562.0</v>
      </c>
      <c r="D440" s="1">
        <v>-0.022839</v>
      </c>
      <c r="E440" s="1">
        <v>0.017617</v>
      </c>
      <c r="F440" s="1">
        <v>-6.72E-4</v>
      </c>
      <c r="G440" s="1">
        <v>0.007624</v>
      </c>
      <c r="H440" s="1">
        <v>0.002324</v>
      </c>
      <c r="I440" s="1">
        <v>0.008425</v>
      </c>
      <c r="J440" s="1">
        <v>-0.023846</v>
      </c>
      <c r="K440" s="1">
        <v>0.010539</v>
      </c>
    </row>
    <row r="441" ht="15.75" customHeight="1">
      <c r="A441" s="1">
        <v>55562.5</v>
      </c>
      <c r="B441" s="1">
        <v>55562.0</v>
      </c>
      <c r="C441" s="1">
        <v>55563.0</v>
      </c>
      <c r="D441" s="1">
        <v>0.00692</v>
      </c>
      <c r="E441" s="1">
        <v>0.015784</v>
      </c>
      <c r="F441" s="1">
        <v>0.007376</v>
      </c>
      <c r="G441" s="1">
        <v>0.00685</v>
      </c>
      <c r="H441" s="1">
        <v>-0.00718</v>
      </c>
      <c r="I441" s="1">
        <v>0.007087</v>
      </c>
      <c r="J441" s="1">
        <v>0.01064</v>
      </c>
      <c r="K441" s="1">
        <v>0.010111</v>
      </c>
    </row>
    <row r="442" ht="15.75" customHeight="1">
      <c r="A442" s="1">
        <v>55563.5</v>
      </c>
      <c r="B442" s="1">
        <v>55563.0</v>
      </c>
      <c r="C442" s="1">
        <v>55564.0</v>
      </c>
      <c r="D442" s="1">
        <v>-0.008371</v>
      </c>
      <c r="E442" s="1">
        <v>0.014486</v>
      </c>
      <c r="F442" s="1">
        <v>-0.009847</v>
      </c>
      <c r="G442" s="1">
        <v>0.005787</v>
      </c>
      <c r="H442" s="1">
        <v>-0.006964</v>
      </c>
      <c r="I442" s="1">
        <v>0.00671</v>
      </c>
      <c r="J442" s="1">
        <v>0.006774</v>
      </c>
      <c r="K442" s="1">
        <v>0.009328</v>
      </c>
    </row>
    <row r="443" ht="15.75" customHeight="1">
      <c r="A443" s="1">
        <v>55564.5</v>
      </c>
      <c r="B443" s="1">
        <v>55564.0</v>
      </c>
      <c r="C443" s="1">
        <v>55565.0</v>
      </c>
      <c r="D443" s="1">
        <v>0.010324</v>
      </c>
      <c r="E443" s="1">
        <v>0.013788</v>
      </c>
      <c r="F443" s="1">
        <v>3.76E-4</v>
      </c>
      <c r="G443" s="1">
        <v>0.006593</v>
      </c>
      <c r="H443" s="1">
        <v>-7.79E-4</v>
      </c>
      <c r="I443" s="1">
        <v>0.006042</v>
      </c>
      <c r="J443" s="1">
        <v>0.00943</v>
      </c>
      <c r="K443" s="1">
        <v>0.009</v>
      </c>
    </row>
    <row r="444" ht="15.75" customHeight="1">
      <c r="A444" s="1">
        <v>55565.5</v>
      </c>
      <c r="B444" s="1">
        <v>55565.0</v>
      </c>
      <c r="C444" s="1">
        <v>55566.0</v>
      </c>
      <c r="D444" s="1">
        <v>0.0173</v>
      </c>
      <c r="E444" s="1">
        <v>0.014112</v>
      </c>
      <c r="F444" s="1">
        <v>-0.002866</v>
      </c>
      <c r="G444" s="1">
        <v>0.006283</v>
      </c>
      <c r="H444" s="1">
        <v>0.003896</v>
      </c>
      <c r="I444" s="1">
        <v>0.006328</v>
      </c>
      <c r="J444" s="1">
        <v>0.013007</v>
      </c>
      <c r="K444" s="1">
        <v>0.009318</v>
      </c>
    </row>
    <row r="445" ht="15.75" customHeight="1">
      <c r="A445" s="1">
        <v>55566.5</v>
      </c>
      <c r="B445" s="1">
        <v>55566.0</v>
      </c>
      <c r="C445" s="1">
        <v>55567.0</v>
      </c>
      <c r="D445" s="1">
        <v>0.02384</v>
      </c>
      <c r="E445" s="1">
        <v>0.013345</v>
      </c>
      <c r="F445" s="1">
        <v>0.005091</v>
      </c>
      <c r="G445" s="1">
        <v>0.005905</v>
      </c>
      <c r="H445" s="1">
        <v>0.003947</v>
      </c>
      <c r="I445" s="1">
        <v>0.006071</v>
      </c>
      <c r="J445" s="1">
        <v>0.011764</v>
      </c>
      <c r="K445" s="1">
        <v>0.008758</v>
      </c>
    </row>
    <row r="446" ht="15.75" customHeight="1">
      <c r="A446" s="1">
        <v>55567.5</v>
      </c>
      <c r="B446" s="1">
        <v>55567.0</v>
      </c>
      <c r="C446" s="1">
        <v>55568.0</v>
      </c>
      <c r="D446" s="1">
        <v>-0.040203</v>
      </c>
      <c r="E446" s="1">
        <v>0.023525</v>
      </c>
      <c r="F446" s="1">
        <v>-0.011792</v>
      </c>
      <c r="G446" s="1">
        <v>0.011023</v>
      </c>
      <c r="H446" s="1">
        <v>0.002326</v>
      </c>
      <c r="I446" s="1">
        <v>0.011233</v>
      </c>
      <c r="J446" s="1">
        <v>-0.030044</v>
      </c>
      <c r="K446" s="1">
        <v>0.014695</v>
      </c>
    </row>
    <row r="447" ht="15.75" customHeight="1">
      <c r="A447" s="1">
        <v>55568.5</v>
      </c>
      <c r="B447" s="1">
        <v>55568.0</v>
      </c>
      <c r="C447" s="1">
        <v>55569.0</v>
      </c>
      <c r="D447" s="1">
        <v>0.00173</v>
      </c>
      <c r="E447" s="1">
        <v>0.013608</v>
      </c>
      <c r="F447" s="1">
        <v>0.005238</v>
      </c>
      <c r="G447" s="1">
        <v>0.005991</v>
      </c>
      <c r="H447" s="1">
        <v>0.001131</v>
      </c>
      <c r="I447" s="1">
        <v>0.006239</v>
      </c>
      <c r="J447" s="1">
        <v>-0.004016</v>
      </c>
      <c r="K447" s="1">
        <v>0.008607</v>
      </c>
    </row>
    <row r="448" ht="15.75" customHeight="1">
      <c r="A448" s="1">
        <v>55569.5</v>
      </c>
      <c r="B448" s="1">
        <v>55569.0</v>
      </c>
      <c r="C448" s="1">
        <v>55570.0</v>
      </c>
      <c r="D448" s="1">
        <v>0.005688</v>
      </c>
      <c r="E448" s="1">
        <v>0.012002</v>
      </c>
      <c r="F448" s="1">
        <v>8.8E-4</v>
      </c>
      <c r="G448" s="1">
        <v>0.005237</v>
      </c>
      <c r="H448" s="1">
        <v>0.004959</v>
      </c>
      <c r="I448" s="1">
        <v>0.005435</v>
      </c>
      <c r="J448" s="1">
        <v>-7.96E-4</v>
      </c>
      <c r="K448" s="1">
        <v>0.007643</v>
      </c>
    </row>
    <row r="449" ht="15.75" customHeight="1">
      <c r="A449" s="1">
        <v>55570.5</v>
      </c>
      <c r="B449" s="1">
        <v>55570.0</v>
      </c>
      <c r="C449" s="1">
        <v>55571.0</v>
      </c>
      <c r="D449" s="1">
        <v>0.006039</v>
      </c>
      <c r="E449" s="1">
        <v>0.011452</v>
      </c>
      <c r="F449" s="1">
        <v>5.3E-5</v>
      </c>
      <c r="G449" s="1">
        <v>0.004836</v>
      </c>
      <c r="H449" s="1">
        <v>0.002162</v>
      </c>
      <c r="I449" s="1">
        <v>0.005159</v>
      </c>
      <c r="J449" s="1">
        <v>0.005439</v>
      </c>
      <c r="K449" s="1">
        <v>0.007442</v>
      </c>
    </row>
    <row r="450" ht="15.75" customHeight="1">
      <c r="A450" s="1">
        <v>55571.5</v>
      </c>
      <c r="B450" s="1">
        <v>55571.0</v>
      </c>
      <c r="C450" s="1">
        <v>55572.0</v>
      </c>
      <c r="D450" s="1">
        <v>-0.002978</v>
      </c>
      <c r="E450" s="1">
        <v>0.010904</v>
      </c>
      <c r="F450" s="1">
        <v>-0.00776</v>
      </c>
      <c r="G450" s="1">
        <v>0.004398</v>
      </c>
      <c r="H450" s="1">
        <v>0.003532</v>
      </c>
      <c r="I450" s="1">
        <v>0.005132</v>
      </c>
      <c r="J450" s="1">
        <v>-0.002992</v>
      </c>
      <c r="K450" s="1">
        <v>0.006846</v>
      </c>
    </row>
    <row r="451" ht="15.75" customHeight="1">
      <c r="A451" s="1">
        <v>55572.5</v>
      </c>
      <c r="B451" s="1">
        <v>55572.0</v>
      </c>
      <c r="C451" s="1">
        <v>55573.0</v>
      </c>
      <c r="D451" s="1">
        <v>-0.006843</v>
      </c>
      <c r="E451" s="1">
        <v>0.010868</v>
      </c>
      <c r="F451" s="1">
        <v>-3.12E-4</v>
      </c>
      <c r="G451" s="1">
        <v>0.004847</v>
      </c>
      <c r="H451" s="1">
        <v>-0.003575</v>
      </c>
      <c r="I451" s="1">
        <v>0.005031</v>
      </c>
      <c r="J451" s="1">
        <v>-0.002379</v>
      </c>
      <c r="K451" s="1">
        <v>0.006799</v>
      </c>
    </row>
    <row r="452" ht="15.75" customHeight="1">
      <c r="A452" s="1">
        <v>55573.5</v>
      </c>
      <c r="B452" s="1">
        <v>55573.0</v>
      </c>
      <c r="C452" s="1">
        <v>55574.0</v>
      </c>
      <c r="D452" s="1">
        <v>-0.012317</v>
      </c>
      <c r="E452" s="1">
        <v>0.010795</v>
      </c>
      <c r="F452" s="1">
        <v>-0.008947</v>
      </c>
      <c r="G452" s="1">
        <v>0.004697</v>
      </c>
      <c r="H452" s="1">
        <v>0.006365</v>
      </c>
      <c r="I452" s="1">
        <v>0.005079</v>
      </c>
      <c r="J452" s="1">
        <v>-0.012812</v>
      </c>
      <c r="K452" s="1">
        <v>0.006704</v>
      </c>
    </row>
    <row r="453" ht="15.75" customHeight="1">
      <c r="A453" s="1">
        <v>55574.5</v>
      </c>
      <c r="B453" s="1">
        <v>55574.0</v>
      </c>
      <c r="C453" s="1">
        <v>55575.0</v>
      </c>
      <c r="D453" s="1">
        <v>-0.010305</v>
      </c>
      <c r="E453" s="1">
        <v>0.012225</v>
      </c>
      <c r="F453" s="1">
        <v>-7.3E-5</v>
      </c>
      <c r="G453" s="1">
        <v>0.005601</v>
      </c>
      <c r="H453" s="1">
        <v>-0.00833</v>
      </c>
      <c r="I453" s="1">
        <v>0.005489</v>
      </c>
      <c r="J453" s="1">
        <v>0.001229</v>
      </c>
      <c r="K453" s="1">
        <v>0.007737</v>
      </c>
    </row>
    <row r="454" ht="15.75" customHeight="1">
      <c r="A454" s="1">
        <v>55575.5</v>
      </c>
      <c r="B454" s="1">
        <v>55575.0</v>
      </c>
      <c r="C454" s="1">
        <v>55576.0</v>
      </c>
      <c r="D454" s="1">
        <v>0.009942</v>
      </c>
      <c r="E454" s="1">
        <v>0.019139</v>
      </c>
      <c r="F454" s="1">
        <v>-0.00213</v>
      </c>
      <c r="G454" s="1">
        <v>0.00843</v>
      </c>
      <c r="H454" s="1">
        <v>0.012911</v>
      </c>
      <c r="I454" s="1">
        <v>0.008156</v>
      </c>
      <c r="J454" s="1">
        <v>-0.006266</v>
      </c>
      <c r="K454" s="1">
        <v>0.012049</v>
      </c>
    </row>
    <row r="455" ht="15.75" customHeight="1">
      <c r="A455" s="1">
        <v>55576.5</v>
      </c>
      <c r="B455" s="1">
        <v>55576.0</v>
      </c>
      <c r="C455" s="1">
        <v>55577.0</v>
      </c>
      <c r="D455" s="1">
        <v>0.025054</v>
      </c>
      <c r="E455" s="1">
        <v>0.020809</v>
      </c>
      <c r="F455" s="1">
        <v>-0.001919</v>
      </c>
      <c r="G455" s="1">
        <v>0.007843</v>
      </c>
      <c r="H455" s="1">
        <v>0.017955</v>
      </c>
      <c r="I455" s="1">
        <v>0.009058</v>
      </c>
      <c r="J455" s="1">
        <v>3.49E-4</v>
      </c>
      <c r="K455" s="1">
        <v>0.012948</v>
      </c>
    </row>
    <row r="456" ht="15.75" customHeight="1">
      <c r="A456" s="1">
        <v>55577.5</v>
      </c>
      <c r="B456" s="1">
        <v>55577.0</v>
      </c>
      <c r="C456" s="1">
        <v>55578.0</v>
      </c>
      <c r="D456" s="1">
        <v>-0.01821</v>
      </c>
      <c r="E456" s="1">
        <v>0.026767</v>
      </c>
      <c r="F456" s="1">
        <v>-0.003528</v>
      </c>
      <c r="G456" s="1">
        <v>0.012653</v>
      </c>
      <c r="H456" s="1">
        <v>0.006229</v>
      </c>
      <c r="I456" s="1">
        <v>0.012331</v>
      </c>
      <c r="J456" s="1">
        <v>-0.021127</v>
      </c>
      <c r="K456" s="1">
        <v>0.015313</v>
      </c>
    </row>
    <row r="457" ht="15.75" customHeight="1">
      <c r="A457" s="1">
        <v>55578.5</v>
      </c>
      <c r="B457" s="1">
        <v>55578.0</v>
      </c>
      <c r="C457" s="1">
        <v>55579.0</v>
      </c>
      <c r="D457" s="1">
        <v>0.033032</v>
      </c>
      <c r="E457" s="1">
        <v>0.020742</v>
      </c>
      <c r="F457" s="1">
        <v>0.002995</v>
      </c>
      <c r="G457" s="1">
        <v>0.007669</v>
      </c>
      <c r="H457" s="1">
        <v>0.022352</v>
      </c>
      <c r="I457" s="1">
        <v>0.009502</v>
      </c>
      <c r="J457" s="1">
        <v>-0.001527</v>
      </c>
      <c r="K457" s="1">
        <v>0.013159</v>
      </c>
    </row>
    <row r="458" ht="15.75" customHeight="1">
      <c r="A458" s="1">
        <v>55579.5</v>
      </c>
      <c r="B458" s="1">
        <v>55579.0</v>
      </c>
      <c r="C458" s="1">
        <v>55580.0</v>
      </c>
      <c r="D458" s="1">
        <v>-0.009116</v>
      </c>
      <c r="E458" s="1">
        <v>0.010352</v>
      </c>
      <c r="F458" s="1">
        <v>-0.00467</v>
      </c>
      <c r="G458" s="1">
        <v>0.004049</v>
      </c>
      <c r="H458" s="1">
        <v>-0.004499</v>
      </c>
      <c r="I458" s="1">
        <v>0.004361</v>
      </c>
      <c r="J458" s="1">
        <v>-6.11E-4</v>
      </c>
      <c r="K458" s="1">
        <v>0.007093</v>
      </c>
    </row>
    <row r="459" ht="15.75" customHeight="1">
      <c r="A459" s="1">
        <v>55580.5</v>
      </c>
      <c r="B459" s="1">
        <v>55580.0</v>
      </c>
      <c r="C459" s="1">
        <v>55581.0</v>
      </c>
      <c r="D459" s="1">
        <v>0.014367</v>
      </c>
      <c r="E459" s="1">
        <v>0.010427</v>
      </c>
      <c r="F459" s="1">
        <v>0.004771</v>
      </c>
      <c r="G459" s="1">
        <v>0.004563</v>
      </c>
      <c r="H459" s="1">
        <v>0.007412</v>
      </c>
      <c r="I459" s="1">
        <v>0.004714</v>
      </c>
      <c r="J459" s="1">
        <v>7.77E-4</v>
      </c>
      <c r="K459" s="1">
        <v>0.006631</v>
      </c>
    </row>
    <row r="460" ht="15.75" customHeight="1">
      <c r="A460" s="1">
        <v>55581.5</v>
      </c>
      <c r="B460" s="1">
        <v>55581.0</v>
      </c>
      <c r="C460" s="1">
        <v>55582.0</v>
      </c>
      <c r="D460" s="1">
        <v>-0.012202</v>
      </c>
      <c r="E460" s="1">
        <v>0.008624</v>
      </c>
      <c r="F460" s="1">
        <v>-0.005766</v>
      </c>
      <c r="G460" s="1">
        <v>0.003558</v>
      </c>
      <c r="H460" s="1">
        <v>-2.53E-4</v>
      </c>
      <c r="I460" s="1">
        <v>0.003797</v>
      </c>
      <c r="J460" s="1">
        <v>-0.006917</v>
      </c>
      <c r="K460" s="1">
        <v>0.005636</v>
      </c>
    </row>
    <row r="461" ht="15.75" customHeight="1">
      <c r="A461" s="1">
        <v>55582.5</v>
      </c>
      <c r="B461" s="1">
        <v>55582.0</v>
      </c>
      <c r="C461" s="1">
        <v>55583.0</v>
      </c>
      <c r="D461" s="1">
        <v>-0.004444</v>
      </c>
      <c r="E461" s="1">
        <v>0.008276</v>
      </c>
      <c r="F461" s="1">
        <v>-0.002445</v>
      </c>
      <c r="G461" s="1">
        <v>0.003378</v>
      </c>
      <c r="H461" s="1">
        <v>-0.001279</v>
      </c>
      <c r="I461" s="1">
        <v>0.0036</v>
      </c>
      <c r="J461" s="1">
        <v>-5.3E-4</v>
      </c>
      <c r="K461" s="1">
        <v>0.005462</v>
      </c>
    </row>
    <row r="462" ht="15.75" customHeight="1">
      <c r="A462" s="1">
        <v>55583.5</v>
      </c>
      <c r="B462" s="1">
        <v>55583.0</v>
      </c>
      <c r="C462" s="1">
        <v>55584.0</v>
      </c>
      <c r="D462" s="1">
        <v>0.004776</v>
      </c>
      <c r="E462" s="1">
        <v>0.008219</v>
      </c>
      <c r="F462" s="1">
        <v>1.56E-4</v>
      </c>
      <c r="G462" s="1">
        <v>0.003307</v>
      </c>
      <c r="H462" s="1">
        <v>0.002027</v>
      </c>
      <c r="I462" s="1">
        <v>0.003608</v>
      </c>
      <c r="J462" s="1">
        <v>0.001248</v>
      </c>
      <c r="K462" s="1">
        <v>0.005394</v>
      </c>
    </row>
    <row r="463" ht="15.75" customHeight="1">
      <c r="A463" s="1">
        <v>55584.5</v>
      </c>
      <c r="B463" s="1">
        <v>55584.0</v>
      </c>
      <c r="C463" s="1">
        <v>55585.0</v>
      </c>
      <c r="D463" s="1">
        <v>-0.002953</v>
      </c>
      <c r="E463" s="1">
        <v>0.008084</v>
      </c>
      <c r="F463" s="1">
        <v>0.002082</v>
      </c>
      <c r="G463" s="1">
        <v>0.003538</v>
      </c>
      <c r="H463" s="1">
        <v>-0.00382</v>
      </c>
      <c r="I463" s="1">
        <v>0.003543</v>
      </c>
      <c r="J463" s="1">
        <v>0.001051</v>
      </c>
      <c r="K463" s="1">
        <v>0.005234</v>
      </c>
    </row>
    <row r="464" ht="15.75" customHeight="1">
      <c r="A464" s="1">
        <v>55585.5</v>
      </c>
      <c r="B464" s="1">
        <v>55585.0</v>
      </c>
      <c r="C464" s="1">
        <v>55586.0</v>
      </c>
      <c r="D464" s="1">
        <v>-0.004436</v>
      </c>
      <c r="E464" s="1">
        <v>0.008338</v>
      </c>
      <c r="F464" s="1">
        <v>-5.5E-4</v>
      </c>
      <c r="G464" s="1">
        <v>0.003272</v>
      </c>
      <c r="H464" s="1">
        <v>-0.003552</v>
      </c>
      <c r="I464" s="1">
        <v>0.00353</v>
      </c>
      <c r="J464" s="1">
        <v>5.21E-4</v>
      </c>
      <c r="K464" s="1">
        <v>0.005621</v>
      </c>
    </row>
    <row r="465" ht="15.75" customHeight="1">
      <c r="A465" s="1">
        <v>55586.5</v>
      </c>
      <c r="B465" s="1">
        <v>55586.0</v>
      </c>
      <c r="C465" s="1">
        <v>55587.0</v>
      </c>
      <c r="D465" s="1">
        <v>-0.007544</v>
      </c>
      <c r="E465" s="1">
        <v>0.008226</v>
      </c>
      <c r="F465" s="1">
        <v>0.001709</v>
      </c>
      <c r="G465" s="1">
        <v>0.003527</v>
      </c>
      <c r="H465" s="1">
        <v>-0.003856</v>
      </c>
      <c r="I465" s="1">
        <v>0.003637</v>
      </c>
      <c r="J465" s="1">
        <v>-0.003427</v>
      </c>
      <c r="K465" s="1">
        <v>0.005337</v>
      </c>
    </row>
    <row r="466" ht="15.75" customHeight="1">
      <c r="A466" s="1">
        <v>55587.5</v>
      </c>
      <c r="B466" s="1">
        <v>55587.0</v>
      </c>
      <c r="C466" s="1">
        <v>55588.0</v>
      </c>
      <c r="D466" s="1">
        <v>-0.010341</v>
      </c>
      <c r="E466" s="1">
        <v>0.009123</v>
      </c>
      <c r="F466" s="1">
        <v>-0.001049</v>
      </c>
      <c r="G466" s="1">
        <v>0.003777</v>
      </c>
      <c r="H466" s="1">
        <v>-0.003116</v>
      </c>
      <c r="I466" s="1">
        <v>0.003981</v>
      </c>
      <c r="J466" s="1">
        <v>-0.005065</v>
      </c>
      <c r="K466" s="1">
        <v>0.00601</v>
      </c>
    </row>
    <row r="467" ht="15.75" customHeight="1">
      <c r="A467" s="1">
        <v>55588.5</v>
      </c>
      <c r="B467" s="1">
        <v>55588.0</v>
      </c>
      <c r="C467" s="1">
        <v>55589.0</v>
      </c>
      <c r="D467" s="1">
        <v>0.010421</v>
      </c>
      <c r="E467" s="1">
        <v>0.009143</v>
      </c>
      <c r="F467" s="1">
        <v>0.001889</v>
      </c>
      <c r="G467" s="1">
        <v>0.003738</v>
      </c>
      <c r="H467" s="1">
        <v>0.003821</v>
      </c>
      <c r="I467" s="1">
        <v>0.004066</v>
      </c>
      <c r="J467" s="1">
        <v>0.003351</v>
      </c>
      <c r="K467" s="1">
        <v>0.005964</v>
      </c>
    </row>
    <row r="468" ht="15.75" customHeight="1">
      <c r="A468" s="1">
        <v>55589.5</v>
      </c>
      <c r="B468" s="1">
        <v>55589.0</v>
      </c>
      <c r="C468" s="1">
        <v>55590.0</v>
      </c>
      <c r="D468" s="1">
        <v>-0.005041</v>
      </c>
      <c r="E468" s="1">
        <v>0.01544</v>
      </c>
      <c r="F468" s="1">
        <v>0.005001</v>
      </c>
      <c r="G468" s="1">
        <v>0.006234</v>
      </c>
      <c r="H468" s="1">
        <v>-0.008111</v>
      </c>
      <c r="I468" s="1">
        <v>0.006434</v>
      </c>
      <c r="J468" s="1">
        <v>9.76E-4</v>
      </c>
      <c r="K468" s="1">
        <v>0.010563</v>
      </c>
    </row>
    <row r="469" ht="15.75" customHeight="1">
      <c r="A469" s="1">
        <v>55590.5</v>
      </c>
      <c r="B469" s="1">
        <v>55590.0</v>
      </c>
      <c r="C469" s="1">
        <v>55591.0</v>
      </c>
      <c r="D469" s="1">
        <v>0.019232</v>
      </c>
      <c r="E469" s="1">
        <v>0.016518</v>
      </c>
      <c r="F469" s="1">
        <v>7.08E-4</v>
      </c>
      <c r="G469" s="1">
        <v>0.006293</v>
      </c>
      <c r="H469" s="1">
        <v>0.009194</v>
      </c>
      <c r="I469" s="1">
        <v>0.007592</v>
      </c>
      <c r="J469" s="1">
        <v>0.005604</v>
      </c>
      <c r="K469" s="1">
        <v>0.010772</v>
      </c>
    </row>
    <row r="470" ht="15.75" customHeight="1">
      <c r="A470" s="1">
        <v>55591.5</v>
      </c>
      <c r="B470" s="1">
        <v>55591.0</v>
      </c>
      <c r="C470" s="1">
        <v>55592.0</v>
      </c>
      <c r="D470" s="1">
        <v>0.005834</v>
      </c>
      <c r="E470" s="1">
        <v>0.011387</v>
      </c>
      <c r="F470" s="1">
        <v>-0.002674</v>
      </c>
      <c r="G470" s="1">
        <v>0.004242</v>
      </c>
      <c r="H470" s="1">
        <v>0.004632</v>
      </c>
      <c r="I470" s="1">
        <v>0.004892</v>
      </c>
      <c r="J470" s="1">
        <v>0.001287</v>
      </c>
      <c r="K470" s="1">
        <v>0.007579</v>
      </c>
    </row>
    <row r="471" ht="15.75" customHeight="1">
      <c r="A471" s="1">
        <v>55592.5</v>
      </c>
      <c r="B471" s="1">
        <v>55592.0</v>
      </c>
      <c r="C471" s="1">
        <v>55593.0</v>
      </c>
      <c r="D471" s="1">
        <v>0.018497</v>
      </c>
      <c r="E471" s="1">
        <v>0.011865</v>
      </c>
      <c r="F471" s="1">
        <v>8.38E-4</v>
      </c>
      <c r="G471" s="1">
        <v>0.004497</v>
      </c>
      <c r="H471" s="1">
        <v>0.005046</v>
      </c>
      <c r="I471" s="1">
        <v>0.005082</v>
      </c>
      <c r="J471" s="1">
        <v>0.009733</v>
      </c>
      <c r="K471" s="1">
        <v>0.007955</v>
      </c>
    </row>
    <row r="472" ht="15.75" customHeight="1">
      <c r="A472" s="1">
        <v>55593.5</v>
      </c>
      <c r="B472" s="1">
        <v>55593.0</v>
      </c>
      <c r="C472" s="1">
        <v>55594.0</v>
      </c>
      <c r="D472" s="1">
        <v>0.001522</v>
      </c>
      <c r="E472" s="1">
        <v>0.012522</v>
      </c>
      <c r="F472" s="1">
        <v>-0.001281</v>
      </c>
      <c r="G472" s="1">
        <v>0.005491</v>
      </c>
      <c r="H472" s="1">
        <v>-0.007336</v>
      </c>
      <c r="I472" s="1">
        <v>0.00543</v>
      </c>
      <c r="J472" s="1">
        <v>0.011064</v>
      </c>
      <c r="K472" s="1">
        <v>0.008255</v>
      </c>
    </row>
    <row r="473" ht="15.75" customHeight="1">
      <c r="A473" s="1">
        <v>55594.5</v>
      </c>
      <c r="B473" s="1">
        <v>55594.0</v>
      </c>
      <c r="C473" s="1">
        <v>55595.0</v>
      </c>
      <c r="D473" s="1">
        <v>-0.005898</v>
      </c>
      <c r="E473" s="1">
        <v>0.012543</v>
      </c>
      <c r="F473" s="1">
        <v>0.003111</v>
      </c>
      <c r="G473" s="1">
        <v>0.005495</v>
      </c>
      <c r="H473" s="1">
        <v>-0.002694</v>
      </c>
      <c r="I473" s="1">
        <v>0.005682</v>
      </c>
      <c r="J473" s="1">
        <v>-0.002918</v>
      </c>
      <c r="K473" s="1">
        <v>0.008069</v>
      </c>
    </row>
    <row r="474" ht="15.75" customHeight="1">
      <c r="A474" s="1">
        <v>55595.5</v>
      </c>
      <c r="B474" s="1">
        <v>55595.0</v>
      </c>
      <c r="C474" s="1">
        <v>55596.0</v>
      </c>
      <c r="D474" s="1">
        <v>-0.007642</v>
      </c>
      <c r="E474" s="1">
        <v>0.012109</v>
      </c>
      <c r="F474" s="1">
        <v>5.8E-4</v>
      </c>
      <c r="G474" s="1">
        <v>0.005518</v>
      </c>
      <c r="H474" s="1">
        <v>-0.005846</v>
      </c>
      <c r="I474" s="1">
        <v>0.005538</v>
      </c>
      <c r="J474" s="1">
        <v>-9.6E-5</v>
      </c>
      <c r="K474" s="1">
        <v>0.007621</v>
      </c>
    </row>
    <row r="475" ht="15.75" customHeight="1">
      <c r="A475" s="1">
        <v>55596.5</v>
      </c>
      <c r="B475" s="1">
        <v>55596.0</v>
      </c>
      <c r="C475" s="1">
        <v>55597.0</v>
      </c>
      <c r="D475" s="1">
        <v>0.002348</v>
      </c>
      <c r="E475" s="1">
        <v>0.011858</v>
      </c>
      <c r="F475" s="1">
        <v>-0.004668</v>
      </c>
      <c r="G475" s="1">
        <v>0.004749</v>
      </c>
      <c r="H475" s="1">
        <v>0.005374</v>
      </c>
      <c r="I475" s="1">
        <v>0.005439</v>
      </c>
      <c r="J475" s="1">
        <v>-7.61E-4</v>
      </c>
      <c r="K475" s="1">
        <v>0.00766</v>
      </c>
    </row>
    <row r="476" ht="15.75" customHeight="1">
      <c r="A476" s="1">
        <v>55597.5</v>
      </c>
      <c r="B476" s="1">
        <v>55597.0</v>
      </c>
      <c r="C476" s="1">
        <v>55598.0</v>
      </c>
      <c r="D476" s="1">
        <v>-0.004917</v>
      </c>
      <c r="E476" s="1">
        <v>0.012528</v>
      </c>
      <c r="F476" s="1">
        <v>0.003418</v>
      </c>
      <c r="G476" s="1">
        <v>0.005525</v>
      </c>
      <c r="H476" s="1">
        <v>-0.005122</v>
      </c>
      <c r="I476" s="1">
        <v>0.005571</v>
      </c>
      <c r="J476" s="1">
        <v>-0.001066</v>
      </c>
      <c r="K476" s="1">
        <v>0.008087</v>
      </c>
    </row>
    <row r="477" ht="15.75" customHeight="1">
      <c r="A477" s="1">
        <v>55598.5</v>
      </c>
      <c r="B477" s="1">
        <v>55598.0</v>
      </c>
      <c r="C477" s="1">
        <v>55599.0</v>
      </c>
      <c r="D477" s="1">
        <v>-0.022117</v>
      </c>
      <c r="E477" s="1">
        <v>0.011907</v>
      </c>
      <c r="F477" s="1">
        <v>7.83E-4</v>
      </c>
      <c r="G477" s="1">
        <v>0.005292</v>
      </c>
      <c r="H477" s="1">
        <v>-0.008068</v>
      </c>
      <c r="I477" s="1">
        <v>0.00539</v>
      </c>
      <c r="J477" s="1">
        <v>-0.00963</v>
      </c>
      <c r="K477" s="1">
        <v>0.007563</v>
      </c>
    </row>
    <row r="478" ht="15.75" customHeight="1">
      <c r="A478" s="1">
        <v>55599.5</v>
      </c>
      <c r="B478" s="1">
        <v>55599.0</v>
      </c>
      <c r="C478" s="1">
        <v>55600.0</v>
      </c>
      <c r="D478" s="1">
        <v>-0.004603</v>
      </c>
      <c r="E478" s="1">
        <v>0.01262</v>
      </c>
      <c r="F478" s="1">
        <v>0.005526</v>
      </c>
      <c r="G478" s="1">
        <v>0.005493</v>
      </c>
      <c r="H478" s="1">
        <v>-0.004335</v>
      </c>
      <c r="I478" s="1">
        <v>0.005609</v>
      </c>
      <c r="J478" s="1">
        <v>-0.00206</v>
      </c>
      <c r="K478" s="1">
        <v>0.008178</v>
      </c>
    </row>
    <row r="479" ht="15.75" customHeight="1">
      <c r="A479" s="1">
        <v>55600.5</v>
      </c>
      <c r="B479" s="1">
        <v>55600.0</v>
      </c>
      <c r="C479" s="1">
        <v>55601.0</v>
      </c>
      <c r="D479" s="1">
        <v>-0.025872</v>
      </c>
      <c r="E479" s="1">
        <v>0.028495</v>
      </c>
      <c r="F479" s="1">
        <v>-0.015973</v>
      </c>
      <c r="G479" s="1">
        <v>0.012797</v>
      </c>
      <c r="H479" s="1">
        <v>-0.014873</v>
      </c>
      <c r="I479" s="1">
        <v>0.011509</v>
      </c>
      <c r="J479" s="1">
        <v>0.006223</v>
      </c>
      <c r="K479" s="1">
        <v>0.020098</v>
      </c>
    </row>
    <row r="480" ht="15.75" customHeight="1">
      <c r="A480" s="1">
        <v>55601.5</v>
      </c>
      <c r="B480" s="1">
        <v>55601.0</v>
      </c>
      <c r="C480" s="1">
        <v>55602.0</v>
      </c>
      <c r="D480" s="1">
        <v>-0.017456</v>
      </c>
      <c r="E480" s="1">
        <v>0.013785</v>
      </c>
      <c r="F480" s="1">
        <v>-0.004149</v>
      </c>
      <c r="G480" s="1">
        <v>0.006008</v>
      </c>
      <c r="H480" s="1">
        <v>-0.009587</v>
      </c>
      <c r="I480" s="1">
        <v>0.006322</v>
      </c>
      <c r="J480" s="1">
        <v>-0.002137</v>
      </c>
      <c r="K480" s="1">
        <v>0.009017</v>
      </c>
    </row>
    <row r="481" ht="15.75" customHeight="1">
      <c r="A481" s="1">
        <v>55602.5</v>
      </c>
      <c r="B481" s="1">
        <v>55602.0</v>
      </c>
      <c r="C481" s="1">
        <v>55603.0</v>
      </c>
      <c r="D481" s="1">
        <v>0.011225</v>
      </c>
      <c r="E481" s="1">
        <v>0.013514</v>
      </c>
      <c r="F481" s="1">
        <v>0.008513</v>
      </c>
      <c r="G481" s="1">
        <v>0.006474</v>
      </c>
      <c r="H481" s="1">
        <v>-0.003184</v>
      </c>
      <c r="I481" s="1">
        <v>0.006013</v>
      </c>
      <c r="J481" s="1">
        <v>0.008282</v>
      </c>
      <c r="K481" s="1">
        <v>0.008859</v>
      </c>
    </row>
    <row r="482" ht="15.75" customHeight="1">
      <c r="A482" s="1">
        <v>55603.5</v>
      </c>
      <c r="B482" s="1">
        <v>55603.0</v>
      </c>
      <c r="C482" s="1">
        <v>55604.0</v>
      </c>
      <c r="D482" s="1">
        <v>-0.014906</v>
      </c>
      <c r="E482" s="1">
        <v>0.013753</v>
      </c>
      <c r="F482" s="1">
        <v>-0.004108</v>
      </c>
      <c r="G482" s="1">
        <v>0.006451</v>
      </c>
      <c r="H482" s="1">
        <v>-0.004434</v>
      </c>
      <c r="I482" s="1">
        <v>0.006288</v>
      </c>
      <c r="J482" s="1">
        <v>-0.005973</v>
      </c>
      <c r="K482" s="1">
        <v>0.008746</v>
      </c>
    </row>
    <row r="483" ht="15.75" customHeight="1">
      <c r="A483" s="1">
        <v>55604.5</v>
      </c>
      <c r="B483" s="1">
        <v>55604.0</v>
      </c>
      <c r="C483" s="1">
        <v>55605.0</v>
      </c>
      <c r="D483" s="1">
        <v>-0.025597</v>
      </c>
      <c r="E483" s="1">
        <v>0.014603</v>
      </c>
      <c r="F483" s="1">
        <v>0.001362</v>
      </c>
      <c r="G483" s="1">
        <v>0.006916</v>
      </c>
      <c r="H483" s="1">
        <v>-0.007862</v>
      </c>
      <c r="I483" s="1">
        <v>0.006745</v>
      </c>
      <c r="J483" s="1">
        <v>-0.013948</v>
      </c>
      <c r="K483" s="1">
        <v>0.009155</v>
      </c>
    </row>
    <row r="484" ht="15.75" customHeight="1">
      <c r="A484" s="1">
        <v>55605.5</v>
      </c>
      <c r="B484" s="1">
        <v>55605.0</v>
      </c>
      <c r="C484" s="1">
        <v>55606.0</v>
      </c>
      <c r="D484" s="1">
        <v>0.020465</v>
      </c>
      <c r="E484" s="1">
        <v>0.016531</v>
      </c>
      <c r="F484" s="1">
        <v>-0.001199</v>
      </c>
      <c r="G484" s="1">
        <v>0.006706</v>
      </c>
      <c r="H484" s="1">
        <v>0.010283</v>
      </c>
      <c r="I484" s="1">
        <v>0.007664</v>
      </c>
      <c r="J484" s="1">
        <v>0.006833</v>
      </c>
      <c r="K484" s="1">
        <v>0.010529</v>
      </c>
    </row>
    <row r="485" ht="15.75" customHeight="1">
      <c r="A485" s="1">
        <v>55606.5</v>
      </c>
      <c r="B485" s="1">
        <v>55606.0</v>
      </c>
      <c r="C485" s="1">
        <v>55607.0</v>
      </c>
      <c r="D485" s="1">
        <v>-0.015096</v>
      </c>
      <c r="E485" s="1">
        <v>0.017015</v>
      </c>
      <c r="F485" s="1">
        <v>-0.016156</v>
      </c>
      <c r="G485" s="1">
        <v>0.006426</v>
      </c>
      <c r="H485" s="1">
        <v>-0.010873</v>
      </c>
      <c r="I485" s="1">
        <v>0.007555</v>
      </c>
      <c r="J485" s="1">
        <v>0.011566</v>
      </c>
      <c r="K485" s="1">
        <v>0.011165</v>
      </c>
    </row>
    <row r="486" ht="15.75" customHeight="1">
      <c r="A486" s="1">
        <v>55607.5</v>
      </c>
      <c r="B486" s="1">
        <v>55607.0</v>
      </c>
      <c r="C486" s="1">
        <v>55608.0</v>
      </c>
      <c r="D486" s="1">
        <v>1.72E-4</v>
      </c>
      <c r="E486" s="1">
        <v>0.019388</v>
      </c>
      <c r="F486" s="1">
        <v>-0.008065</v>
      </c>
      <c r="G486" s="1">
        <v>0.008252</v>
      </c>
      <c r="H486" s="1">
        <v>0.020397</v>
      </c>
      <c r="I486" s="1">
        <v>0.00919</v>
      </c>
      <c r="J486" s="1">
        <v>-0.019318</v>
      </c>
      <c r="K486" s="1">
        <v>0.011543</v>
      </c>
    </row>
    <row r="487" ht="15.75" customHeight="1">
      <c r="A487" s="1">
        <v>55608.5</v>
      </c>
      <c r="B487" s="1">
        <v>55608.0</v>
      </c>
      <c r="C487" s="1">
        <v>55609.0</v>
      </c>
      <c r="D487" s="1">
        <v>0.007705</v>
      </c>
      <c r="E487" s="1">
        <v>0.022674</v>
      </c>
      <c r="F487" s="1">
        <v>-0.007097</v>
      </c>
      <c r="G487" s="1">
        <v>0.009492</v>
      </c>
      <c r="H487" s="1">
        <v>-0.003839</v>
      </c>
      <c r="I487" s="1">
        <v>0.009932</v>
      </c>
      <c r="J487" s="1">
        <v>0.014413</v>
      </c>
      <c r="K487" s="1">
        <v>0.014068</v>
      </c>
    </row>
    <row r="488" ht="15.75" customHeight="1">
      <c r="A488" s="1">
        <v>55609.5</v>
      </c>
      <c r="B488" s="1">
        <v>55609.0</v>
      </c>
      <c r="C488" s="1">
        <v>55610.0</v>
      </c>
      <c r="D488" s="1">
        <v>-1.27E-4</v>
      </c>
      <c r="E488" s="1">
        <v>0.026479</v>
      </c>
      <c r="F488" s="1">
        <v>0.016526</v>
      </c>
      <c r="G488" s="1">
        <v>0.012797</v>
      </c>
      <c r="H488" s="1">
        <v>-0.018577</v>
      </c>
      <c r="I488" s="1">
        <v>0.010927</v>
      </c>
      <c r="J488" s="1">
        <v>0.013483</v>
      </c>
      <c r="K488" s="1">
        <v>0.016368</v>
      </c>
    </row>
    <row r="489" ht="15.75" customHeight="1">
      <c r="A489" s="1">
        <v>55612.5</v>
      </c>
      <c r="B489" s="1">
        <v>55612.0</v>
      </c>
      <c r="C489" s="1">
        <v>55613.0</v>
      </c>
      <c r="D489" s="1">
        <v>-0.015173</v>
      </c>
      <c r="E489" s="1">
        <v>0.032355</v>
      </c>
      <c r="F489" s="1">
        <v>-0.001655</v>
      </c>
      <c r="G489" s="1">
        <v>0.012474</v>
      </c>
      <c r="H489" s="1">
        <v>0.010278</v>
      </c>
      <c r="I489" s="1">
        <v>0.012952</v>
      </c>
      <c r="J489" s="1">
        <v>-0.025912</v>
      </c>
      <c r="K489" s="1">
        <v>0.02198</v>
      </c>
    </row>
    <row r="490" ht="15.75" customHeight="1">
      <c r="A490" s="1">
        <v>55613.5</v>
      </c>
      <c r="B490" s="1">
        <v>55613.0</v>
      </c>
      <c r="C490" s="1">
        <v>55614.0</v>
      </c>
      <c r="D490" s="1">
        <v>0.013412</v>
      </c>
      <c r="E490" s="1">
        <v>0.01504</v>
      </c>
      <c r="F490" s="1">
        <v>0.008949</v>
      </c>
      <c r="G490" s="1">
        <v>0.005828</v>
      </c>
      <c r="H490" s="1">
        <v>0.006498</v>
      </c>
      <c r="I490" s="1">
        <v>0.005964</v>
      </c>
      <c r="J490" s="1">
        <v>1.35E-4</v>
      </c>
      <c r="K490" s="1">
        <v>0.010334</v>
      </c>
    </row>
    <row r="491" ht="15.75" customHeight="1">
      <c r="A491" s="1">
        <v>55614.5</v>
      </c>
      <c r="B491" s="1">
        <v>55614.0</v>
      </c>
      <c r="C491" s="1">
        <v>55615.0</v>
      </c>
      <c r="D491" s="1">
        <v>0.022897</v>
      </c>
      <c r="E491" s="1">
        <v>0.014417</v>
      </c>
      <c r="F491" s="1">
        <v>0.005596</v>
      </c>
      <c r="G491" s="1">
        <v>0.005656</v>
      </c>
      <c r="H491" s="1">
        <v>0.007021</v>
      </c>
      <c r="I491" s="1">
        <v>0.005657</v>
      </c>
      <c r="J491" s="1">
        <v>0.009445</v>
      </c>
      <c r="K491" s="1">
        <v>0.009868</v>
      </c>
    </row>
    <row r="492" ht="15.75" customHeight="1">
      <c r="A492" s="1">
        <v>55615.5</v>
      </c>
      <c r="B492" s="1">
        <v>55615.0</v>
      </c>
      <c r="C492" s="1">
        <v>55616.0</v>
      </c>
      <c r="D492" s="1">
        <v>-0.004325</v>
      </c>
      <c r="E492" s="1">
        <v>0.01269</v>
      </c>
      <c r="F492" s="1">
        <v>0.008868</v>
      </c>
      <c r="G492" s="1">
        <v>0.005945</v>
      </c>
      <c r="H492" s="1">
        <v>-0.001974</v>
      </c>
      <c r="I492" s="1">
        <v>0.005184</v>
      </c>
      <c r="J492" s="1">
        <v>-0.006282</v>
      </c>
      <c r="K492" s="1">
        <v>0.008229</v>
      </c>
    </row>
    <row r="493" ht="15.75" customHeight="1">
      <c r="A493" s="1">
        <v>55616.5</v>
      </c>
      <c r="B493" s="1">
        <v>55616.0</v>
      </c>
      <c r="C493" s="1">
        <v>55617.0</v>
      </c>
      <c r="D493" s="1">
        <v>-0.019805</v>
      </c>
      <c r="E493" s="1">
        <v>0.013735</v>
      </c>
      <c r="F493" s="1">
        <v>-0.001181</v>
      </c>
      <c r="G493" s="1">
        <v>0.005378</v>
      </c>
      <c r="H493" s="1">
        <v>-0.002607</v>
      </c>
      <c r="I493" s="1">
        <v>0.005552</v>
      </c>
      <c r="J493" s="1">
        <v>-0.013238</v>
      </c>
      <c r="K493" s="1">
        <v>0.009185</v>
      </c>
    </row>
    <row r="494" ht="15.75" customHeight="1">
      <c r="A494" s="1">
        <v>55617.5</v>
      </c>
      <c r="B494" s="1">
        <v>55617.0</v>
      </c>
      <c r="C494" s="1">
        <v>55618.0</v>
      </c>
      <c r="D494" s="1">
        <v>-0.00104</v>
      </c>
      <c r="E494" s="1">
        <v>0.010382</v>
      </c>
      <c r="F494" s="1">
        <v>0.002215</v>
      </c>
      <c r="G494" s="1">
        <v>0.004355</v>
      </c>
      <c r="H494" s="1">
        <v>-0.00206</v>
      </c>
      <c r="I494" s="1">
        <v>0.004168</v>
      </c>
      <c r="J494" s="1">
        <v>-3.92E-4</v>
      </c>
      <c r="K494" s="1">
        <v>0.006899</v>
      </c>
    </row>
    <row r="495" ht="15.75" customHeight="1">
      <c r="A495" s="1">
        <v>55618.5</v>
      </c>
      <c r="B495" s="1">
        <v>55618.0</v>
      </c>
      <c r="C495" s="1">
        <v>55619.0</v>
      </c>
      <c r="D495" s="1">
        <v>0.004901</v>
      </c>
      <c r="E495" s="1">
        <v>0.01025</v>
      </c>
      <c r="F495" s="1">
        <v>0.003296</v>
      </c>
      <c r="G495" s="1">
        <v>0.004444</v>
      </c>
      <c r="H495" s="1">
        <v>-0.003807</v>
      </c>
      <c r="I495" s="1">
        <v>0.004137</v>
      </c>
      <c r="J495" s="1">
        <v>0.007649</v>
      </c>
      <c r="K495" s="1">
        <v>0.00682</v>
      </c>
    </row>
    <row r="496" ht="15.75" customHeight="1">
      <c r="A496" s="1">
        <v>55619.5</v>
      </c>
      <c r="B496" s="1">
        <v>55619.0</v>
      </c>
      <c r="C496" s="1">
        <v>55620.0</v>
      </c>
      <c r="D496" s="1">
        <v>0.006433</v>
      </c>
      <c r="E496" s="1">
        <v>0.008884</v>
      </c>
      <c r="F496" s="1">
        <v>0.00122</v>
      </c>
      <c r="G496" s="1">
        <v>0.003827</v>
      </c>
      <c r="H496" s="1">
        <v>-0.005155</v>
      </c>
      <c r="I496" s="1">
        <v>0.003656</v>
      </c>
      <c r="J496" s="1">
        <v>0.011498</v>
      </c>
      <c r="K496" s="1">
        <v>0.006038</v>
      </c>
    </row>
    <row r="497" ht="15.75" customHeight="1">
      <c r="A497" s="1">
        <v>55620.5</v>
      </c>
      <c r="B497" s="1">
        <v>55620.0</v>
      </c>
      <c r="C497" s="1">
        <v>55621.0</v>
      </c>
      <c r="D497" s="1">
        <v>-0.011751</v>
      </c>
      <c r="E497" s="1">
        <v>0.007086</v>
      </c>
      <c r="F497" s="1">
        <v>-1.52E-4</v>
      </c>
      <c r="G497" s="1">
        <v>0.003182</v>
      </c>
      <c r="H497" s="1">
        <v>-0.007792</v>
      </c>
      <c r="I497" s="1">
        <v>0.003099</v>
      </c>
      <c r="J497" s="1">
        <v>-8.4E-4</v>
      </c>
      <c r="K497" s="1">
        <v>0.004591</v>
      </c>
    </row>
    <row r="498" ht="15.75" customHeight="1">
      <c r="A498" s="1">
        <v>55621.5</v>
      </c>
      <c r="B498" s="1">
        <v>55621.0</v>
      </c>
      <c r="C498" s="1">
        <v>55622.0</v>
      </c>
      <c r="D498" s="1">
        <v>0.00739</v>
      </c>
      <c r="E498" s="1">
        <v>0.006853</v>
      </c>
      <c r="F498" s="1">
        <v>-5.99E-4</v>
      </c>
      <c r="G498" s="1">
        <v>0.002872</v>
      </c>
      <c r="H498" s="1">
        <v>0.001204</v>
      </c>
      <c r="I498" s="1">
        <v>0.002989</v>
      </c>
      <c r="J498" s="1">
        <v>0.005076</v>
      </c>
      <c r="K498" s="1">
        <v>0.004499</v>
      </c>
    </row>
    <row r="499" ht="15.75" customHeight="1">
      <c r="A499" s="1">
        <v>55622.5</v>
      </c>
      <c r="B499" s="1">
        <v>55622.0</v>
      </c>
      <c r="C499" s="1">
        <v>55623.0</v>
      </c>
      <c r="D499" s="1">
        <v>-0.007049</v>
      </c>
      <c r="E499" s="1">
        <v>0.007389</v>
      </c>
      <c r="F499" s="1">
        <v>-2.55E-4</v>
      </c>
      <c r="G499" s="1">
        <v>0.003143</v>
      </c>
      <c r="H499" s="1">
        <v>-0.002393</v>
      </c>
      <c r="I499" s="1">
        <v>0.003267</v>
      </c>
      <c r="J499" s="1">
        <v>-0.00313</v>
      </c>
      <c r="K499" s="1">
        <v>0.004817</v>
      </c>
    </row>
    <row r="500" ht="15.75" customHeight="1">
      <c r="A500" s="1">
        <v>55623.5</v>
      </c>
      <c r="B500" s="1">
        <v>55623.0</v>
      </c>
      <c r="C500" s="1">
        <v>55624.0</v>
      </c>
      <c r="D500" s="1">
        <v>-0.033199</v>
      </c>
      <c r="E500" s="1">
        <v>0.022238</v>
      </c>
      <c r="F500" s="1">
        <v>0.0022</v>
      </c>
      <c r="G500" s="1">
        <v>0.008971</v>
      </c>
      <c r="H500" s="1">
        <v>-0.001714</v>
      </c>
      <c r="I500" s="1">
        <v>0.010701</v>
      </c>
      <c r="J500" s="1">
        <v>-0.029124</v>
      </c>
      <c r="K500" s="1">
        <v>0.014018</v>
      </c>
    </row>
    <row r="501" ht="15.75" customHeight="1">
      <c r="A501" s="1">
        <v>55624.5</v>
      </c>
      <c r="B501" s="1">
        <v>55624.0</v>
      </c>
      <c r="C501" s="1">
        <v>55625.0</v>
      </c>
      <c r="D501" s="1">
        <v>0.020606</v>
      </c>
      <c r="E501" s="1">
        <v>0.00947</v>
      </c>
      <c r="F501" s="1">
        <v>0.002223</v>
      </c>
      <c r="G501" s="1">
        <v>0.00375</v>
      </c>
      <c r="H501" s="1">
        <v>0.00464</v>
      </c>
      <c r="I501" s="1">
        <v>0.00426</v>
      </c>
      <c r="J501" s="1">
        <v>0.010881</v>
      </c>
      <c r="K501" s="1">
        <v>0.006099</v>
      </c>
    </row>
    <row r="502" ht="15.75" customHeight="1">
      <c r="A502" s="1">
        <v>55625.5</v>
      </c>
      <c r="B502" s="1">
        <v>55625.0</v>
      </c>
      <c r="C502" s="1">
        <v>55626.0</v>
      </c>
      <c r="D502" s="1">
        <v>-4.86E-4</v>
      </c>
      <c r="E502" s="1">
        <v>0.008619</v>
      </c>
      <c r="F502" s="1">
        <v>5.69E-4</v>
      </c>
      <c r="G502" s="1">
        <v>0.003558</v>
      </c>
      <c r="H502" s="1">
        <v>-0.00153</v>
      </c>
      <c r="I502" s="1">
        <v>0.003741</v>
      </c>
      <c r="J502" s="1">
        <v>0.001779</v>
      </c>
      <c r="K502" s="1">
        <v>0.005514</v>
      </c>
    </row>
    <row r="503" ht="15.75" customHeight="1">
      <c r="A503" s="1">
        <v>55626.5</v>
      </c>
      <c r="B503" s="1">
        <v>55626.0</v>
      </c>
      <c r="C503" s="1">
        <v>55627.0</v>
      </c>
      <c r="D503" s="1">
        <v>-0.013045</v>
      </c>
      <c r="E503" s="1">
        <v>0.008696</v>
      </c>
      <c r="F503" s="1">
        <v>-0.00598</v>
      </c>
      <c r="G503" s="1">
        <v>0.003449</v>
      </c>
      <c r="H503" s="1">
        <v>-0.004282</v>
      </c>
      <c r="I503" s="1">
        <v>0.003753</v>
      </c>
      <c r="J503" s="1">
        <v>-0.00194</v>
      </c>
      <c r="K503" s="1">
        <v>0.005616</v>
      </c>
    </row>
    <row r="504" ht="15.75" customHeight="1">
      <c r="A504" s="1">
        <v>55627.5</v>
      </c>
      <c r="B504" s="1">
        <v>55627.0</v>
      </c>
      <c r="C504" s="1">
        <v>55628.0</v>
      </c>
      <c r="D504" s="1">
        <v>0.007211</v>
      </c>
      <c r="E504" s="1">
        <v>0.012342</v>
      </c>
      <c r="F504" s="1">
        <v>-0.003657</v>
      </c>
      <c r="G504" s="1">
        <v>0.004889</v>
      </c>
      <c r="H504" s="1">
        <v>0.006904</v>
      </c>
      <c r="I504" s="1">
        <v>0.005471</v>
      </c>
      <c r="J504" s="1">
        <v>0.001124</v>
      </c>
      <c r="K504" s="1">
        <v>0.00783</v>
      </c>
    </row>
    <row r="505" ht="15.75" customHeight="1">
      <c r="A505" s="1">
        <v>55628.5</v>
      </c>
      <c r="B505" s="1">
        <v>55628.0</v>
      </c>
      <c r="C505" s="1">
        <v>55629.0</v>
      </c>
      <c r="D505" s="1">
        <v>0.011018</v>
      </c>
      <c r="E505" s="1">
        <v>0.033671</v>
      </c>
      <c r="F505" s="1">
        <v>-0.013904</v>
      </c>
      <c r="G505" s="1">
        <v>0.012703</v>
      </c>
      <c r="H505" s="1">
        <v>0.002242</v>
      </c>
      <c r="I505" s="1">
        <v>0.015056</v>
      </c>
      <c r="J505" s="1">
        <v>0.0134</v>
      </c>
      <c r="K505" s="1">
        <v>0.020293</v>
      </c>
    </row>
    <row r="506" ht="15.75" customHeight="1">
      <c r="A506" s="1">
        <v>55629.5</v>
      </c>
      <c r="B506" s="1">
        <v>55629.0</v>
      </c>
      <c r="C506" s="1">
        <v>55630.0</v>
      </c>
      <c r="D506" s="1">
        <v>-0.026162</v>
      </c>
      <c r="E506" s="1">
        <v>0.022552</v>
      </c>
      <c r="F506" s="1">
        <v>-0.007755</v>
      </c>
      <c r="G506" s="1">
        <v>0.010408</v>
      </c>
      <c r="H506" s="1">
        <v>-0.007272</v>
      </c>
      <c r="I506" s="1">
        <v>0.01004</v>
      </c>
      <c r="J506" s="1">
        <v>-0.010879</v>
      </c>
      <c r="K506" s="1">
        <v>0.013473</v>
      </c>
    </row>
    <row r="507" ht="15.75" customHeight="1">
      <c r="A507" s="1">
        <v>55630.5</v>
      </c>
      <c r="B507" s="1">
        <v>55630.0</v>
      </c>
      <c r="C507" s="1">
        <v>55631.0</v>
      </c>
      <c r="D507" s="1">
        <v>-0.004339</v>
      </c>
      <c r="E507" s="1">
        <v>0.01957</v>
      </c>
      <c r="F507" s="1">
        <v>-0.00201</v>
      </c>
      <c r="G507" s="1">
        <v>0.008503</v>
      </c>
      <c r="H507" s="1">
        <v>-0.004498</v>
      </c>
      <c r="I507" s="1">
        <v>0.008898</v>
      </c>
      <c r="J507" s="1">
        <v>0.00345</v>
      </c>
      <c r="K507" s="1">
        <v>0.011935</v>
      </c>
    </row>
    <row r="508" ht="15.75" customHeight="1">
      <c r="A508" s="1">
        <v>55631.5</v>
      </c>
      <c r="B508" s="1">
        <v>55631.0</v>
      </c>
      <c r="C508" s="1">
        <v>55632.0</v>
      </c>
      <c r="D508" s="1">
        <v>-0.041318</v>
      </c>
      <c r="E508" s="1">
        <v>0.017519</v>
      </c>
      <c r="F508" s="1">
        <v>-0.018599</v>
      </c>
      <c r="G508" s="1">
        <v>0.007058</v>
      </c>
      <c r="H508" s="1">
        <v>0.001615</v>
      </c>
      <c r="I508" s="1">
        <v>0.008321</v>
      </c>
      <c r="J508" s="1">
        <v>-0.023742</v>
      </c>
      <c r="K508" s="1">
        <v>0.010745</v>
      </c>
    </row>
    <row r="509" ht="15.75" customHeight="1">
      <c r="A509" s="1">
        <v>55632.5</v>
      </c>
      <c r="B509" s="1">
        <v>55632.0</v>
      </c>
      <c r="C509" s="1">
        <v>55633.0</v>
      </c>
      <c r="D509" s="1">
        <v>-0.030514</v>
      </c>
      <c r="E509" s="1">
        <v>0.015622</v>
      </c>
      <c r="F509" s="1">
        <v>0.004916</v>
      </c>
      <c r="G509" s="1">
        <v>0.00694</v>
      </c>
      <c r="H509" s="1">
        <v>-0.013073</v>
      </c>
      <c r="I509" s="1">
        <v>0.007252</v>
      </c>
      <c r="J509" s="1">
        <v>-0.014439</v>
      </c>
      <c r="K509" s="1">
        <v>0.009679</v>
      </c>
    </row>
    <row r="510" ht="15.75" customHeight="1">
      <c r="A510" s="1">
        <v>55633.5</v>
      </c>
      <c r="B510" s="1">
        <v>55633.0</v>
      </c>
      <c r="C510" s="1">
        <v>55634.0</v>
      </c>
      <c r="D510" s="1">
        <v>-0.013439</v>
      </c>
      <c r="E510" s="1">
        <v>0.015336</v>
      </c>
      <c r="F510" s="1">
        <v>-0.005962</v>
      </c>
      <c r="G510" s="1">
        <v>0.006882</v>
      </c>
      <c r="H510" s="1">
        <v>-0.013299</v>
      </c>
      <c r="I510" s="1">
        <v>0.006864</v>
      </c>
      <c r="J510" s="1">
        <v>0.008946</v>
      </c>
      <c r="K510" s="1">
        <v>0.009945</v>
      </c>
    </row>
    <row r="511" ht="15.75" customHeight="1">
      <c r="A511" s="1">
        <v>55634.5</v>
      </c>
      <c r="B511" s="1">
        <v>55634.0</v>
      </c>
      <c r="C511" s="1">
        <v>55635.0</v>
      </c>
      <c r="D511" s="1">
        <v>-0.012181</v>
      </c>
      <c r="E511" s="1">
        <v>0.014057</v>
      </c>
      <c r="F511" s="1">
        <v>-0.008609</v>
      </c>
      <c r="G511" s="1">
        <v>0.006331</v>
      </c>
      <c r="H511" s="1">
        <v>-0.012033</v>
      </c>
      <c r="I511" s="1">
        <v>0.006296</v>
      </c>
      <c r="J511" s="1">
        <v>0.008958</v>
      </c>
      <c r="K511" s="1">
        <v>0.009149</v>
      </c>
    </row>
    <row r="512" ht="15.75" customHeight="1">
      <c r="A512" s="1">
        <v>55635.5</v>
      </c>
      <c r="B512" s="1">
        <v>55635.0</v>
      </c>
      <c r="C512" s="1">
        <v>55636.0</v>
      </c>
      <c r="D512" s="1">
        <v>-0.003013</v>
      </c>
      <c r="E512" s="1">
        <v>0.013922</v>
      </c>
      <c r="F512" s="1">
        <v>-0.011741</v>
      </c>
      <c r="G512" s="1">
        <v>0.005498</v>
      </c>
      <c r="H512" s="1">
        <v>0.009261</v>
      </c>
      <c r="I512" s="1">
        <v>0.006659</v>
      </c>
      <c r="J512" s="1">
        <v>-0.006463</v>
      </c>
      <c r="K512" s="1">
        <v>0.008897</v>
      </c>
    </row>
    <row r="513" ht="15.75" customHeight="1">
      <c r="A513" s="1">
        <v>55636.5</v>
      </c>
      <c r="B513" s="1">
        <v>55636.0</v>
      </c>
      <c r="C513" s="1">
        <v>55637.0</v>
      </c>
      <c r="D513" s="1">
        <v>0.005925</v>
      </c>
      <c r="E513" s="1">
        <v>0.01335</v>
      </c>
      <c r="F513" s="1">
        <v>-0.006993</v>
      </c>
      <c r="G513" s="1">
        <v>0.005544</v>
      </c>
      <c r="H513" s="1">
        <v>0.006354</v>
      </c>
      <c r="I513" s="1">
        <v>0.006367</v>
      </c>
      <c r="J513" s="1">
        <v>0.001269</v>
      </c>
      <c r="K513" s="1">
        <v>0.008463</v>
      </c>
    </row>
    <row r="514" ht="15.75" customHeight="1">
      <c r="A514" s="1">
        <v>55637.5</v>
      </c>
      <c r="B514" s="1">
        <v>55637.0</v>
      </c>
      <c r="C514" s="1">
        <v>55638.0</v>
      </c>
      <c r="D514" s="1">
        <v>-8.16E-4</v>
      </c>
      <c r="E514" s="1">
        <v>0.020012</v>
      </c>
      <c r="F514" s="1">
        <v>-0.009214</v>
      </c>
      <c r="G514" s="1">
        <v>0.008419</v>
      </c>
      <c r="H514" s="1">
        <v>-0.007705</v>
      </c>
      <c r="I514" s="1">
        <v>0.008637</v>
      </c>
      <c r="J514" s="1">
        <v>0.01505</v>
      </c>
      <c r="K514" s="1">
        <v>0.013769</v>
      </c>
    </row>
    <row r="515" ht="15.75" customHeight="1">
      <c r="A515" s="1">
        <v>55638.5</v>
      </c>
      <c r="B515" s="1">
        <v>55638.0</v>
      </c>
      <c r="C515" s="1">
        <v>55639.0</v>
      </c>
      <c r="D515" s="1">
        <v>0.019008</v>
      </c>
      <c r="E515" s="1">
        <v>0.014323</v>
      </c>
      <c r="F515" s="1">
        <v>0.016301</v>
      </c>
      <c r="G515" s="1">
        <v>0.006845</v>
      </c>
      <c r="H515" s="1">
        <v>-0.00376</v>
      </c>
      <c r="I515" s="1">
        <v>0.006132</v>
      </c>
      <c r="J515" s="1">
        <v>0.009673</v>
      </c>
      <c r="K515" s="1">
        <v>0.009364</v>
      </c>
    </row>
    <row r="516" ht="15.75" customHeight="1">
      <c r="A516" s="1">
        <v>55639.5</v>
      </c>
      <c r="B516" s="1">
        <v>55639.0</v>
      </c>
      <c r="C516" s="1">
        <v>55640.0</v>
      </c>
      <c r="D516" s="1">
        <v>-0.009658</v>
      </c>
      <c r="E516" s="1">
        <v>0.011873</v>
      </c>
      <c r="F516" s="1">
        <v>0.004435</v>
      </c>
      <c r="G516" s="1">
        <v>0.0054730000000000004</v>
      </c>
      <c r="H516" s="1">
        <v>-2.7E-4</v>
      </c>
      <c r="I516" s="1">
        <v>0.005338</v>
      </c>
      <c r="J516" s="1">
        <v>-0.009694</v>
      </c>
      <c r="K516" s="1">
        <v>0.007503</v>
      </c>
    </row>
    <row r="517" ht="15.75" customHeight="1">
      <c r="A517" s="1">
        <v>55640.5</v>
      </c>
      <c r="B517" s="1">
        <v>55640.0</v>
      </c>
      <c r="C517" s="1">
        <v>55641.0</v>
      </c>
      <c r="D517" s="1">
        <v>0.003101</v>
      </c>
      <c r="E517" s="1">
        <v>0.011882</v>
      </c>
      <c r="F517" s="1">
        <v>0.005778</v>
      </c>
      <c r="G517" s="1">
        <v>0.005199</v>
      </c>
      <c r="H517" s="1">
        <v>-0.009697</v>
      </c>
      <c r="I517" s="1">
        <v>0.005185</v>
      </c>
      <c r="J517" s="1">
        <v>0.011737</v>
      </c>
      <c r="K517" s="1">
        <v>0.007806</v>
      </c>
    </row>
    <row r="518" ht="15.75" customHeight="1">
      <c r="A518" s="1">
        <v>55641.5</v>
      </c>
      <c r="B518" s="1">
        <v>55641.0</v>
      </c>
      <c r="C518" s="1">
        <v>55642.0</v>
      </c>
      <c r="D518" s="1">
        <v>-0.018436</v>
      </c>
      <c r="E518" s="1">
        <v>0.010815</v>
      </c>
      <c r="F518" s="1">
        <v>-0.002491</v>
      </c>
      <c r="G518" s="1">
        <v>0.004526</v>
      </c>
      <c r="H518" s="1">
        <v>-0.005864</v>
      </c>
      <c r="I518" s="1">
        <v>0.004887</v>
      </c>
      <c r="J518" s="1">
        <v>-0.007909</v>
      </c>
      <c r="K518" s="1">
        <v>0.006971</v>
      </c>
    </row>
    <row r="519" ht="15.75" customHeight="1">
      <c r="A519" s="1">
        <v>55642.5</v>
      </c>
      <c r="B519" s="1">
        <v>55642.0</v>
      </c>
      <c r="C519" s="1">
        <v>55643.0</v>
      </c>
      <c r="D519" s="1">
        <v>-0.006443</v>
      </c>
      <c r="E519" s="1">
        <v>0.010742</v>
      </c>
      <c r="F519" s="1">
        <v>0.001098</v>
      </c>
      <c r="G519" s="1">
        <v>0.004826</v>
      </c>
      <c r="H519" s="1">
        <v>-0.001211</v>
      </c>
      <c r="I519" s="1">
        <v>0.004877</v>
      </c>
      <c r="J519" s="1">
        <v>-0.006724</v>
      </c>
      <c r="K519" s="1">
        <v>0.006807</v>
      </c>
    </row>
    <row r="520" ht="15.75" customHeight="1">
      <c r="A520" s="1">
        <v>55643.5</v>
      </c>
      <c r="B520" s="1">
        <v>55643.0</v>
      </c>
      <c r="C520" s="1">
        <v>55644.0</v>
      </c>
      <c r="D520" s="1">
        <v>-0.010628</v>
      </c>
      <c r="E520" s="1">
        <v>0.010793</v>
      </c>
      <c r="F520" s="1">
        <v>-0.001529</v>
      </c>
      <c r="G520" s="1">
        <v>0.004571</v>
      </c>
      <c r="H520" s="1">
        <v>-0.005684</v>
      </c>
      <c r="I520" s="1">
        <v>0.004695</v>
      </c>
      <c r="J520" s="1">
        <v>-0.002567</v>
      </c>
      <c r="K520" s="1">
        <v>0.007137</v>
      </c>
    </row>
    <row r="521" ht="15.75" customHeight="1">
      <c r="A521" s="1">
        <v>55644.5</v>
      </c>
      <c r="B521" s="1">
        <v>55644.0</v>
      </c>
      <c r="C521" s="1">
        <v>55645.0</v>
      </c>
      <c r="D521" s="1">
        <v>-0.019047</v>
      </c>
      <c r="E521" s="1">
        <v>0.011165</v>
      </c>
      <c r="F521" s="1">
        <v>-0.00146</v>
      </c>
      <c r="G521" s="1">
        <v>0.00508</v>
      </c>
      <c r="H521" s="1">
        <v>-0.003116</v>
      </c>
      <c r="I521" s="1">
        <v>0.005035</v>
      </c>
      <c r="J521" s="1">
        <v>-0.012045</v>
      </c>
      <c r="K521" s="1">
        <v>0.007097</v>
      </c>
    </row>
    <row r="522" ht="15.75" customHeight="1">
      <c r="A522" s="1">
        <v>55645.5</v>
      </c>
      <c r="B522" s="1">
        <v>55645.0</v>
      </c>
      <c r="C522" s="1">
        <v>55646.0</v>
      </c>
      <c r="D522" s="1">
        <v>0.014622</v>
      </c>
      <c r="E522" s="1">
        <v>0.011051</v>
      </c>
      <c r="F522" s="1">
        <v>0.006427</v>
      </c>
      <c r="G522" s="1">
        <v>0.004834</v>
      </c>
      <c r="H522" s="1">
        <v>0.005973</v>
      </c>
      <c r="I522" s="1">
        <v>0.005044</v>
      </c>
      <c r="J522" s="1">
        <v>9.59E-4</v>
      </c>
      <c r="K522" s="1">
        <v>0.006979</v>
      </c>
    </row>
    <row r="523" ht="15.75" customHeight="1">
      <c r="A523" s="1">
        <v>55646.5</v>
      </c>
      <c r="B523" s="1">
        <v>55646.0</v>
      </c>
      <c r="C523" s="1">
        <v>55647.0</v>
      </c>
      <c r="D523" s="1">
        <v>-1.42E-4</v>
      </c>
      <c r="E523" s="1">
        <v>0.010935</v>
      </c>
      <c r="F523" s="1">
        <v>-0.010363</v>
      </c>
      <c r="G523" s="1">
        <v>0.004396</v>
      </c>
      <c r="H523" s="1">
        <v>-0.003033</v>
      </c>
      <c r="I523" s="1">
        <v>0.004814</v>
      </c>
      <c r="J523" s="1">
        <v>0.009165</v>
      </c>
      <c r="K523" s="1">
        <v>0.007151</v>
      </c>
    </row>
    <row r="524" ht="15.75" customHeight="1">
      <c r="A524" s="1">
        <v>55647.5</v>
      </c>
      <c r="B524" s="1">
        <v>55647.0</v>
      </c>
      <c r="C524" s="1">
        <v>55648.0</v>
      </c>
      <c r="D524" s="1">
        <v>-0.021003</v>
      </c>
      <c r="E524" s="1">
        <v>0.01317</v>
      </c>
      <c r="F524" s="1">
        <v>0.001451</v>
      </c>
      <c r="G524" s="1">
        <v>0.00609</v>
      </c>
      <c r="H524" s="1">
        <v>-0.012054</v>
      </c>
      <c r="I524" s="1">
        <v>0.005674</v>
      </c>
      <c r="J524" s="1">
        <v>-0.004189</v>
      </c>
      <c r="K524" s="1">
        <v>0.008572</v>
      </c>
    </row>
    <row r="525" ht="15.75" customHeight="1">
      <c r="A525" s="1">
        <v>55648.5</v>
      </c>
      <c r="B525" s="1">
        <v>55648.0</v>
      </c>
      <c r="C525" s="1">
        <v>55649.0</v>
      </c>
      <c r="D525" s="1">
        <v>0.0189</v>
      </c>
      <c r="E525" s="1">
        <v>0.011878</v>
      </c>
      <c r="F525" s="1">
        <v>0.004816</v>
      </c>
      <c r="G525" s="1">
        <v>0.004927</v>
      </c>
      <c r="H525" s="1">
        <v>0.004344</v>
      </c>
      <c r="I525" s="1">
        <v>0.005246</v>
      </c>
      <c r="J525" s="1">
        <v>0.007337</v>
      </c>
      <c r="K525" s="1">
        <v>0.007815</v>
      </c>
    </row>
    <row r="526" ht="15.75" customHeight="1">
      <c r="A526" s="1">
        <v>55649.5</v>
      </c>
      <c r="B526" s="1">
        <v>55649.0</v>
      </c>
      <c r="C526" s="1">
        <v>55650.0</v>
      </c>
      <c r="D526" s="1">
        <v>0.030945</v>
      </c>
      <c r="E526" s="1">
        <v>0.01649</v>
      </c>
      <c r="F526" s="1">
        <v>0.007573</v>
      </c>
      <c r="G526" s="1">
        <v>0.007178</v>
      </c>
      <c r="H526" s="1">
        <v>0.008165</v>
      </c>
      <c r="I526" s="1">
        <v>0.007239</v>
      </c>
      <c r="J526" s="1">
        <v>0.012463</v>
      </c>
      <c r="K526" s="1">
        <v>0.010752</v>
      </c>
    </row>
    <row r="527" ht="15.75" customHeight="1">
      <c r="A527" s="1">
        <v>55650.5</v>
      </c>
      <c r="B527" s="1">
        <v>55650.0</v>
      </c>
      <c r="C527" s="1">
        <v>55651.0</v>
      </c>
      <c r="D527" s="1">
        <v>0.007063</v>
      </c>
      <c r="E527" s="1">
        <v>0.010047</v>
      </c>
      <c r="F527" s="1">
        <v>0.0</v>
      </c>
      <c r="G527" s="1">
        <v>0.003984</v>
      </c>
      <c r="H527" s="1">
        <v>0.004923</v>
      </c>
      <c r="I527" s="1">
        <v>0.004386</v>
      </c>
      <c r="J527" s="1">
        <v>3.58E-4</v>
      </c>
      <c r="K527" s="1">
        <v>0.006682</v>
      </c>
    </row>
    <row r="528" ht="15.75" customHeight="1">
      <c r="A528" s="1">
        <v>55651.5</v>
      </c>
      <c r="B528" s="1">
        <v>55651.0</v>
      </c>
      <c r="C528" s="1">
        <v>55652.0</v>
      </c>
      <c r="D528" s="1">
        <v>-0.005286</v>
      </c>
      <c r="E528" s="1">
        <v>0.009369</v>
      </c>
      <c r="F528" s="1">
        <v>0.00254</v>
      </c>
      <c r="G528" s="1">
        <v>0.004174</v>
      </c>
      <c r="H528" s="1">
        <v>-7.51E-4</v>
      </c>
      <c r="I528" s="1">
        <v>0.004106</v>
      </c>
      <c r="J528" s="1">
        <v>-0.004655</v>
      </c>
      <c r="K528" s="1">
        <v>0.006083</v>
      </c>
    </row>
    <row r="529" ht="15.75" customHeight="1">
      <c r="A529" s="1">
        <v>55652.5</v>
      </c>
      <c r="B529" s="1">
        <v>55652.0</v>
      </c>
      <c r="C529" s="1">
        <v>55653.0</v>
      </c>
      <c r="D529" s="1">
        <v>-0.001055</v>
      </c>
      <c r="E529" s="1">
        <v>0.008678</v>
      </c>
      <c r="F529" s="1">
        <v>-8.03E-4</v>
      </c>
      <c r="G529" s="1">
        <v>0.003787</v>
      </c>
      <c r="H529" s="1">
        <v>-0.004115</v>
      </c>
      <c r="I529" s="1">
        <v>0.003717</v>
      </c>
      <c r="J529" s="1">
        <v>0.004902</v>
      </c>
      <c r="K529" s="1">
        <v>0.00572</v>
      </c>
    </row>
    <row r="530" ht="15.75" customHeight="1">
      <c r="A530" s="1">
        <v>55653.5</v>
      </c>
      <c r="B530" s="1">
        <v>55653.0</v>
      </c>
      <c r="C530" s="1">
        <v>55654.0</v>
      </c>
      <c r="D530" s="1">
        <v>0.006269</v>
      </c>
      <c r="E530" s="1">
        <v>0.008485</v>
      </c>
      <c r="F530" s="1">
        <v>9.82E-4</v>
      </c>
      <c r="G530" s="1">
        <v>0.003472</v>
      </c>
      <c r="H530" s="1">
        <v>0.002318</v>
      </c>
      <c r="I530" s="1">
        <v>0.003758</v>
      </c>
      <c r="J530" s="1">
        <v>0.001823</v>
      </c>
      <c r="K530" s="1">
        <v>0.005498</v>
      </c>
    </row>
    <row r="531" ht="15.75" customHeight="1">
      <c r="A531" s="1">
        <v>55654.5</v>
      </c>
      <c r="B531" s="1">
        <v>55654.0</v>
      </c>
      <c r="C531" s="1">
        <v>55655.0</v>
      </c>
      <c r="D531" s="1">
        <v>-0.010463</v>
      </c>
      <c r="E531" s="1">
        <v>0.007829</v>
      </c>
      <c r="F531" s="1">
        <v>0.00112</v>
      </c>
      <c r="G531" s="1">
        <v>0.00345</v>
      </c>
      <c r="H531" s="1">
        <v>-0.002645</v>
      </c>
      <c r="I531" s="1">
        <v>0.00344</v>
      </c>
      <c r="J531" s="1">
        <v>-0.006152</v>
      </c>
      <c r="K531" s="1">
        <v>0.005049</v>
      </c>
    </row>
    <row r="532" ht="15.75" customHeight="1">
      <c r="A532" s="1">
        <v>55655.5</v>
      </c>
      <c r="B532" s="1">
        <v>55655.0</v>
      </c>
      <c r="C532" s="1">
        <v>55656.0</v>
      </c>
      <c r="D532" s="1">
        <v>-0.024857</v>
      </c>
      <c r="E532" s="1">
        <v>0.008058</v>
      </c>
      <c r="F532" s="1">
        <v>-4.26E-4</v>
      </c>
      <c r="G532" s="1">
        <v>0.003479</v>
      </c>
      <c r="H532" s="1">
        <v>-0.009921</v>
      </c>
      <c r="I532" s="1">
        <v>0.003544</v>
      </c>
      <c r="J532" s="1">
        <v>-0.010691</v>
      </c>
      <c r="K532" s="1">
        <v>0.0052</v>
      </c>
    </row>
    <row r="533" ht="15.75" customHeight="1">
      <c r="A533" s="1">
        <v>55656.5</v>
      </c>
      <c r="B533" s="1">
        <v>55656.0</v>
      </c>
      <c r="C533" s="1">
        <v>55657.0</v>
      </c>
      <c r="D533" s="1">
        <v>-0.010914</v>
      </c>
      <c r="E533" s="1">
        <v>0.008229</v>
      </c>
      <c r="F533" s="1">
        <v>-8.4E-4</v>
      </c>
      <c r="G533" s="1">
        <v>0.00332</v>
      </c>
      <c r="H533" s="1">
        <v>-0.004742</v>
      </c>
      <c r="I533" s="1">
        <v>0.003591</v>
      </c>
      <c r="J533" s="1">
        <v>-0.003108</v>
      </c>
      <c r="K533" s="1">
        <v>0.00543</v>
      </c>
    </row>
    <row r="534" ht="15.75" customHeight="1">
      <c r="A534" s="1">
        <v>55657.5</v>
      </c>
      <c r="B534" s="1">
        <v>55657.0</v>
      </c>
      <c r="C534" s="1">
        <v>55658.0</v>
      </c>
      <c r="D534" s="1">
        <v>-0.009753</v>
      </c>
      <c r="E534" s="1">
        <v>0.008868</v>
      </c>
      <c r="F534" s="1">
        <v>-0.002289</v>
      </c>
      <c r="G534" s="1">
        <v>0.003772</v>
      </c>
      <c r="H534" s="1">
        <v>-0.001971</v>
      </c>
      <c r="I534" s="1">
        <v>0.003815</v>
      </c>
      <c r="J534" s="1">
        <v>-0.005083</v>
      </c>
      <c r="K534" s="1">
        <v>0.005827</v>
      </c>
    </row>
    <row r="535" ht="15.75" customHeight="1">
      <c r="A535" s="1">
        <v>55658.5</v>
      </c>
      <c r="B535" s="1">
        <v>55658.0</v>
      </c>
      <c r="C535" s="1">
        <v>55659.0</v>
      </c>
      <c r="D535" s="1">
        <v>-0.017736</v>
      </c>
      <c r="E535" s="1">
        <v>0.008969</v>
      </c>
      <c r="F535" s="1">
        <v>0.001793</v>
      </c>
      <c r="G535" s="1">
        <v>0.003962</v>
      </c>
      <c r="H535" s="1">
        <v>-0.003202</v>
      </c>
      <c r="I535" s="1">
        <v>0.003915</v>
      </c>
      <c r="J535" s="1">
        <v>-0.013127</v>
      </c>
      <c r="K535" s="1">
        <v>0.005826</v>
      </c>
    </row>
    <row r="536" ht="15.75" customHeight="1">
      <c r="A536" s="1">
        <v>55659.5</v>
      </c>
      <c r="B536" s="1">
        <v>55659.0</v>
      </c>
      <c r="C536" s="1">
        <v>55660.0</v>
      </c>
      <c r="D536" s="1">
        <v>0.009961</v>
      </c>
      <c r="E536" s="1">
        <v>0.010159</v>
      </c>
      <c r="F536" s="1">
        <v>-2.17E-4</v>
      </c>
      <c r="G536" s="1">
        <v>0.004049</v>
      </c>
      <c r="H536" s="1">
        <v>0.002026</v>
      </c>
      <c r="I536" s="1">
        <v>0.004288</v>
      </c>
      <c r="J536" s="1">
        <v>0.006723</v>
      </c>
      <c r="K536" s="1">
        <v>0.006897</v>
      </c>
    </row>
    <row r="537" ht="15.75" customHeight="1">
      <c r="A537" s="1">
        <v>55660.5</v>
      </c>
      <c r="B537" s="1">
        <v>55660.0</v>
      </c>
      <c r="C537" s="1">
        <v>55661.0</v>
      </c>
      <c r="D537" s="1">
        <v>-0.006679</v>
      </c>
      <c r="E537" s="1">
        <v>0.015961</v>
      </c>
      <c r="F537" s="1">
        <v>0.007033</v>
      </c>
      <c r="G537" s="1">
        <v>0.006532</v>
      </c>
      <c r="H537" s="1">
        <v>-0.005823</v>
      </c>
      <c r="I537" s="1">
        <v>0.006628</v>
      </c>
      <c r="J537" s="1">
        <v>-0.005455</v>
      </c>
      <c r="K537" s="1">
        <v>0.011002</v>
      </c>
    </row>
    <row r="538" ht="15.75" customHeight="1">
      <c r="A538" s="1">
        <v>55661.5</v>
      </c>
      <c r="B538" s="1">
        <v>55661.0</v>
      </c>
      <c r="C538" s="1">
        <v>55662.0</v>
      </c>
      <c r="D538" s="1">
        <v>0.014412</v>
      </c>
      <c r="E538" s="1">
        <v>0.016348</v>
      </c>
      <c r="F538" s="1">
        <v>-9.36E-4</v>
      </c>
      <c r="G538" s="1">
        <v>0.006202</v>
      </c>
      <c r="H538" s="1">
        <v>-0.003233</v>
      </c>
      <c r="I538" s="1">
        <v>0.006974</v>
      </c>
      <c r="J538" s="1">
        <v>0.017942</v>
      </c>
      <c r="K538" s="1">
        <v>0.011223</v>
      </c>
    </row>
    <row r="539" ht="15.75" customHeight="1">
      <c r="A539" s="1">
        <v>55662.5</v>
      </c>
      <c r="B539" s="1">
        <v>55662.0</v>
      </c>
      <c r="C539" s="1">
        <v>55663.0</v>
      </c>
      <c r="D539" s="1">
        <v>0.004433</v>
      </c>
      <c r="E539" s="1">
        <v>0.01176</v>
      </c>
      <c r="F539" s="1">
        <v>1.48E-4</v>
      </c>
      <c r="G539" s="1">
        <v>0.004574</v>
      </c>
      <c r="H539" s="1">
        <v>0.004957</v>
      </c>
      <c r="I539" s="1">
        <v>0.004958</v>
      </c>
      <c r="J539" s="1">
        <v>-0.003252</v>
      </c>
      <c r="K539" s="1">
        <v>0.007837</v>
      </c>
    </row>
    <row r="540" ht="15.75" customHeight="1">
      <c r="A540" s="1">
        <v>55663.5</v>
      </c>
      <c r="B540" s="1">
        <v>55663.0</v>
      </c>
      <c r="C540" s="1">
        <v>55664.0</v>
      </c>
      <c r="D540" s="1">
        <v>0.021749</v>
      </c>
      <c r="E540" s="1">
        <v>0.012773</v>
      </c>
      <c r="F540" s="1">
        <v>0.004011</v>
      </c>
      <c r="G540" s="1">
        <v>0.005216</v>
      </c>
      <c r="H540" s="1">
        <v>0.002068</v>
      </c>
      <c r="I540" s="1">
        <v>0.005643</v>
      </c>
      <c r="J540" s="1">
        <v>0.014963</v>
      </c>
      <c r="K540" s="1">
        <v>0.008377</v>
      </c>
    </row>
    <row r="541" ht="15.75" customHeight="1">
      <c r="A541" s="1">
        <v>55664.5</v>
      </c>
      <c r="B541" s="1">
        <v>55664.0</v>
      </c>
      <c r="C541" s="1">
        <v>55665.0</v>
      </c>
      <c r="D541" s="1">
        <v>-0.001546</v>
      </c>
      <c r="E541" s="1">
        <v>0.01235</v>
      </c>
      <c r="F541" s="1">
        <v>-0.012906</v>
      </c>
      <c r="G541" s="1">
        <v>0.004765</v>
      </c>
      <c r="H541" s="1">
        <v>-0.003524</v>
      </c>
      <c r="I541" s="1">
        <v>0.00566</v>
      </c>
      <c r="J541" s="1">
        <v>0.011442</v>
      </c>
      <c r="K541" s="1">
        <v>0.008041</v>
      </c>
    </row>
    <row r="542" ht="15.75" customHeight="1">
      <c r="A542" s="1">
        <v>55665.5</v>
      </c>
      <c r="B542" s="1">
        <v>55665.0</v>
      </c>
      <c r="C542" s="1">
        <v>55666.0</v>
      </c>
      <c r="D542" s="1">
        <v>-0.013637</v>
      </c>
      <c r="E542" s="1">
        <v>0.01213</v>
      </c>
      <c r="F542" s="1">
        <v>-5.42E-4</v>
      </c>
      <c r="G542" s="1">
        <v>0.005363</v>
      </c>
      <c r="H542" s="1">
        <v>0.003187</v>
      </c>
      <c r="I542" s="1">
        <v>0.005625</v>
      </c>
      <c r="J542" s="1">
        <v>-0.015646</v>
      </c>
      <c r="K542" s="1">
        <v>0.007646</v>
      </c>
    </row>
    <row r="543" ht="15.75" customHeight="1">
      <c r="A543" s="1">
        <v>55666.5</v>
      </c>
      <c r="B543" s="1">
        <v>55666.0</v>
      </c>
      <c r="C543" s="1">
        <v>55667.0</v>
      </c>
      <c r="D543" s="1">
        <v>0.001353</v>
      </c>
      <c r="E543" s="1">
        <v>0.01166</v>
      </c>
      <c r="F543" s="1">
        <v>0.001689</v>
      </c>
      <c r="G543" s="1">
        <v>0.005099</v>
      </c>
      <c r="H543" s="1">
        <v>4.02E-4</v>
      </c>
      <c r="I543" s="1">
        <v>0.005323</v>
      </c>
      <c r="J543" s="1">
        <v>-9.69E-4</v>
      </c>
      <c r="K543" s="1">
        <v>0.007434</v>
      </c>
    </row>
    <row r="544" ht="15.75" customHeight="1">
      <c r="A544" s="1">
        <v>55667.5</v>
      </c>
      <c r="B544" s="1">
        <v>55667.0</v>
      </c>
      <c r="C544" s="1">
        <v>55668.0</v>
      </c>
      <c r="D544" s="1">
        <v>-0.019897</v>
      </c>
      <c r="E544" s="1">
        <v>0.011802</v>
      </c>
      <c r="F544" s="1">
        <v>-0.004828</v>
      </c>
      <c r="G544" s="1">
        <v>0.004924</v>
      </c>
      <c r="H544" s="1">
        <v>-0.007109</v>
      </c>
      <c r="I544" s="1">
        <v>0.005349</v>
      </c>
      <c r="J544" s="1">
        <v>-0.005355</v>
      </c>
      <c r="K544" s="1">
        <v>0.007645</v>
      </c>
    </row>
    <row r="545" ht="15.75" customHeight="1">
      <c r="A545" s="1">
        <v>55668.5</v>
      </c>
      <c r="B545" s="1">
        <v>55668.0</v>
      </c>
      <c r="C545" s="1">
        <v>55669.0</v>
      </c>
      <c r="D545" s="1">
        <v>-0.002065</v>
      </c>
      <c r="E545" s="1">
        <v>0.012066</v>
      </c>
      <c r="F545" s="1">
        <v>-0.002285</v>
      </c>
      <c r="G545" s="1">
        <v>0.005368</v>
      </c>
      <c r="H545" s="1">
        <v>-0.001267</v>
      </c>
      <c r="I545" s="1">
        <v>0.005346</v>
      </c>
      <c r="J545" s="1">
        <v>3.84E-4</v>
      </c>
      <c r="K545" s="1">
        <v>0.007748</v>
      </c>
    </row>
    <row r="546" ht="15.75" customHeight="1">
      <c r="A546" s="1">
        <v>55669.5</v>
      </c>
      <c r="B546" s="1">
        <v>55669.0</v>
      </c>
      <c r="C546" s="1">
        <v>55670.0</v>
      </c>
      <c r="D546" s="1">
        <v>-0.002283</v>
      </c>
      <c r="E546" s="1">
        <v>0.012471</v>
      </c>
      <c r="F546" s="1">
        <v>-0.002597</v>
      </c>
      <c r="G546" s="1">
        <v>0.00493</v>
      </c>
      <c r="H546" s="1">
        <v>0.002071</v>
      </c>
      <c r="I546" s="1">
        <v>0.005639</v>
      </c>
      <c r="J546" s="1">
        <v>-0.001769</v>
      </c>
      <c r="K546" s="1">
        <v>0.00807</v>
      </c>
    </row>
    <row r="547" ht="15.75" customHeight="1">
      <c r="A547" s="1">
        <v>55670.5</v>
      </c>
      <c r="B547" s="1">
        <v>55670.0</v>
      </c>
      <c r="C547" s="1">
        <v>55671.0</v>
      </c>
      <c r="D547" s="1">
        <v>-0.011078</v>
      </c>
      <c r="E547" s="1">
        <v>0.019487</v>
      </c>
      <c r="F547" s="1">
        <v>0.009916</v>
      </c>
      <c r="G547" s="1">
        <v>0.008479</v>
      </c>
      <c r="H547" s="1">
        <v>-0.002311</v>
      </c>
      <c r="I547" s="1">
        <v>0.008936</v>
      </c>
      <c r="J547" s="1">
        <v>-0.01338</v>
      </c>
      <c r="K547" s="1">
        <v>0.012625</v>
      </c>
    </row>
    <row r="548" ht="15.75" customHeight="1">
      <c r="A548" s="1">
        <v>55671.5</v>
      </c>
      <c r="B548" s="1">
        <v>55671.0</v>
      </c>
      <c r="C548" s="1">
        <v>55672.0</v>
      </c>
      <c r="D548" s="1">
        <v>0.005162</v>
      </c>
      <c r="E548" s="1">
        <v>0.014869</v>
      </c>
      <c r="F548" s="1">
        <v>0.006041</v>
      </c>
      <c r="G548" s="1">
        <v>0.006549</v>
      </c>
      <c r="H548" s="1">
        <v>-0.003386</v>
      </c>
      <c r="I548" s="1">
        <v>0.006867</v>
      </c>
      <c r="J548" s="1">
        <v>0.003655</v>
      </c>
      <c r="K548" s="1">
        <v>0.009653</v>
      </c>
    </row>
    <row r="549" ht="15.75" customHeight="1">
      <c r="A549" s="1">
        <v>55672.5</v>
      </c>
      <c r="B549" s="1">
        <v>55672.0</v>
      </c>
      <c r="C549" s="1">
        <v>55673.0</v>
      </c>
      <c r="D549" s="1">
        <v>-0.025775</v>
      </c>
      <c r="E549" s="1">
        <v>0.012945</v>
      </c>
      <c r="F549" s="1">
        <v>-0.004909</v>
      </c>
      <c r="G549" s="1">
        <v>0.005641</v>
      </c>
      <c r="H549" s="1">
        <v>-0.00719</v>
      </c>
      <c r="I549" s="1">
        <v>0.005858</v>
      </c>
      <c r="J549" s="1">
        <v>-0.01089</v>
      </c>
      <c r="K549" s="1">
        <v>0.008584</v>
      </c>
    </row>
    <row r="550" ht="15.75" customHeight="1">
      <c r="A550" s="1">
        <v>55673.5</v>
      </c>
      <c r="B550" s="1">
        <v>55673.0</v>
      </c>
      <c r="C550" s="1">
        <v>55674.0</v>
      </c>
      <c r="D550" s="1">
        <v>-0.023691</v>
      </c>
      <c r="E550" s="1">
        <v>0.013613</v>
      </c>
      <c r="F550" s="1">
        <v>-7.3E-4</v>
      </c>
      <c r="G550" s="1">
        <v>0.006604</v>
      </c>
      <c r="H550" s="1">
        <v>-1.21E-4</v>
      </c>
      <c r="I550" s="1">
        <v>0.006604</v>
      </c>
      <c r="J550" s="1">
        <v>-0.021599</v>
      </c>
      <c r="K550" s="1">
        <v>0.008109</v>
      </c>
    </row>
    <row r="551" ht="15.75" customHeight="1">
      <c r="A551" s="1">
        <v>55674.5</v>
      </c>
      <c r="B551" s="1">
        <v>55674.0</v>
      </c>
      <c r="C551" s="1">
        <v>55675.0</v>
      </c>
      <c r="D551" s="1">
        <v>-0.018854</v>
      </c>
      <c r="E551" s="1">
        <v>0.013776</v>
      </c>
      <c r="F551" s="1">
        <v>-0.005294</v>
      </c>
      <c r="G551" s="1">
        <v>0.006135</v>
      </c>
      <c r="H551" s="1">
        <v>-0.014541</v>
      </c>
      <c r="I551" s="1">
        <v>0.006125</v>
      </c>
      <c r="J551" s="1">
        <v>0.004646</v>
      </c>
      <c r="K551" s="1">
        <v>0.009028</v>
      </c>
    </row>
    <row r="552" ht="15.75" customHeight="1">
      <c r="A552" s="1">
        <v>55675.5</v>
      </c>
      <c r="B552" s="1">
        <v>55675.0</v>
      </c>
      <c r="C552" s="1">
        <v>55676.0</v>
      </c>
      <c r="D552" s="1">
        <v>0.012508</v>
      </c>
      <c r="E552" s="1">
        <v>0.015397</v>
      </c>
      <c r="F552" s="1">
        <v>0.009775</v>
      </c>
      <c r="G552" s="1">
        <v>0.007545</v>
      </c>
      <c r="H552" s="1">
        <v>0.004746</v>
      </c>
      <c r="I552" s="1">
        <v>0.007275</v>
      </c>
      <c r="J552" s="1">
        <v>-9.15E-4</v>
      </c>
      <c r="K552" s="1">
        <v>0.009291</v>
      </c>
    </row>
    <row r="553" ht="15.75" customHeight="1">
      <c r="A553" s="1">
        <v>55676.5</v>
      </c>
      <c r="B553" s="1">
        <v>55676.0</v>
      </c>
      <c r="C553" s="1">
        <v>55677.0</v>
      </c>
      <c r="D553" s="1">
        <v>0.018432</v>
      </c>
      <c r="E553" s="1">
        <v>0.01751</v>
      </c>
      <c r="F553" s="1">
        <v>0.004928</v>
      </c>
      <c r="G553" s="1">
        <v>0.007606</v>
      </c>
      <c r="H553" s="1">
        <v>0.008551</v>
      </c>
      <c r="I553" s="1">
        <v>0.008076</v>
      </c>
      <c r="J553" s="1">
        <v>0.001376</v>
      </c>
      <c r="K553" s="1">
        <v>0.010848</v>
      </c>
    </row>
    <row r="554" ht="15.75" customHeight="1">
      <c r="A554" s="1">
        <v>55677.5</v>
      </c>
      <c r="B554" s="1">
        <v>55677.0</v>
      </c>
      <c r="C554" s="1">
        <v>55678.0</v>
      </c>
      <c r="D554" s="1">
        <v>-0.03801</v>
      </c>
      <c r="E554" s="1">
        <v>0.017571</v>
      </c>
      <c r="F554" s="1">
        <v>-0.007275</v>
      </c>
      <c r="G554" s="1">
        <v>0.007973</v>
      </c>
      <c r="H554" s="1">
        <v>-0.015749</v>
      </c>
      <c r="I554" s="1">
        <v>0.007858</v>
      </c>
      <c r="J554" s="1">
        <v>-0.008269</v>
      </c>
      <c r="K554" s="1">
        <v>0.010893</v>
      </c>
    </row>
    <row r="555" ht="15.75" customHeight="1">
      <c r="A555" s="1">
        <v>55678.5</v>
      </c>
      <c r="B555" s="1">
        <v>55678.0</v>
      </c>
      <c r="C555" s="1">
        <v>55679.0</v>
      </c>
      <c r="D555" s="1">
        <v>0.012778</v>
      </c>
      <c r="E555" s="1">
        <v>0.02405</v>
      </c>
      <c r="F555" s="1">
        <v>0.014699</v>
      </c>
      <c r="G555" s="1">
        <v>0.010886</v>
      </c>
      <c r="H555" s="1">
        <v>0.010471</v>
      </c>
      <c r="I555" s="1">
        <v>0.010876</v>
      </c>
      <c r="J555" s="1">
        <v>-0.008227</v>
      </c>
      <c r="K555" s="1">
        <v>0.014481</v>
      </c>
    </row>
    <row r="556" ht="15.75" customHeight="1">
      <c r="A556" s="1">
        <v>55679.5</v>
      </c>
      <c r="B556" s="1">
        <v>55679.0</v>
      </c>
      <c r="C556" s="1">
        <v>55680.0</v>
      </c>
      <c r="D556" s="1">
        <v>0.00191</v>
      </c>
      <c r="E556" s="1">
        <v>0.023455</v>
      </c>
      <c r="F556" s="1">
        <v>0.002534</v>
      </c>
      <c r="G556" s="1">
        <v>0.010331</v>
      </c>
      <c r="H556" s="1">
        <v>0.002797</v>
      </c>
      <c r="I556" s="1">
        <v>0.010634</v>
      </c>
      <c r="J556" s="1">
        <v>-0.003373</v>
      </c>
      <c r="K556" s="1">
        <v>0.013769</v>
      </c>
    </row>
    <row r="557" ht="15.75" customHeight="1">
      <c r="A557" s="1">
        <v>55680.5</v>
      </c>
      <c r="B557" s="1">
        <v>55680.0</v>
      </c>
      <c r="C557" s="1">
        <v>55681.0</v>
      </c>
      <c r="D557" s="1">
        <v>-0.032979</v>
      </c>
      <c r="E557" s="1">
        <v>0.0645</v>
      </c>
      <c r="F557" s="1">
        <v>0.024894</v>
      </c>
      <c r="G557" s="1">
        <v>0.041723</v>
      </c>
      <c r="H557" s="1">
        <v>0.032471</v>
      </c>
      <c r="I557" s="1">
        <v>0.031767</v>
      </c>
      <c r="J557" s="1">
        <v>-0.085796</v>
      </c>
      <c r="K557" s="1">
        <v>0.031629</v>
      </c>
    </row>
    <row r="558" ht="15.75" customHeight="1">
      <c r="A558" s="1">
        <v>55683.5</v>
      </c>
      <c r="B558" s="1">
        <v>55683.0</v>
      </c>
      <c r="C558" s="1">
        <v>55684.0</v>
      </c>
      <c r="D558" s="1">
        <v>0.021483</v>
      </c>
      <c r="E558" s="1">
        <v>0.0149</v>
      </c>
      <c r="F558" s="1">
        <v>0.006347</v>
      </c>
      <c r="G558" s="1">
        <v>0.005427</v>
      </c>
      <c r="H558" s="1">
        <v>-0.006343</v>
      </c>
      <c r="I558" s="1">
        <v>0.005435</v>
      </c>
      <c r="J558" s="1">
        <v>0.022848</v>
      </c>
      <c r="K558" s="1">
        <v>0.010635</v>
      </c>
    </row>
    <row r="559" ht="15.75" customHeight="1">
      <c r="A559" s="1">
        <v>55684.5</v>
      </c>
      <c r="B559" s="1">
        <v>55684.0</v>
      </c>
      <c r="C559" s="1">
        <v>55685.0</v>
      </c>
      <c r="D559" s="1">
        <v>0.015469</v>
      </c>
      <c r="E559" s="1">
        <v>0.014408</v>
      </c>
      <c r="F559" s="1">
        <v>0.009912</v>
      </c>
      <c r="G559" s="1">
        <v>0.006197</v>
      </c>
      <c r="H559" s="1">
        <v>-0.0032</v>
      </c>
      <c r="I559" s="1">
        <v>0.005862</v>
      </c>
      <c r="J559" s="1">
        <v>0.010321</v>
      </c>
      <c r="K559" s="1">
        <v>0.009514</v>
      </c>
    </row>
    <row r="560" ht="15.75" customHeight="1">
      <c r="A560" s="1">
        <v>55685.5</v>
      </c>
      <c r="B560" s="1">
        <v>55685.0</v>
      </c>
      <c r="C560" s="1">
        <v>55686.0</v>
      </c>
      <c r="D560" s="1">
        <v>-0.009993</v>
      </c>
      <c r="E560" s="1">
        <v>0.013002</v>
      </c>
      <c r="F560" s="1">
        <v>-0.003663</v>
      </c>
      <c r="G560" s="1">
        <v>0.005297</v>
      </c>
      <c r="H560" s="1">
        <v>-1.96E-4</v>
      </c>
      <c r="I560" s="1">
        <v>0.00529</v>
      </c>
      <c r="J560" s="1">
        <v>-0.005937</v>
      </c>
      <c r="K560" s="1">
        <v>0.008653</v>
      </c>
    </row>
    <row r="561" ht="15.75" customHeight="1">
      <c r="A561" s="1">
        <v>55686.5</v>
      </c>
      <c r="B561" s="1">
        <v>55686.0</v>
      </c>
      <c r="C561" s="1">
        <v>55687.0</v>
      </c>
      <c r="D561" s="1">
        <v>0.002397</v>
      </c>
      <c r="E561" s="1">
        <v>0.01145</v>
      </c>
      <c r="F561" s="1">
        <v>-0.004873</v>
      </c>
      <c r="G561" s="1">
        <v>0.004548</v>
      </c>
      <c r="H561" s="1">
        <v>-0.001547</v>
      </c>
      <c r="I561" s="1">
        <v>0.004573</v>
      </c>
      <c r="J561" s="1">
        <v>0.006956</v>
      </c>
      <c r="K561" s="1">
        <v>0.007716</v>
      </c>
    </row>
    <row r="562" ht="15.75" customHeight="1">
      <c r="A562" s="1">
        <v>55687.5</v>
      </c>
      <c r="B562" s="1">
        <v>55687.0</v>
      </c>
      <c r="C562" s="1">
        <v>55688.0</v>
      </c>
      <c r="D562" s="1">
        <v>-0.019363</v>
      </c>
      <c r="E562" s="1">
        <v>0.010296</v>
      </c>
      <c r="F562" s="1">
        <v>-0.00125</v>
      </c>
      <c r="G562" s="1">
        <v>0.004534</v>
      </c>
      <c r="H562" s="1">
        <v>-0.00535</v>
      </c>
      <c r="I562" s="1">
        <v>0.00419</v>
      </c>
      <c r="J562" s="1">
        <v>-0.008895</v>
      </c>
      <c r="K562" s="1">
        <v>0.006775</v>
      </c>
    </row>
    <row r="563" ht="15.75" customHeight="1">
      <c r="A563" s="1">
        <v>55688.5</v>
      </c>
      <c r="B563" s="1">
        <v>55688.0</v>
      </c>
      <c r="C563" s="1">
        <v>55689.0</v>
      </c>
      <c r="D563" s="1">
        <v>-0.007214</v>
      </c>
      <c r="E563" s="1">
        <v>0.010656</v>
      </c>
      <c r="F563" s="1">
        <v>7.5E-4</v>
      </c>
      <c r="G563" s="1">
        <v>0.004298</v>
      </c>
      <c r="H563" s="1">
        <v>-0.003927</v>
      </c>
      <c r="I563" s="1">
        <v>0.004229</v>
      </c>
      <c r="J563" s="1">
        <v>-0.001857</v>
      </c>
      <c r="K563" s="1">
        <v>0.007148</v>
      </c>
    </row>
    <row r="564" ht="15.75" customHeight="1">
      <c r="A564" s="1">
        <v>55689.5</v>
      </c>
      <c r="B564" s="1">
        <v>55689.0</v>
      </c>
      <c r="C564" s="1">
        <v>55690.0</v>
      </c>
      <c r="D564" s="1">
        <v>-0.01713</v>
      </c>
      <c r="E564" s="1">
        <v>0.010993</v>
      </c>
      <c r="F564" s="1">
        <v>5.21E-4</v>
      </c>
      <c r="G564" s="1">
        <v>0.004622</v>
      </c>
      <c r="H564" s="1">
        <v>-0.005539</v>
      </c>
      <c r="I564" s="1">
        <v>0.004483</v>
      </c>
      <c r="J564" s="1">
        <v>-0.008288</v>
      </c>
      <c r="K564" s="1">
        <v>0.007219</v>
      </c>
    </row>
    <row r="565" ht="15.75" customHeight="1">
      <c r="A565" s="1">
        <v>55690.5</v>
      </c>
      <c r="B565" s="1">
        <v>55690.0</v>
      </c>
      <c r="C565" s="1">
        <v>55691.0</v>
      </c>
      <c r="D565" s="1">
        <v>-0.016764</v>
      </c>
      <c r="E565" s="1">
        <v>0.011713</v>
      </c>
      <c r="F565" s="1">
        <v>0.00524</v>
      </c>
      <c r="G565" s="1">
        <v>0.004912</v>
      </c>
      <c r="H565" s="1">
        <v>-0.004153</v>
      </c>
      <c r="I565" s="1">
        <v>0.004823</v>
      </c>
      <c r="J565" s="1">
        <v>-0.012379</v>
      </c>
      <c r="K565" s="1">
        <v>0.00769</v>
      </c>
    </row>
    <row r="566" ht="15.75" customHeight="1">
      <c r="A566" s="1">
        <v>55691.5</v>
      </c>
      <c r="B566" s="1">
        <v>55691.0</v>
      </c>
      <c r="C566" s="1">
        <v>55692.0</v>
      </c>
      <c r="D566" s="1">
        <v>-0.010115</v>
      </c>
      <c r="E566" s="1">
        <v>0.016953</v>
      </c>
      <c r="F566" s="1">
        <v>-0.006536</v>
      </c>
      <c r="G566" s="1">
        <v>0.005803</v>
      </c>
      <c r="H566" s="1">
        <v>0.008041</v>
      </c>
      <c r="I566" s="1">
        <v>0.007166</v>
      </c>
      <c r="J566" s="1">
        <v>-0.01389</v>
      </c>
      <c r="K566" s="1">
        <v>0.011273</v>
      </c>
    </row>
    <row r="567" ht="15.75" customHeight="1">
      <c r="A567" s="1">
        <v>55699.5</v>
      </c>
      <c r="B567" s="1">
        <v>55699.0</v>
      </c>
      <c r="C567" s="1">
        <v>55700.0</v>
      </c>
      <c r="D567" s="1">
        <v>0.011947</v>
      </c>
      <c r="E567" s="1">
        <v>0.021092</v>
      </c>
      <c r="F567" s="1">
        <v>0.005849</v>
      </c>
      <c r="G567" s="1">
        <v>0.008435</v>
      </c>
      <c r="H567" s="1">
        <v>-0.002047</v>
      </c>
      <c r="I567" s="1">
        <v>0.00891</v>
      </c>
      <c r="J567" s="1">
        <v>0.008678</v>
      </c>
      <c r="K567" s="1">
        <v>0.013743</v>
      </c>
    </row>
    <row r="568" ht="15.75" customHeight="1">
      <c r="A568" s="1">
        <v>55700.5</v>
      </c>
      <c r="B568" s="1">
        <v>55700.0</v>
      </c>
      <c r="C568" s="1">
        <v>55701.0</v>
      </c>
      <c r="D568" s="1">
        <v>0.008917</v>
      </c>
      <c r="E568" s="1">
        <v>0.011429</v>
      </c>
      <c r="F568" s="1">
        <v>0.004483</v>
      </c>
      <c r="G568" s="1">
        <v>0.004637</v>
      </c>
      <c r="H568" s="1">
        <v>0.001532</v>
      </c>
      <c r="I568" s="1">
        <v>0.004834</v>
      </c>
      <c r="J568" s="1">
        <v>0.003199</v>
      </c>
      <c r="K568" s="1">
        <v>0.007456</v>
      </c>
    </row>
    <row r="569" ht="15.75" customHeight="1">
      <c r="A569" s="1">
        <v>55701.5</v>
      </c>
      <c r="B569" s="1">
        <v>55701.0</v>
      </c>
      <c r="C569" s="1">
        <v>55702.0</v>
      </c>
      <c r="D569" s="1">
        <v>0.042559</v>
      </c>
      <c r="E569" s="1">
        <v>0.016593</v>
      </c>
      <c r="F569" s="1">
        <v>0.004456</v>
      </c>
      <c r="G569" s="1">
        <v>0.006674</v>
      </c>
      <c r="H569" s="1">
        <v>0.011695</v>
      </c>
      <c r="I569" s="1">
        <v>0.007033</v>
      </c>
      <c r="J569" s="1">
        <v>0.019746</v>
      </c>
      <c r="K569" s="1">
        <v>0.010923</v>
      </c>
    </row>
    <row r="570" ht="15.75" customHeight="1">
      <c r="A570" s="1">
        <v>55702.5</v>
      </c>
      <c r="B570" s="1">
        <v>55702.0</v>
      </c>
      <c r="C570" s="1">
        <v>55703.0</v>
      </c>
      <c r="D570" s="1">
        <v>-0.007945</v>
      </c>
      <c r="E570" s="1">
        <v>0.014601</v>
      </c>
      <c r="F570" s="1">
        <v>5.2E-4</v>
      </c>
      <c r="G570" s="1">
        <v>0.006238</v>
      </c>
      <c r="H570" s="1">
        <v>-0.001206</v>
      </c>
      <c r="I570" s="1">
        <v>0.006484</v>
      </c>
      <c r="J570" s="1">
        <v>-0.006476</v>
      </c>
      <c r="K570" s="1">
        <v>0.009489</v>
      </c>
    </row>
    <row r="571" ht="15.75" customHeight="1">
      <c r="A571" s="1">
        <v>55703.5</v>
      </c>
      <c r="B571" s="1">
        <v>55703.0</v>
      </c>
      <c r="C571" s="1">
        <v>55704.0</v>
      </c>
      <c r="D571" s="1">
        <v>-0.010448</v>
      </c>
      <c r="E571" s="1">
        <v>0.012742</v>
      </c>
      <c r="F571" s="1">
        <v>4.29E-4</v>
      </c>
      <c r="G571" s="1">
        <v>0.006147</v>
      </c>
      <c r="H571" s="1">
        <v>-0.001904</v>
      </c>
      <c r="I571" s="1">
        <v>0.005615</v>
      </c>
      <c r="J571" s="1">
        <v>-0.006893</v>
      </c>
      <c r="K571" s="1">
        <v>0.00816</v>
      </c>
    </row>
    <row r="572" ht="15.75" customHeight="1">
      <c r="A572" s="1">
        <v>55704.5</v>
      </c>
      <c r="B572" s="1">
        <v>55704.0</v>
      </c>
      <c r="C572" s="1">
        <v>55705.0</v>
      </c>
      <c r="D572" s="1">
        <v>-0.00707</v>
      </c>
      <c r="E572" s="1">
        <v>0.016903</v>
      </c>
      <c r="F572" s="1">
        <v>0.005721</v>
      </c>
      <c r="G572" s="1">
        <v>0.007906</v>
      </c>
      <c r="H572" s="1">
        <v>7.92E-4</v>
      </c>
      <c r="I572" s="1">
        <v>0.00771</v>
      </c>
      <c r="J572" s="1">
        <v>-0.012621</v>
      </c>
      <c r="K572" s="1">
        <v>0.010562</v>
      </c>
    </row>
    <row r="573" ht="15.75" customHeight="1">
      <c r="A573" s="1">
        <v>55705.5</v>
      </c>
      <c r="B573" s="1">
        <v>55705.0</v>
      </c>
      <c r="C573" s="1">
        <v>55706.0</v>
      </c>
      <c r="D573" s="1">
        <v>-0.016263</v>
      </c>
      <c r="E573" s="1">
        <v>0.010522</v>
      </c>
      <c r="F573" s="1">
        <v>-7.92E-4</v>
      </c>
      <c r="G573" s="1">
        <v>0.005247</v>
      </c>
      <c r="H573" s="1">
        <v>-0.003362</v>
      </c>
      <c r="I573" s="1">
        <v>0.004494</v>
      </c>
      <c r="J573" s="1">
        <v>-0.010134</v>
      </c>
      <c r="K573" s="1">
        <v>0.00679</v>
      </c>
    </row>
    <row r="574" ht="15.75" customHeight="1">
      <c r="A574" s="1">
        <v>55706.5</v>
      </c>
      <c r="B574" s="1">
        <v>55706.0</v>
      </c>
      <c r="C574" s="1">
        <v>55707.0</v>
      </c>
      <c r="D574" s="1">
        <v>0.002363</v>
      </c>
      <c r="E574" s="1">
        <v>0.009955</v>
      </c>
      <c r="F574" s="1">
        <v>-0.002819</v>
      </c>
      <c r="G574" s="1">
        <v>0.004403</v>
      </c>
      <c r="H574" s="1">
        <v>-0.001047</v>
      </c>
      <c r="I574" s="1">
        <v>0.004215</v>
      </c>
      <c r="J574" s="1">
        <v>0.004348</v>
      </c>
      <c r="K574" s="1">
        <v>0.006601</v>
      </c>
    </row>
    <row r="575" ht="15.75" customHeight="1">
      <c r="A575" s="1">
        <v>55707.5</v>
      </c>
      <c r="B575" s="1">
        <v>55707.0</v>
      </c>
      <c r="C575" s="1">
        <v>55708.0</v>
      </c>
      <c r="D575" s="1">
        <v>0.003269</v>
      </c>
      <c r="E575" s="1">
        <v>0.010292</v>
      </c>
      <c r="F575" s="1">
        <v>-0.011033</v>
      </c>
      <c r="G575" s="1">
        <v>0.004211</v>
      </c>
      <c r="H575" s="1">
        <v>0.002477</v>
      </c>
      <c r="I575" s="1">
        <v>0.004572</v>
      </c>
      <c r="J575" s="1">
        <v>0.007099</v>
      </c>
      <c r="K575" s="1">
        <v>0.006725</v>
      </c>
    </row>
    <row r="576" ht="15.75" customHeight="1">
      <c r="A576" s="1">
        <v>55708.5</v>
      </c>
      <c r="B576" s="1">
        <v>55708.0</v>
      </c>
      <c r="C576" s="1">
        <v>55709.0</v>
      </c>
      <c r="D576" s="1">
        <v>0.005437</v>
      </c>
      <c r="E576" s="1">
        <v>0.01591</v>
      </c>
      <c r="F576" s="1">
        <v>-0.0071</v>
      </c>
      <c r="G576" s="1">
        <v>0.006496</v>
      </c>
      <c r="H576" s="1">
        <v>0.0151</v>
      </c>
      <c r="I576" s="1">
        <v>0.007612</v>
      </c>
      <c r="J576" s="1">
        <v>-0.006103</v>
      </c>
      <c r="K576" s="1">
        <v>0.010297</v>
      </c>
    </row>
    <row r="577" ht="15.75" customHeight="1">
      <c r="A577" s="1">
        <v>55709.5</v>
      </c>
      <c r="B577" s="1">
        <v>55709.0</v>
      </c>
      <c r="C577" s="1">
        <v>55710.0</v>
      </c>
      <c r="D577" s="1">
        <v>0.004604</v>
      </c>
      <c r="E577" s="1">
        <v>0.011464</v>
      </c>
      <c r="F577" s="1">
        <v>0.011386</v>
      </c>
      <c r="G577" s="1">
        <v>0.006389</v>
      </c>
      <c r="H577" s="1">
        <v>0.001927</v>
      </c>
      <c r="I577" s="1">
        <v>0.004904</v>
      </c>
      <c r="J577" s="1">
        <v>-0.006271</v>
      </c>
      <c r="K577" s="1">
        <v>0.00734</v>
      </c>
    </row>
    <row r="578" ht="15.75" customHeight="1">
      <c r="A578" s="1">
        <v>55710.5</v>
      </c>
      <c r="B578" s="1">
        <v>55710.0</v>
      </c>
      <c r="C578" s="1">
        <v>55711.0</v>
      </c>
      <c r="D578" s="1">
        <v>-0.004709</v>
      </c>
      <c r="E578" s="1">
        <v>0.009904</v>
      </c>
      <c r="F578" s="1">
        <v>-0.00483</v>
      </c>
      <c r="G578" s="1">
        <v>0.00473</v>
      </c>
      <c r="H578" s="1">
        <v>-0.002095</v>
      </c>
      <c r="I578" s="1">
        <v>0.004606</v>
      </c>
      <c r="J578" s="1">
        <v>6.01E-4</v>
      </c>
      <c r="K578" s="1">
        <v>0.006248</v>
      </c>
    </row>
    <row r="579" ht="15.75" customHeight="1">
      <c r="A579" s="1">
        <v>55711.5</v>
      </c>
      <c r="B579" s="1">
        <v>55711.0</v>
      </c>
      <c r="C579" s="1">
        <v>55712.0</v>
      </c>
      <c r="D579" s="1">
        <v>-0.001968</v>
      </c>
      <c r="E579" s="1">
        <v>0.008939</v>
      </c>
      <c r="F579" s="1">
        <v>-0.004535</v>
      </c>
      <c r="G579" s="1">
        <v>0.003892</v>
      </c>
      <c r="H579" s="1">
        <v>0.001067</v>
      </c>
      <c r="I579" s="1">
        <v>0.004007</v>
      </c>
      <c r="J579" s="1">
        <v>9.3E-5</v>
      </c>
      <c r="K579" s="1">
        <v>0.005767</v>
      </c>
    </row>
    <row r="580" ht="15.75" customHeight="1">
      <c r="A580" s="1">
        <v>55712.5</v>
      </c>
      <c r="B580" s="1">
        <v>55712.0</v>
      </c>
      <c r="C580" s="1">
        <v>55713.0</v>
      </c>
      <c r="D580" s="1">
        <v>-0.006682</v>
      </c>
      <c r="E580" s="1">
        <v>0.008719</v>
      </c>
      <c r="F580" s="1">
        <v>-0.003843</v>
      </c>
      <c r="G580" s="1">
        <v>0.004071</v>
      </c>
      <c r="H580" s="1">
        <v>-8.84E-4</v>
      </c>
      <c r="I580" s="1">
        <v>0.003815</v>
      </c>
      <c r="J580" s="1">
        <v>-0.001738</v>
      </c>
      <c r="K580" s="1">
        <v>0.00568</v>
      </c>
    </row>
    <row r="581" ht="15.75" customHeight="1">
      <c r="A581" s="1">
        <v>55713.5</v>
      </c>
      <c r="B581" s="1">
        <v>55713.0</v>
      </c>
      <c r="C581" s="1">
        <v>55714.0</v>
      </c>
      <c r="D581" s="1">
        <v>-0.007258</v>
      </c>
      <c r="E581" s="1">
        <v>0.008945</v>
      </c>
      <c r="F581" s="1">
        <v>-0.005911</v>
      </c>
      <c r="G581" s="1">
        <v>0.003958</v>
      </c>
      <c r="H581" s="1">
        <v>1.01E-4</v>
      </c>
      <c r="I581" s="1">
        <v>0.003913</v>
      </c>
      <c r="J581" s="1">
        <v>-0.003598</v>
      </c>
      <c r="K581" s="1">
        <v>0.005844</v>
      </c>
    </row>
    <row r="582" ht="15.75" customHeight="1">
      <c r="A582" s="1">
        <v>55714.5</v>
      </c>
      <c r="B582" s="1">
        <v>55714.0</v>
      </c>
      <c r="C582" s="1">
        <v>55715.0</v>
      </c>
      <c r="D582" s="1">
        <v>-0.00379</v>
      </c>
      <c r="E582" s="1">
        <v>0.008541</v>
      </c>
      <c r="F582" s="1">
        <v>-0.001898</v>
      </c>
      <c r="G582" s="1">
        <v>0.004062</v>
      </c>
      <c r="H582" s="1">
        <v>0.001663</v>
      </c>
      <c r="I582" s="1">
        <v>0.003956</v>
      </c>
      <c r="J582" s="1">
        <v>-0.004973</v>
      </c>
      <c r="K582" s="1">
        <v>0.005241</v>
      </c>
    </row>
    <row r="583" ht="15.75" customHeight="1">
      <c r="A583" s="1">
        <v>55715.5</v>
      </c>
      <c r="B583" s="1">
        <v>55715.0</v>
      </c>
      <c r="C583" s="1">
        <v>55716.0</v>
      </c>
      <c r="D583" s="1">
        <v>0.001432</v>
      </c>
      <c r="E583" s="1">
        <v>0.009294</v>
      </c>
      <c r="F583" s="1">
        <v>-0.002393</v>
      </c>
      <c r="G583" s="1">
        <v>0.004348</v>
      </c>
      <c r="H583" s="1">
        <v>-0.00291</v>
      </c>
      <c r="I583" s="1">
        <v>0.003908</v>
      </c>
      <c r="J583" s="1">
        <v>0.008663</v>
      </c>
      <c r="K583" s="1">
        <v>0.006189</v>
      </c>
    </row>
    <row r="584" ht="15.75" customHeight="1">
      <c r="A584" s="1">
        <v>55716.5</v>
      </c>
      <c r="B584" s="1">
        <v>55716.0</v>
      </c>
      <c r="C584" s="1">
        <v>55717.0</v>
      </c>
      <c r="D584" s="1">
        <v>0.010275</v>
      </c>
      <c r="E584" s="1">
        <v>0.009444</v>
      </c>
      <c r="F584" s="1">
        <v>-4.65E-4</v>
      </c>
      <c r="G584" s="1">
        <v>0.003912</v>
      </c>
      <c r="H584" s="1">
        <v>4.44E-4</v>
      </c>
      <c r="I584" s="1">
        <v>0.004017</v>
      </c>
      <c r="J584" s="1">
        <v>0.010043</v>
      </c>
      <c r="K584" s="1">
        <v>0.006312</v>
      </c>
    </row>
    <row r="585" ht="15.75" customHeight="1">
      <c r="A585" s="1">
        <v>55717.5</v>
      </c>
      <c r="B585" s="1">
        <v>55717.0</v>
      </c>
      <c r="C585" s="1">
        <v>55718.0</v>
      </c>
      <c r="D585" s="1">
        <v>0.002015</v>
      </c>
      <c r="E585" s="1">
        <v>0.010573</v>
      </c>
      <c r="F585" s="1">
        <v>-0.002162</v>
      </c>
      <c r="G585" s="1">
        <v>0.004376</v>
      </c>
      <c r="H585" s="1">
        <v>-0.003681</v>
      </c>
      <c r="I585" s="1">
        <v>0.004565</v>
      </c>
      <c r="J585" s="1">
        <v>0.006957</v>
      </c>
      <c r="K585" s="1">
        <v>0.007033</v>
      </c>
    </row>
    <row r="586" ht="15.75" customHeight="1">
      <c r="A586" s="1">
        <v>55718.5</v>
      </c>
      <c r="B586" s="1">
        <v>55718.0</v>
      </c>
      <c r="C586" s="1">
        <v>55719.0</v>
      </c>
      <c r="D586" s="1">
        <v>-0.001266</v>
      </c>
      <c r="E586" s="1">
        <v>0.010614</v>
      </c>
      <c r="F586" s="1">
        <v>-0.005393</v>
      </c>
      <c r="G586" s="1">
        <v>0.004206</v>
      </c>
      <c r="H586" s="1">
        <v>-0.002251</v>
      </c>
      <c r="I586" s="1">
        <v>0.004216</v>
      </c>
      <c r="J586" s="1">
        <v>0.005175</v>
      </c>
      <c r="K586" s="1">
        <v>0.007661</v>
      </c>
    </row>
    <row r="587" ht="15.75" customHeight="1">
      <c r="A587" s="1">
        <v>55719.5</v>
      </c>
      <c r="B587" s="1">
        <v>55719.0</v>
      </c>
      <c r="C587" s="1">
        <v>55720.0</v>
      </c>
      <c r="D587" s="1">
        <v>-0.002747</v>
      </c>
      <c r="E587" s="1">
        <v>0.014135</v>
      </c>
      <c r="F587" s="1">
        <v>-8.04E-4</v>
      </c>
      <c r="G587" s="1">
        <v>0.005656</v>
      </c>
      <c r="H587" s="1">
        <v>9.26E-4</v>
      </c>
      <c r="I587" s="1">
        <v>0.005779</v>
      </c>
      <c r="J587" s="1">
        <v>-0.002489</v>
      </c>
      <c r="K587" s="1">
        <v>0.009816</v>
      </c>
    </row>
    <row r="588" ht="15.75" customHeight="1">
      <c r="A588" s="1">
        <v>55720.5</v>
      </c>
      <c r="B588" s="1">
        <v>55720.0</v>
      </c>
      <c r="C588" s="1">
        <v>55721.0</v>
      </c>
      <c r="D588" s="1">
        <v>0.018893</v>
      </c>
      <c r="E588" s="1">
        <v>0.008616</v>
      </c>
      <c r="F588" s="1">
        <v>-0.00191</v>
      </c>
      <c r="G588" s="1">
        <v>0.003251</v>
      </c>
      <c r="H588" s="1">
        <v>0.007451</v>
      </c>
      <c r="I588" s="1">
        <v>0.003722</v>
      </c>
      <c r="J588" s="1">
        <v>0.008568</v>
      </c>
      <c r="K588" s="1">
        <v>0.005806</v>
      </c>
    </row>
    <row r="589" ht="15.75" customHeight="1">
      <c r="A589" s="1">
        <v>55721.5</v>
      </c>
      <c r="B589" s="1">
        <v>55721.0</v>
      </c>
      <c r="C589" s="1">
        <v>55722.0</v>
      </c>
      <c r="D589" s="1">
        <v>0.006253</v>
      </c>
      <c r="E589" s="1">
        <v>0.008084</v>
      </c>
      <c r="F589" s="1">
        <v>-8.9E-5</v>
      </c>
      <c r="G589" s="1">
        <v>0.003031</v>
      </c>
      <c r="H589" s="1">
        <v>-5.99E-4</v>
      </c>
      <c r="I589" s="1">
        <v>0.003475</v>
      </c>
      <c r="J589" s="1">
        <v>0.006393</v>
      </c>
      <c r="K589" s="1">
        <v>0.005386</v>
      </c>
    </row>
    <row r="590" ht="15.75" customHeight="1">
      <c r="A590" s="1">
        <v>55722.5</v>
      </c>
      <c r="B590" s="1">
        <v>55722.0</v>
      </c>
      <c r="C590" s="1">
        <v>55723.0</v>
      </c>
      <c r="D590" s="1">
        <v>-0.021051</v>
      </c>
      <c r="E590" s="1">
        <v>0.008929</v>
      </c>
      <c r="F590" s="1">
        <v>-0.005315</v>
      </c>
      <c r="G590" s="1">
        <v>0.003586</v>
      </c>
      <c r="H590" s="1">
        <v>-0.013073</v>
      </c>
      <c r="I590" s="1">
        <v>0.003786</v>
      </c>
      <c r="J590" s="1">
        <v>9.33E-4</v>
      </c>
      <c r="K590" s="1">
        <v>0.005993</v>
      </c>
    </row>
    <row r="591" ht="15.75" customHeight="1">
      <c r="A591" s="1">
        <v>55723.5</v>
      </c>
      <c r="B591" s="1">
        <v>55723.0</v>
      </c>
      <c r="C591" s="1">
        <v>55724.0</v>
      </c>
      <c r="D591" s="1">
        <v>0.002794</v>
      </c>
      <c r="E591" s="1">
        <v>0.008233</v>
      </c>
      <c r="F591" s="1">
        <v>0.001662</v>
      </c>
      <c r="G591" s="1">
        <v>0.003368</v>
      </c>
      <c r="H591" s="1">
        <v>-0.002036</v>
      </c>
      <c r="I591" s="1">
        <v>0.003627</v>
      </c>
      <c r="J591" s="1">
        <v>0.004113</v>
      </c>
      <c r="K591" s="1">
        <v>0.00537</v>
      </c>
    </row>
    <row r="592" ht="15.75" customHeight="1">
      <c r="A592" s="1">
        <v>55724.5</v>
      </c>
      <c r="B592" s="1">
        <v>55724.0</v>
      </c>
      <c r="C592" s="1">
        <v>55725.0</v>
      </c>
      <c r="D592" s="1">
        <v>0.008743</v>
      </c>
      <c r="E592" s="1">
        <v>0.008757</v>
      </c>
      <c r="F592" s="1">
        <v>0.001319</v>
      </c>
      <c r="G592" s="1">
        <v>0.003741</v>
      </c>
      <c r="H592" s="1">
        <v>-2.0E-5</v>
      </c>
      <c r="I592" s="1">
        <v>0.003913</v>
      </c>
      <c r="J592" s="1">
        <v>0.005748</v>
      </c>
      <c r="K592" s="1">
        <v>0.005601</v>
      </c>
    </row>
    <row r="593" ht="15.75" customHeight="1">
      <c r="A593" s="1">
        <v>55725.5</v>
      </c>
      <c r="B593" s="1">
        <v>55725.0</v>
      </c>
      <c r="C593" s="1">
        <v>55726.0</v>
      </c>
      <c r="D593" s="1">
        <v>-0.00569</v>
      </c>
      <c r="E593" s="1">
        <v>0.008267</v>
      </c>
      <c r="F593" s="1">
        <v>-1.42E-4</v>
      </c>
      <c r="G593" s="1">
        <v>0.003425</v>
      </c>
      <c r="H593" s="1">
        <v>9.25E-4</v>
      </c>
      <c r="I593" s="1">
        <v>0.003732</v>
      </c>
      <c r="J593" s="1">
        <v>-0.005863</v>
      </c>
      <c r="K593" s="1">
        <v>0.005292</v>
      </c>
    </row>
    <row r="594" ht="15.75" customHeight="1">
      <c r="A594" s="1">
        <v>55726.5</v>
      </c>
      <c r="B594" s="1">
        <v>55726.0</v>
      </c>
      <c r="C594" s="1">
        <v>55727.0</v>
      </c>
      <c r="D594" s="1">
        <v>-0.010835</v>
      </c>
      <c r="E594" s="1">
        <v>0.008399</v>
      </c>
      <c r="F594" s="1">
        <v>-0.001074</v>
      </c>
      <c r="G594" s="1">
        <v>0.003441</v>
      </c>
      <c r="H594" s="1">
        <v>-0.009882</v>
      </c>
      <c r="I594" s="1">
        <v>0.003598</v>
      </c>
      <c r="J594" s="1">
        <v>0.003328</v>
      </c>
      <c r="K594" s="1">
        <v>0.0056</v>
      </c>
    </row>
    <row r="595" ht="15.75" customHeight="1">
      <c r="A595" s="1">
        <v>55727.5</v>
      </c>
      <c r="B595" s="1">
        <v>55727.0</v>
      </c>
      <c r="C595" s="1">
        <v>55728.0</v>
      </c>
      <c r="D595" s="1">
        <v>0.005588</v>
      </c>
      <c r="E595" s="1">
        <v>0.008913</v>
      </c>
      <c r="F595" s="1">
        <v>-0.002426</v>
      </c>
      <c r="G595" s="1">
        <v>0.003533</v>
      </c>
      <c r="H595" s="1">
        <v>0.002758</v>
      </c>
      <c r="I595" s="1">
        <v>0.003881</v>
      </c>
      <c r="J595" s="1">
        <v>0.002752</v>
      </c>
      <c r="K595" s="1">
        <v>0.005892</v>
      </c>
    </row>
    <row r="596" ht="15.75" customHeight="1">
      <c r="A596" s="1">
        <v>55728.5</v>
      </c>
      <c r="B596" s="1">
        <v>55728.0</v>
      </c>
      <c r="C596" s="1">
        <v>55729.0</v>
      </c>
      <c r="D596" s="1">
        <v>-0.007918</v>
      </c>
      <c r="E596" s="1">
        <v>0.00964</v>
      </c>
      <c r="F596" s="1">
        <v>-0.002312</v>
      </c>
      <c r="G596" s="1">
        <v>0.003919</v>
      </c>
      <c r="H596" s="1">
        <v>-0.001431</v>
      </c>
      <c r="I596" s="1">
        <v>0.004286</v>
      </c>
      <c r="J596" s="1">
        <v>-0.003613</v>
      </c>
      <c r="K596" s="1">
        <v>0.00629</v>
      </c>
    </row>
    <row r="597" ht="15.75" customHeight="1">
      <c r="A597" s="1">
        <v>55729.5</v>
      </c>
      <c r="B597" s="1">
        <v>55729.0</v>
      </c>
      <c r="C597" s="1">
        <v>55730.0</v>
      </c>
      <c r="D597" s="1">
        <v>0.008866</v>
      </c>
      <c r="E597" s="1">
        <v>0.010367</v>
      </c>
      <c r="F597" s="1">
        <v>-8.55E-4</v>
      </c>
      <c r="G597" s="1">
        <v>0.004049</v>
      </c>
      <c r="H597" s="1">
        <v>0.002947</v>
      </c>
      <c r="I597" s="1">
        <v>0.00452</v>
      </c>
      <c r="J597" s="1">
        <v>0.003946</v>
      </c>
      <c r="K597" s="1">
        <v>0.006902</v>
      </c>
    </row>
    <row r="598" ht="15.75" customHeight="1">
      <c r="A598" s="1">
        <v>55730.5</v>
      </c>
      <c r="B598" s="1">
        <v>55730.0</v>
      </c>
      <c r="C598" s="1">
        <v>55731.0</v>
      </c>
      <c r="D598" s="1">
        <v>0.013303</v>
      </c>
      <c r="E598" s="1">
        <v>0.014941</v>
      </c>
      <c r="F598" s="1">
        <v>0.006477</v>
      </c>
      <c r="G598" s="1">
        <v>0.005892</v>
      </c>
      <c r="H598" s="1">
        <v>0.004903</v>
      </c>
      <c r="I598" s="1">
        <v>0.006643</v>
      </c>
      <c r="J598" s="1">
        <v>0.001402</v>
      </c>
      <c r="K598" s="1">
        <v>0.009976</v>
      </c>
    </row>
    <row r="599" ht="15.75" customHeight="1">
      <c r="A599" s="1">
        <v>55731.5</v>
      </c>
      <c r="B599" s="1">
        <v>55731.0</v>
      </c>
      <c r="C599" s="1">
        <v>55732.0</v>
      </c>
      <c r="D599" s="1">
        <v>0.001127</v>
      </c>
      <c r="E599" s="1">
        <v>0.020852</v>
      </c>
      <c r="F599" s="1">
        <v>-0.002598</v>
      </c>
      <c r="G599" s="1">
        <v>0.008353</v>
      </c>
      <c r="H599" s="1">
        <v>0.003187</v>
      </c>
      <c r="I599" s="1">
        <v>0.009104</v>
      </c>
      <c r="J599" s="1">
        <v>-0.002635</v>
      </c>
      <c r="K599" s="1">
        <v>0.013917</v>
      </c>
    </row>
    <row r="600" ht="15.75" customHeight="1">
      <c r="A600" s="1">
        <v>55732.5</v>
      </c>
      <c r="B600" s="1">
        <v>55732.0</v>
      </c>
      <c r="C600" s="1">
        <v>55733.0</v>
      </c>
      <c r="D600" s="1">
        <v>0.017043</v>
      </c>
      <c r="E600" s="1">
        <v>0.011086</v>
      </c>
      <c r="F600" s="1">
        <v>1.12E-4</v>
      </c>
      <c r="G600" s="1">
        <v>0.003909</v>
      </c>
      <c r="H600" s="1">
        <v>0.012976</v>
      </c>
      <c r="I600" s="1">
        <v>0.004712</v>
      </c>
      <c r="J600" s="1">
        <v>-8.69E-4</v>
      </c>
      <c r="K600" s="1">
        <v>0.007456</v>
      </c>
    </row>
    <row r="601" ht="15.75" customHeight="1">
      <c r="A601" s="1">
        <v>55733.5</v>
      </c>
      <c r="B601" s="1">
        <v>55733.0</v>
      </c>
      <c r="C601" s="1">
        <v>55734.0</v>
      </c>
      <c r="D601" s="1">
        <v>0.019748</v>
      </c>
      <c r="E601" s="1">
        <v>0.01209</v>
      </c>
      <c r="F601" s="1">
        <v>0.001396</v>
      </c>
      <c r="G601" s="1">
        <v>0.004714</v>
      </c>
      <c r="H601" s="1">
        <v>0.011075</v>
      </c>
      <c r="I601" s="1">
        <v>0.005372</v>
      </c>
      <c r="J601" s="1">
        <v>0.00337</v>
      </c>
      <c r="K601" s="1">
        <v>0.007908</v>
      </c>
    </row>
    <row r="602" ht="15.75" customHeight="1">
      <c r="A602" s="1">
        <v>55734.5</v>
      </c>
      <c r="B602" s="1">
        <v>55734.0</v>
      </c>
      <c r="C602" s="1">
        <v>55735.0</v>
      </c>
      <c r="D602" s="1">
        <v>-0.005741</v>
      </c>
      <c r="E602" s="1">
        <v>0.012677</v>
      </c>
      <c r="F602" s="1">
        <v>0.006173</v>
      </c>
      <c r="G602" s="1">
        <v>0.005695</v>
      </c>
      <c r="H602" s="1">
        <v>-0.007486</v>
      </c>
      <c r="I602" s="1">
        <v>0.005748</v>
      </c>
      <c r="J602" s="1">
        <v>-2.22E-4</v>
      </c>
      <c r="K602" s="1">
        <v>0.008096</v>
      </c>
    </row>
    <row r="603" ht="15.75" customHeight="1">
      <c r="A603" s="1">
        <v>55735.5</v>
      </c>
      <c r="B603" s="1">
        <v>55735.0</v>
      </c>
      <c r="C603" s="1">
        <v>55736.0</v>
      </c>
      <c r="D603" s="1">
        <v>0.001026</v>
      </c>
      <c r="E603" s="1">
        <v>0.012721</v>
      </c>
      <c r="F603" s="1">
        <v>-0.002699</v>
      </c>
      <c r="G603" s="1">
        <v>0.005243</v>
      </c>
      <c r="H603" s="1">
        <v>6.3E-4</v>
      </c>
      <c r="I603" s="1">
        <v>0.005708</v>
      </c>
      <c r="J603" s="1">
        <v>0.002198</v>
      </c>
      <c r="K603" s="1">
        <v>0.008306</v>
      </c>
    </row>
    <row r="604" ht="15.75" customHeight="1">
      <c r="A604" s="1">
        <v>55736.5</v>
      </c>
      <c r="B604" s="1">
        <v>55736.0</v>
      </c>
      <c r="C604" s="1">
        <v>55737.0</v>
      </c>
      <c r="D604" s="1">
        <v>-0.003137</v>
      </c>
      <c r="E604" s="1">
        <v>0.012434</v>
      </c>
      <c r="F604" s="1">
        <v>-0.001857</v>
      </c>
      <c r="G604" s="1">
        <v>0.005454</v>
      </c>
      <c r="H604" s="1">
        <v>0.005562</v>
      </c>
      <c r="I604" s="1">
        <v>0.005891</v>
      </c>
      <c r="J604" s="1">
        <v>-0.007628</v>
      </c>
      <c r="K604" s="1">
        <v>0.007681</v>
      </c>
    </row>
    <row r="605" ht="15.75" customHeight="1">
      <c r="A605" s="1">
        <v>55737.5</v>
      </c>
      <c r="B605" s="1">
        <v>55737.0</v>
      </c>
      <c r="C605" s="1">
        <v>55738.0</v>
      </c>
      <c r="D605" s="1">
        <v>0.002727</v>
      </c>
      <c r="E605" s="1">
        <v>0.012766</v>
      </c>
      <c r="F605" s="1">
        <v>0.004446</v>
      </c>
      <c r="G605" s="1">
        <v>0.006168</v>
      </c>
      <c r="H605" s="1">
        <v>-0.004974</v>
      </c>
      <c r="I605" s="1">
        <v>0.005633</v>
      </c>
      <c r="J605" s="1">
        <v>0.005619</v>
      </c>
      <c r="K605" s="1">
        <v>0.008151</v>
      </c>
    </row>
    <row r="606" ht="15.75" customHeight="1">
      <c r="A606" s="1">
        <v>55738.5</v>
      </c>
      <c r="B606" s="1">
        <v>55738.0</v>
      </c>
      <c r="C606" s="1">
        <v>55739.0</v>
      </c>
      <c r="D606" s="1">
        <v>5.2E-4</v>
      </c>
      <c r="E606" s="1">
        <v>0.01233</v>
      </c>
      <c r="F606" s="1">
        <v>0.007661</v>
      </c>
      <c r="G606" s="1">
        <v>0.005675</v>
      </c>
      <c r="H606" s="1">
        <v>-0.004576</v>
      </c>
      <c r="I606" s="1">
        <v>0.00549</v>
      </c>
      <c r="J606" s="1">
        <v>0.002941</v>
      </c>
      <c r="K606" s="1">
        <v>0.007903</v>
      </c>
    </row>
    <row r="607" ht="15.75" customHeight="1">
      <c r="A607" s="1">
        <v>55739.5</v>
      </c>
      <c r="B607" s="1">
        <v>55739.0</v>
      </c>
      <c r="C607" s="1">
        <v>55740.0</v>
      </c>
      <c r="D607" s="1">
        <v>-0.004312</v>
      </c>
      <c r="E607" s="1">
        <v>0.012599</v>
      </c>
      <c r="F607" s="1">
        <v>-0.004638</v>
      </c>
      <c r="G607" s="1">
        <v>0.005388</v>
      </c>
      <c r="H607" s="1">
        <v>0.007423</v>
      </c>
      <c r="I607" s="1">
        <v>0.005883</v>
      </c>
      <c r="J607" s="1">
        <v>-0.009338</v>
      </c>
      <c r="K607" s="1">
        <v>0.00784</v>
      </c>
    </row>
    <row r="608" ht="15.75" customHeight="1">
      <c r="A608" s="1">
        <v>55740.5</v>
      </c>
      <c r="B608" s="1">
        <v>55740.0</v>
      </c>
      <c r="C608" s="1">
        <v>55741.0</v>
      </c>
      <c r="D608" s="1">
        <v>0.014114</v>
      </c>
      <c r="E608" s="1">
        <v>0.017626</v>
      </c>
      <c r="F608" s="1">
        <v>0.010022</v>
      </c>
      <c r="G608" s="1">
        <v>0.007223</v>
      </c>
      <c r="H608" s="1">
        <v>0.002817</v>
      </c>
      <c r="I608" s="1">
        <v>0.008272</v>
      </c>
      <c r="J608" s="1">
        <v>0.00178</v>
      </c>
      <c r="K608" s="1">
        <v>0.011191</v>
      </c>
    </row>
    <row r="609" ht="15.75" customHeight="1">
      <c r="A609" s="1">
        <v>55741.5</v>
      </c>
      <c r="B609" s="1">
        <v>55741.0</v>
      </c>
      <c r="C609" s="1">
        <v>55742.0</v>
      </c>
      <c r="D609" s="1">
        <v>-0.013668</v>
      </c>
      <c r="E609" s="1">
        <v>0.017277</v>
      </c>
      <c r="F609" s="1">
        <v>-0.005701</v>
      </c>
      <c r="G609" s="1">
        <v>0.007277</v>
      </c>
      <c r="H609" s="1">
        <v>-0.004509</v>
      </c>
      <c r="I609" s="1">
        <v>0.008245</v>
      </c>
      <c r="J609" s="1">
        <v>-0.002608</v>
      </c>
      <c r="K609" s="1">
        <v>0.011067</v>
      </c>
    </row>
    <row r="610" ht="15.75" customHeight="1">
      <c r="A610" s="1">
        <v>55742.5</v>
      </c>
      <c r="B610" s="1">
        <v>55742.0</v>
      </c>
      <c r="C610" s="1">
        <v>55743.0</v>
      </c>
      <c r="D610" s="1">
        <v>0.001101</v>
      </c>
      <c r="E610" s="1">
        <v>0.013927</v>
      </c>
      <c r="F610" s="1">
        <v>0.003877</v>
      </c>
      <c r="G610" s="1">
        <v>0.00611</v>
      </c>
      <c r="H610" s="1">
        <v>-0.008555</v>
      </c>
      <c r="I610" s="1">
        <v>0.006191</v>
      </c>
      <c r="J610" s="1">
        <v>0.008327</v>
      </c>
      <c r="K610" s="1">
        <v>0.009323</v>
      </c>
    </row>
    <row r="611" ht="15.75" customHeight="1">
      <c r="A611" s="1">
        <v>55743.5</v>
      </c>
      <c r="B611" s="1">
        <v>55743.0</v>
      </c>
      <c r="C611" s="1">
        <v>55744.0</v>
      </c>
      <c r="D611" s="1">
        <v>-0.008448</v>
      </c>
      <c r="E611" s="1">
        <v>0.014411</v>
      </c>
      <c r="F611" s="1">
        <v>-0.007187</v>
      </c>
      <c r="G611" s="1">
        <v>0.005632</v>
      </c>
      <c r="H611" s="1">
        <v>0.001142</v>
      </c>
      <c r="I611" s="1">
        <v>0.006952</v>
      </c>
      <c r="J611" s="1">
        <v>-0.004493</v>
      </c>
      <c r="K611" s="1">
        <v>0.009183</v>
      </c>
    </row>
    <row r="612" ht="15.75" customHeight="1">
      <c r="A612" s="1">
        <v>55744.5</v>
      </c>
      <c r="B612" s="1">
        <v>55744.0</v>
      </c>
      <c r="C612" s="1">
        <v>55745.0</v>
      </c>
      <c r="D612" s="1">
        <v>0.026655</v>
      </c>
      <c r="E612" s="1">
        <v>0.014958</v>
      </c>
      <c r="F612" s="1">
        <v>0.001601</v>
      </c>
      <c r="G612" s="1">
        <v>0.006308</v>
      </c>
      <c r="H612" s="1">
        <v>-0.007917</v>
      </c>
      <c r="I612" s="1">
        <v>0.006433</v>
      </c>
      <c r="J612" s="1">
        <v>0.032458</v>
      </c>
      <c r="K612" s="1">
        <v>0.010136</v>
      </c>
    </row>
    <row r="613" ht="15.75" customHeight="1">
      <c r="A613" s="1">
        <v>55745.5</v>
      </c>
      <c r="B613" s="1">
        <v>55745.0</v>
      </c>
      <c r="C613" s="1">
        <v>55746.0</v>
      </c>
      <c r="D613" s="1">
        <v>-0.013101</v>
      </c>
      <c r="E613" s="1">
        <v>0.01573</v>
      </c>
      <c r="F613" s="1">
        <v>-0.001163</v>
      </c>
      <c r="G613" s="1">
        <v>0.007251</v>
      </c>
      <c r="H613" s="1">
        <v>-0.003741</v>
      </c>
      <c r="I613" s="1">
        <v>0.00714</v>
      </c>
      <c r="J613" s="1">
        <v>-0.005975</v>
      </c>
      <c r="K613" s="1">
        <v>0.01001</v>
      </c>
    </row>
    <row r="614" ht="15.75" customHeight="1">
      <c r="A614" s="1">
        <v>55746.5</v>
      </c>
      <c r="B614" s="1">
        <v>55746.0</v>
      </c>
      <c r="C614" s="1">
        <v>55747.0</v>
      </c>
      <c r="D614" s="1">
        <v>-6.42E-4</v>
      </c>
      <c r="E614" s="1">
        <v>0.01631</v>
      </c>
      <c r="F614" s="1">
        <v>-0.002616</v>
      </c>
      <c r="G614" s="1">
        <v>0.007084</v>
      </c>
      <c r="H614" s="1">
        <v>0.003507</v>
      </c>
      <c r="I614" s="1">
        <v>0.007701</v>
      </c>
      <c r="J614" s="1">
        <v>-0.0042</v>
      </c>
      <c r="K614" s="1">
        <v>0.009963</v>
      </c>
    </row>
    <row r="615" ht="15.75" customHeight="1">
      <c r="A615" s="1">
        <v>55747.5</v>
      </c>
      <c r="B615" s="1">
        <v>55747.0</v>
      </c>
      <c r="C615" s="1">
        <v>55748.0</v>
      </c>
      <c r="D615" s="1">
        <v>5.08E-4</v>
      </c>
      <c r="E615" s="1">
        <v>0.018189</v>
      </c>
      <c r="F615" s="1">
        <v>-0.001788</v>
      </c>
      <c r="G615" s="1">
        <v>0.007562</v>
      </c>
      <c r="H615" s="1">
        <v>0.002643</v>
      </c>
      <c r="I615" s="1">
        <v>0.008444</v>
      </c>
      <c r="J615" s="1">
        <v>-0.003046</v>
      </c>
      <c r="K615" s="1">
        <v>0.011159</v>
      </c>
    </row>
    <row r="616" ht="15.75" customHeight="1">
      <c r="A616" s="1">
        <v>55748.5</v>
      </c>
      <c r="B616" s="1">
        <v>55748.0</v>
      </c>
      <c r="C616" s="1">
        <v>55749.0</v>
      </c>
      <c r="D616" s="1">
        <v>-0.005123</v>
      </c>
      <c r="E616" s="1">
        <v>0.020303</v>
      </c>
      <c r="F616" s="1">
        <v>0.005738</v>
      </c>
      <c r="G616" s="1">
        <v>0.009197</v>
      </c>
      <c r="H616" s="1">
        <v>0.001811</v>
      </c>
      <c r="I616" s="1">
        <v>0.009259</v>
      </c>
      <c r="J616" s="1">
        <v>-0.008859</v>
      </c>
      <c r="K616" s="1">
        <v>0.012248</v>
      </c>
    </row>
    <row r="617" ht="15.75" customHeight="1">
      <c r="A617" s="1">
        <v>55749.5</v>
      </c>
      <c r="B617" s="1">
        <v>55749.0</v>
      </c>
      <c r="C617" s="1">
        <v>55750.0</v>
      </c>
      <c r="D617" s="1">
        <v>-0.026856</v>
      </c>
      <c r="E617" s="1">
        <v>0.023655</v>
      </c>
      <c r="F617" s="1">
        <v>-0.003147</v>
      </c>
      <c r="G617" s="1">
        <v>0.010216</v>
      </c>
      <c r="H617" s="1">
        <v>-0.008863</v>
      </c>
      <c r="I617" s="1">
        <v>0.010708</v>
      </c>
      <c r="J617" s="1">
        <v>-0.009369</v>
      </c>
      <c r="K617" s="1">
        <v>0.014154</v>
      </c>
    </row>
    <row r="618" ht="15.75" customHeight="1">
      <c r="A618" s="1">
        <v>55750.5</v>
      </c>
      <c r="B618" s="1">
        <v>55750.0</v>
      </c>
      <c r="C618" s="1">
        <v>55751.0</v>
      </c>
      <c r="D618" s="1">
        <v>-0.01437</v>
      </c>
      <c r="E618" s="1">
        <v>0.039727</v>
      </c>
      <c r="F618" s="1">
        <v>0.024811</v>
      </c>
      <c r="G618" s="1">
        <v>0.018794</v>
      </c>
      <c r="H618" s="1">
        <v>0.001501</v>
      </c>
      <c r="I618" s="1">
        <v>0.018133</v>
      </c>
      <c r="J618" s="1">
        <v>-0.027798</v>
      </c>
      <c r="K618" s="1">
        <v>0.022898</v>
      </c>
    </row>
    <row r="619" ht="15.75" customHeight="1">
      <c r="A619" s="1">
        <v>55752.5</v>
      </c>
      <c r="B619" s="1">
        <v>55752.0</v>
      </c>
      <c r="C619" s="1">
        <v>55753.0</v>
      </c>
      <c r="D619" s="1">
        <v>0.008508</v>
      </c>
      <c r="E619" s="1">
        <v>0.025233</v>
      </c>
      <c r="F619" s="1">
        <v>0.008833</v>
      </c>
      <c r="G619" s="1">
        <v>0.012074</v>
      </c>
      <c r="H619" s="1">
        <v>-0.002935</v>
      </c>
      <c r="I619" s="1">
        <v>0.010826</v>
      </c>
      <c r="J619" s="1">
        <v>0.005261</v>
      </c>
      <c r="K619" s="1">
        <v>0.016992</v>
      </c>
    </row>
    <row r="620" ht="15.75" customHeight="1">
      <c r="A620" s="1">
        <v>55753.5</v>
      </c>
      <c r="B620" s="1">
        <v>55753.0</v>
      </c>
      <c r="C620" s="1">
        <v>55754.0</v>
      </c>
      <c r="D620" s="1">
        <v>0.040035</v>
      </c>
      <c r="E620" s="1">
        <v>0.015403</v>
      </c>
      <c r="F620" s="1">
        <v>0.009161</v>
      </c>
      <c r="G620" s="1">
        <v>0.006498</v>
      </c>
      <c r="H620" s="1">
        <v>0.010477</v>
      </c>
      <c r="I620" s="1">
        <v>0.007288</v>
      </c>
      <c r="J620" s="1">
        <v>0.017098</v>
      </c>
      <c r="K620" s="1">
        <v>0.009923</v>
      </c>
    </row>
    <row r="621" ht="15.75" customHeight="1">
      <c r="A621" s="1">
        <v>55754.5</v>
      </c>
      <c r="B621" s="1">
        <v>55754.0</v>
      </c>
      <c r="C621" s="1">
        <v>55755.0</v>
      </c>
      <c r="D621" s="1">
        <v>-0.021572</v>
      </c>
      <c r="E621" s="1">
        <v>0.018667</v>
      </c>
      <c r="F621" s="1">
        <v>-0.018598</v>
      </c>
      <c r="G621" s="1">
        <v>0.007391</v>
      </c>
      <c r="H621" s="1">
        <v>-0.01088</v>
      </c>
      <c r="I621" s="1">
        <v>0.00861</v>
      </c>
      <c r="J621" s="1">
        <v>0.006974</v>
      </c>
      <c r="K621" s="1">
        <v>0.012381</v>
      </c>
    </row>
    <row r="622" ht="15.75" customHeight="1">
      <c r="A622" s="1">
        <v>55755.5</v>
      </c>
      <c r="B622" s="1">
        <v>55755.0</v>
      </c>
      <c r="C622" s="1">
        <v>55756.0</v>
      </c>
      <c r="D622" s="1">
        <v>-0.01792</v>
      </c>
      <c r="E622" s="1">
        <v>0.023263</v>
      </c>
      <c r="F622" s="1">
        <v>-0.015575</v>
      </c>
      <c r="G622" s="1">
        <v>0.009521</v>
      </c>
      <c r="H622" s="1">
        <v>-0.011256</v>
      </c>
      <c r="I622" s="1">
        <v>0.009955</v>
      </c>
      <c r="J622" s="1">
        <v>0.006799</v>
      </c>
      <c r="K622" s="1">
        <v>0.016087</v>
      </c>
    </row>
    <row r="623" ht="15.75" customHeight="1">
      <c r="A623" s="1">
        <v>55756.5</v>
      </c>
      <c r="B623" s="1">
        <v>55756.0</v>
      </c>
      <c r="C623" s="1">
        <v>55757.0</v>
      </c>
      <c r="D623" s="1">
        <v>-0.034587</v>
      </c>
      <c r="E623" s="1">
        <v>0.032826</v>
      </c>
      <c r="F623" s="1">
        <v>-0.013039</v>
      </c>
      <c r="G623" s="1">
        <v>0.011713</v>
      </c>
      <c r="H623" s="1">
        <v>-0.005584</v>
      </c>
      <c r="I623" s="1">
        <v>0.01466</v>
      </c>
      <c r="J623" s="1">
        <v>-0.014649</v>
      </c>
      <c r="K623" s="1">
        <v>0.02268</v>
      </c>
    </row>
    <row r="624" ht="15.75" customHeight="1">
      <c r="A624" s="1">
        <v>55757.5</v>
      </c>
      <c r="B624" s="1">
        <v>55757.0</v>
      </c>
      <c r="C624" s="1">
        <v>55758.0</v>
      </c>
      <c r="D624" s="1">
        <v>0.006429</v>
      </c>
      <c r="E624" s="1">
        <v>0.024534</v>
      </c>
      <c r="F624" s="1">
        <v>0.006039</v>
      </c>
      <c r="G624" s="1">
        <v>0.01214</v>
      </c>
      <c r="H624" s="1">
        <v>0.013004</v>
      </c>
      <c r="I624" s="1">
        <v>0.011399</v>
      </c>
      <c r="J624" s="1">
        <v>-0.013345</v>
      </c>
      <c r="K624" s="1">
        <v>0.014416</v>
      </c>
    </row>
    <row r="625" ht="15.75" customHeight="1">
      <c r="A625" s="1">
        <v>55758.5</v>
      </c>
      <c r="B625" s="1">
        <v>55758.0</v>
      </c>
      <c r="C625" s="1">
        <v>55759.0</v>
      </c>
      <c r="D625" s="1">
        <v>-0.009287</v>
      </c>
      <c r="E625" s="1">
        <v>0.018062</v>
      </c>
      <c r="F625" s="1">
        <v>-0.001725</v>
      </c>
      <c r="G625" s="1">
        <v>0.007252</v>
      </c>
      <c r="H625" s="1">
        <v>0.010454</v>
      </c>
      <c r="I625" s="1">
        <v>0.008425</v>
      </c>
      <c r="J625" s="1">
        <v>-0.01883</v>
      </c>
      <c r="K625" s="1">
        <v>0.010863</v>
      </c>
    </row>
    <row r="626" ht="15.75" customHeight="1">
      <c r="A626" s="1">
        <v>55759.5</v>
      </c>
      <c r="B626" s="1">
        <v>55759.0</v>
      </c>
      <c r="C626" s="1">
        <v>55760.0</v>
      </c>
      <c r="D626" s="1">
        <v>0.016758</v>
      </c>
      <c r="E626" s="1">
        <v>0.012117</v>
      </c>
      <c r="F626" s="1">
        <v>0.001639</v>
      </c>
      <c r="G626" s="1">
        <v>0.004947</v>
      </c>
      <c r="H626" s="1">
        <v>0.008015</v>
      </c>
      <c r="I626" s="1">
        <v>0.005274</v>
      </c>
      <c r="J626" s="1">
        <v>0.003672</v>
      </c>
      <c r="K626" s="1">
        <v>0.007602</v>
      </c>
    </row>
    <row r="627" ht="15.75" customHeight="1">
      <c r="A627" s="1">
        <v>55760.5</v>
      </c>
      <c r="B627" s="1">
        <v>55760.0</v>
      </c>
      <c r="C627" s="1">
        <v>55761.0</v>
      </c>
      <c r="D627" s="1">
        <v>0.002407</v>
      </c>
      <c r="E627" s="1">
        <v>0.009258</v>
      </c>
      <c r="F627" s="1">
        <v>-3.63E-4</v>
      </c>
      <c r="G627" s="1">
        <v>0.003765</v>
      </c>
      <c r="H627" s="1">
        <v>-0.002357</v>
      </c>
      <c r="I627" s="1">
        <v>0.004092</v>
      </c>
      <c r="J627" s="1">
        <v>0.005866</v>
      </c>
      <c r="K627" s="1">
        <v>0.005767</v>
      </c>
    </row>
    <row r="628" ht="15.75" customHeight="1">
      <c r="A628" s="1">
        <v>55761.5</v>
      </c>
      <c r="B628" s="1">
        <v>55761.0</v>
      </c>
      <c r="C628" s="1">
        <v>55762.0</v>
      </c>
      <c r="D628" s="1">
        <v>0.007167</v>
      </c>
      <c r="E628" s="1">
        <v>0.011904</v>
      </c>
      <c r="F628" s="1">
        <v>0.003005</v>
      </c>
      <c r="G628" s="1">
        <v>0.004689</v>
      </c>
      <c r="H628" s="1">
        <v>0.002712</v>
      </c>
      <c r="I628" s="1">
        <v>0.005055</v>
      </c>
      <c r="J628" s="1">
        <v>0.001411</v>
      </c>
      <c r="K628" s="1">
        <v>0.007689</v>
      </c>
    </row>
    <row r="629" ht="15.75" customHeight="1">
      <c r="A629" s="1">
        <v>55762.5</v>
      </c>
      <c r="B629" s="1">
        <v>55762.0</v>
      </c>
      <c r="C629" s="1">
        <v>55763.0</v>
      </c>
      <c r="D629" s="1">
        <v>1.27E-4</v>
      </c>
      <c r="E629" s="1">
        <v>0.015505</v>
      </c>
      <c r="F629" s="1">
        <v>0.003263</v>
      </c>
      <c r="G629" s="1">
        <v>0.005934</v>
      </c>
      <c r="H629" s="1">
        <v>-0.001741</v>
      </c>
      <c r="I629" s="1">
        <v>0.006174</v>
      </c>
      <c r="J629" s="1">
        <v>-8.19E-4</v>
      </c>
      <c r="K629" s="1">
        <v>0.010412</v>
      </c>
    </row>
    <row r="630" ht="15.75" customHeight="1">
      <c r="A630" s="1">
        <v>55763.5</v>
      </c>
      <c r="B630" s="1">
        <v>55763.0</v>
      </c>
      <c r="C630" s="1">
        <v>55764.0</v>
      </c>
      <c r="D630" s="1">
        <v>-0.024142</v>
      </c>
      <c r="E630" s="1">
        <v>0.022153</v>
      </c>
      <c r="F630" s="1">
        <v>0.002648</v>
      </c>
      <c r="G630" s="1">
        <v>0.008655</v>
      </c>
      <c r="H630" s="1">
        <v>9.52E-4</v>
      </c>
      <c r="I630" s="1">
        <v>0.009182</v>
      </c>
      <c r="J630" s="1">
        <v>-0.02423</v>
      </c>
      <c r="K630" s="1">
        <v>0.014648</v>
      </c>
    </row>
    <row r="631" ht="15.75" customHeight="1">
      <c r="A631" s="1">
        <v>55764.5</v>
      </c>
      <c r="B631" s="1">
        <v>55764.0</v>
      </c>
      <c r="C631" s="1">
        <v>55765.0</v>
      </c>
      <c r="D631" s="1">
        <v>-0.017243</v>
      </c>
      <c r="E631" s="1">
        <v>0.024037</v>
      </c>
      <c r="F631" s="1">
        <v>-0.002542</v>
      </c>
      <c r="G631" s="1">
        <v>0.008654</v>
      </c>
      <c r="H631" s="1">
        <v>9.88E-4</v>
      </c>
      <c r="I631" s="1">
        <v>0.008845</v>
      </c>
      <c r="J631" s="1">
        <v>-0.015101</v>
      </c>
      <c r="K631" s="1">
        <v>0.016967</v>
      </c>
    </row>
    <row r="632" ht="15.75" customHeight="1">
      <c r="A632" s="1">
        <v>55765.5</v>
      </c>
      <c r="B632" s="1">
        <v>55765.0</v>
      </c>
      <c r="C632" s="1">
        <v>55766.0</v>
      </c>
      <c r="D632" s="1">
        <v>0.027553</v>
      </c>
      <c r="E632" s="1">
        <v>0.051512</v>
      </c>
      <c r="F632" s="1">
        <v>-0.005498</v>
      </c>
      <c r="G632" s="1">
        <v>0.018172</v>
      </c>
      <c r="H632" s="1">
        <v>0.006524</v>
      </c>
      <c r="I632" s="1">
        <v>0.018</v>
      </c>
      <c r="J632" s="1">
        <v>0.019464</v>
      </c>
      <c r="K632" s="1">
        <v>0.037223</v>
      </c>
    </row>
    <row r="633" ht="15.75" customHeight="1">
      <c r="A633" s="1">
        <v>55766.5</v>
      </c>
      <c r="B633" s="1">
        <v>55766.0</v>
      </c>
      <c r="C633" s="1">
        <v>55767.0</v>
      </c>
      <c r="D633" s="1">
        <v>0.009777</v>
      </c>
      <c r="E633" s="1">
        <v>0.08298</v>
      </c>
      <c r="F633" s="1">
        <v>0.040005</v>
      </c>
      <c r="G633" s="1">
        <v>0.03558</v>
      </c>
      <c r="H633" s="1">
        <v>0.010372</v>
      </c>
      <c r="I633" s="1">
        <v>0.041527</v>
      </c>
      <c r="J633" s="1">
        <v>-0.029646</v>
      </c>
      <c r="K633" s="1">
        <v>0.046244</v>
      </c>
    </row>
    <row r="634" ht="15.75" customHeight="1">
      <c r="A634" s="1">
        <v>55769.5</v>
      </c>
      <c r="B634" s="1">
        <v>55769.0</v>
      </c>
      <c r="C634" s="1">
        <v>55770.0</v>
      </c>
      <c r="D634" s="1">
        <v>0.140635</v>
      </c>
      <c r="E634" s="1">
        <v>0.069205</v>
      </c>
      <c r="F634" s="1">
        <v>0.029475</v>
      </c>
      <c r="G634" s="1">
        <v>0.032068</v>
      </c>
      <c r="H634" s="1">
        <v>0.029475</v>
      </c>
      <c r="I634" s="1">
        <v>0.029611</v>
      </c>
      <c r="J634" s="1">
        <v>0.064593</v>
      </c>
      <c r="K634" s="1">
        <v>0.041493</v>
      </c>
    </row>
    <row r="635" ht="15.75" customHeight="1">
      <c r="A635" s="1">
        <v>55770.5</v>
      </c>
      <c r="B635" s="1">
        <v>55770.0</v>
      </c>
      <c r="C635" s="1">
        <v>55771.0</v>
      </c>
      <c r="D635" s="1">
        <v>-0.023069</v>
      </c>
      <c r="E635" s="1">
        <v>0.024127</v>
      </c>
      <c r="F635" s="1">
        <v>0.015892</v>
      </c>
      <c r="G635" s="1">
        <v>0.011944</v>
      </c>
      <c r="H635" s="1">
        <v>0.005583</v>
      </c>
      <c r="I635" s="1">
        <v>0.010889</v>
      </c>
      <c r="J635" s="1">
        <v>-0.035109</v>
      </c>
      <c r="K635" s="1">
        <v>0.013956</v>
      </c>
    </row>
    <row r="636" ht="15.75" customHeight="1">
      <c r="A636" s="1">
        <v>55771.5</v>
      </c>
      <c r="B636" s="1">
        <v>55771.0</v>
      </c>
      <c r="C636" s="1">
        <v>55772.0</v>
      </c>
      <c r="D636" s="1">
        <v>-0.00268</v>
      </c>
      <c r="E636" s="1">
        <v>0.020328</v>
      </c>
      <c r="F636" s="1">
        <v>-0.010431</v>
      </c>
      <c r="G636" s="1">
        <v>0.008791</v>
      </c>
      <c r="H636" s="1">
        <v>-0.004426</v>
      </c>
      <c r="I636" s="1">
        <v>0.009047</v>
      </c>
      <c r="J636" s="1">
        <v>0.008905</v>
      </c>
      <c r="K636" s="1">
        <v>0.012563</v>
      </c>
    </row>
    <row r="637" ht="15.75" customHeight="1">
      <c r="A637" s="1">
        <v>55772.5</v>
      </c>
      <c r="B637" s="1">
        <v>55772.0</v>
      </c>
      <c r="C637" s="1">
        <v>55773.0</v>
      </c>
      <c r="D637" s="1">
        <v>0.007922</v>
      </c>
      <c r="E637" s="1">
        <v>0.020297</v>
      </c>
      <c r="F637" s="1">
        <v>-6.61E-4</v>
      </c>
      <c r="G637" s="1">
        <v>0.008649</v>
      </c>
      <c r="H637" s="1">
        <v>-0.003067</v>
      </c>
      <c r="I637" s="1">
        <v>0.009155</v>
      </c>
      <c r="J637" s="1">
        <v>0.012393</v>
      </c>
      <c r="K637" s="1">
        <v>0.012762</v>
      </c>
    </row>
    <row r="638" ht="15.75" customHeight="1">
      <c r="A638" s="1">
        <v>55773.5</v>
      </c>
      <c r="B638" s="1">
        <v>55773.0</v>
      </c>
      <c r="C638" s="1">
        <v>55774.0</v>
      </c>
      <c r="D638" s="1">
        <v>0.003742</v>
      </c>
      <c r="E638" s="1">
        <v>0.016835</v>
      </c>
      <c r="F638" s="1">
        <v>0.003911</v>
      </c>
      <c r="G638" s="1">
        <v>0.008152</v>
      </c>
      <c r="H638" s="1">
        <v>1.87E-4</v>
      </c>
      <c r="I638" s="1">
        <v>0.007468</v>
      </c>
      <c r="J638" s="1">
        <v>1.42E-4</v>
      </c>
      <c r="K638" s="1">
        <v>0.010572</v>
      </c>
    </row>
    <row r="639" ht="15.75" customHeight="1">
      <c r="A639" s="1">
        <v>55774.5</v>
      </c>
      <c r="B639" s="1">
        <v>55774.0</v>
      </c>
      <c r="C639" s="1">
        <v>55775.0</v>
      </c>
      <c r="D639" s="1">
        <v>0.002194</v>
      </c>
      <c r="E639" s="1">
        <v>0.016148</v>
      </c>
      <c r="F639" s="1">
        <v>0.007024</v>
      </c>
      <c r="G639" s="1">
        <v>0.007741</v>
      </c>
      <c r="H639" s="1">
        <v>0.009067</v>
      </c>
      <c r="I639" s="1">
        <v>0.007559</v>
      </c>
      <c r="J639" s="1">
        <v>-0.013144</v>
      </c>
      <c r="K639" s="1">
        <v>0.009885</v>
      </c>
    </row>
    <row r="640" ht="15.75" customHeight="1">
      <c r="A640" s="1">
        <v>55779.5</v>
      </c>
      <c r="B640" s="1">
        <v>55779.0</v>
      </c>
      <c r="C640" s="1">
        <v>55780.0</v>
      </c>
      <c r="D640" s="1">
        <v>-0.001391</v>
      </c>
      <c r="E640" s="1">
        <v>0.018632</v>
      </c>
      <c r="F640" s="1">
        <v>-0.010293</v>
      </c>
      <c r="G640" s="1">
        <v>0.007181</v>
      </c>
      <c r="H640" s="1">
        <v>0.012473</v>
      </c>
      <c r="I640" s="1">
        <v>0.008933</v>
      </c>
      <c r="J640" s="1">
        <v>-0.009502</v>
      </c>
      <c r="K640" s="1">
        <v>0.011915</v>
      </c>
    </row>
    <row r="641" ht="15.75" customHeight="1">
      <c r="A641" s="1">
        <v>55780.5</v>
      </c>
      <c r="B641" s="1">
        <v>55780.0</v>
      </c>
      <c r="C641" s="1">
        <v>55781.0</v>
      </c>
      <c r="D641" s="1">
        <v>-0.009183</v>
      </c>
      <c r="E641" s="1">
        <v>0.012949</v>
      </c>
      <c r="F641" s="1">
        <v>-0.001944</v>
      </c>
      <c r="G641" s="1">
        <v>0.005431</v>
      </c>
      <c r="H641" s="1">
        <v>-0.00274</v>
      </c>
      <c r="I641" s="1">
        <v>0.0058</v>
      </c>
      <c r="J641" s="1">
        <v>-0.003876</v>
      </c>
      <c r="K641" s="1">
        <v>0.008326</v>
      </c>
    </row>
    <row r="642" ht="15.75" customHeight="1">
      <c r="A642" s="1">
        <v>55781.5</v>
      </c>
      <c r="B642" s="1">
        <v>55781.0</v>
      </c>
      <c r="C642" s="1">
        <v>55782.0</v>
      </c>
      <c r="D642" s="1">
        <v>-0.01848</v>
      </c>
      <c r="E642" s="1">
        <v>0.011816</v>
      </c>
      <c r="F642" s="1">
        <v>-0.002036</v>
      </c>
      <c r="G642" s="1">
        <v>0.005371</v>
      </c>
      <c r="H642" s="1">
        <v>-0.011254</v>
      </c>
      <c r="I642" s="1">
        <v>0.005205</v>
      </c>
      <c r="J642" s="1">
        <v>-0.002701</v>
      </c>
      <c r="K642" s="1">
        <v>0.007611</v>
      </c>
    </row>
    <row r="643" ht="15.75" customHeight="1">
      <c r="A643" s="1">
        <v>55782.5</v>
      </c>
      <c r="B643" s="1">
        <v>55782.0</v>
      </c>
      <c r="C643" s="1">
        <v>55783.0</v>
      </c>
      <c r="D643" s="1">
        <v>-0.011799</v>
      </c>
      <c r="E643" s="1">
        <v>0.01187</v>
      </c>
      <c r="F643" s="1">
        <v>0.005224</v>
      </c>
      <c r="G643" s="1">
        <v>0.005485</v>
      </c>
      <c r="H643" s="1">
        <v>-0.004623</v>
      </c>
      <c r="I643" s="1">
        <v>0.005444</v>
      </c>
      <c r="J643" s="1">
        <v>-0.00788</v>
      </c>
      <c r="K643" s="1">
        <v>0.007395</v>
      </c>
    </row>
    <row r="644" ht="15.75" customHeight="1">
      <c r="A644" s="1">
        <v>55783.5</v>
      </c>
      <c r="B644" s="1">
        <v>55783.0</v>
      </c>
      <c r="C644" s="1">
        <v>55784.0</v>
      </c>
      <c r="D644" s="1">
        <v>-0.013719</v>
      </c>
      <c r="E644" s="1">
        <v>0.011145</v>
      </c>
      <c r="F644" s="1">
        <v>-0.001897</v>
      </c>
      <c r="G644" s="1">
        <v>0.004848</v>
      </c>
      <c r="H644" s="1">
        <v>-0.002643</v>
      </c>
      <c r="I644" s="1">
        <v>0.005119</v>
      </c>
      <c r="J644" s="1">
        <v>-0.00809</v>
      </c>
      <c r="K644" s="1">
        <v>0.007055</v>
      </c>
    </row>
    <row r="645" ht="15.75" customHeight="1">
      <c r="A645" s="1">
        <v>55784.5</v>
      </c>
      <c r="B645" s="1">
        <v>55784.0</v>
      </c>
      <c r="C645" s="1">
        <v>55785.0</v>
      </c>
      <c r="D645" s="1">
        <v>-8.37E-4</v>
      </c>
      <c r="E645" s="1">
        <v>0.011215</v>
      </c>
      <c r="F645" s="1">
        <v>0.007037</v>
      </c>
      <c r="G645" s="1">
        <v>0.005373</v>
      </c>
      <c r="H645" s="1">
        <v>-1.47E-4</v>
      </c>
      <c r="I645" s="1">
        <v>0.005094</v>
      </c>
      <c r="J645" s="1">
        <v>-0.005452</v>
      </c>
      <c r="K645" s="1">
        <v>0.007025</v>
      </c>
    </row>
    <row r="646" ht="15.75" customHeight="1">
      <c r="A646" s="1">
        <v>55785.5</v>
      </c>
      <c r="B646" s="1">
        <v>55785.0</v>
      </c>
      <c r="C646" s="1">
        <v>55786.0</v>
      </c>
      <c r="D646" s="1">
        <v>0.001755</v>
      </c>
      <c r="E646" s="1">
        <v>0.011413</v>
      </c>
      <c r="F646" s="1">
        <v>-0.00336</v>
      </c>
      <c r="G646" s="1">
        <v>0.005136</v>
      </c>
      <c r="H646" s="1">
        <v>0.002136</v>
      </c>
      <c r="I646" s="1">
        <v>0.005268</v>
      </c>
      <c r="J646" s="1">
        <v>8.32E-4</v>
      </c>
      <c r="K646" s="1">
        <v>0.007165</v>
      </c>
    </row>
    <row r="647" ht="15.75" customHeight="1">
      <c r="A647" s="1">
        <v>55786.5</v>
      </c>
      <c r="B647" s="1">
        <v>55786.0</v>
      </c>
      <c r="C647" s="1">
        <v>55787.0</v>
      </c>
      <c r="D647" s="1">
        <v>-0.020879</v>
      </c>
      <c r="E647" s="1">
        <v>0.011139</v>
      </c>
      <c r="F647" s="1">
        <v>3.62E-4</v>
      </c>
      <c r="G647" s="1">
        <v>0.005055</v>
      </c>
      <c r="H647" s="1">
        <v>-0.00274</v>
      </c>
      <c r="I647" s="1">
        <v>0.005033</v>
      </c>
      <c r="J647" s="1">
        <v>-0.014978</v>
      </c>
      <c r="K647" s="1">
        <v>0.007041</v>
      </c>
    </row>
    <row r="648" ht="15.75" customHeight="1">
      <c r="A648" s="1">
        <v>55787.5</v>
      </c>
      <c r="B648" s="1">
        <v>55787.0</v>
      </c>
      <c r="C648" s="1">
        <v>55788.0</v>
      </c>
      <c r="D648" s="1">
        <v>-0.003956</v>
      </c>
      <c r="E648" s="1">
        <v>0.011583</v>
      </c>
      <c r="F648" s="1">
        <v>0.005138</v>
      </c>
      <c r="G648" s="1">
        <v>0.00501</v>
      </c>
      <c r="H648" s="1">
        <v>0.002241</v>
      </c>
      <c r="I648" s="1">
        <v>0.005098</v>
      </c>
      <c r="J648" s="1">
        <v>-0.009935</v>
      </c>
      <c r="K648" s="1">
        <v>0.007441</v>
      </c>
    </row>
    <row r="649" ht="15.75" customHeight="1">
      <c r="A649" s="1">
        <v>55788.5</v>
      </c>
      <c r="B649" s="1">
        <v>55788.0</v>
      </c>
      <c r="C649" s="1">
        <v>55789.0</v>
      </c>
      <c r="D649" s="1">
        <v>-0.008867</v>
      </c>
      <c r="E649" s="1">
        <v>0.0124</v>
      </c>
      <c r="F649" s="1">
        <v>-0.004222</v>
      </c>
      <c r="G649" s="1">
        <v>0.005158</v>
      </c>
      <c r="H649" s="1">
        <v>0.001624</v>
      </c>
      <c r="I649" s="1">
        <v>0.005677</v>
      </c>
      <c r="J649" s="1">
        <v>-0.008102</v>
      </c>
      <c r="K649" s="1">
        <v>0.007893</v>
      </c>
    </row>
    <row r="650" ht="15.75" customHeight="1">
      <c r="A650" s="1">
        <v>55789.5</v>
      </c>
      <c r="B650" s="1">
        <v>55789.0</v>
      </c>
      <c r="C650" s="1">
        <v>55790.0</v>
      </c>
      <c r="D650" s="1">
        <v>-0.021076</v>
      </c>
      <c r="E650" s="1">
        <v>0.01321</v>
      </c>
      <c r="F650" s="1">
        <v>-0.005785</v>
      </c>
      <c r="G650" s="1">
        <v>0.005449</v>
      </c>
      <c r="H650" s="1">
        <v>7.35E-4</v>
      </c>
      <c r="I650" s="1">
        <v>0.006099</v>
      </c>
      <c r="J650" s="1">
        <v>-0.016629</v>
      </c>
      <c r="K650" s="1">
        <v>0.008334</v>
      </c>
    </row>
    <row r="651" ht="15.75" customHeight="1">
      <c r="A651" s="1">
        <v>55790.5</v>
      </c>
      <c r="B651" s="1">
        <v>55790.0</v>
      </c>
      <c r="C651" s="1">
        <v>55791.0</v>
      </c>
      <c r="D651" s="1">
        <v>-0.001826</v>
      </c>
      <c r="E651" s="1">
        <v>0.014568</v>
      </c>
      <c r="F651" s="1">
        <v>-0.002143</v>
      </c>
      <c r="G651" s="1">
        <v>0.005626</v>
      </c>
      <c r="H651" s="1">
        <v>-0.007724</v>
      </c>
      <c r="I651" s="1">
        <v>0.006133</v>
      </c>
      <c r="J651" s="1">
        <v>0.010182</v>
      </c>
      <c r="K651" s="1">
        <v>0.010272</v>
      </c>
    </row>
    <row r="652" ht="15.75" customHeight="1">
      <c r="A652" s="1">
        <v>55791.5</v>
      </c>
      <c r="B652" s="1">
        <v>55791.0</v>
      </c>
      <c r="C652" s="1">
        <v>55792.0</v>
      </c>
      <c r="D652" s="1">
        <v>0.024053</v>
      </c>
      <c r="E652" s="1">
        <v>0.013127</v>
      </c>
      <c r="F652" s="1">
        <v>0.002387</v>
      </c>
      <c r="G652" s="1">
        <v>0.0053</v>
      </c>
      <c r="H652" s="1">
        <v>0.013263</v>
      </c>
      <c r="I652" s="1">
        <v>0.005983</v>
      </c>
      <c r="J652" s="1">
        <v>0.003728</v>
      </c>
      <c r="K652" s="1">
        <v>0.008418</v>
      </c>
    </row>
    <row r="653" ht="15.75" customHeight="1">
      <c r="A653" s="1">
        <v>55792.5</v>
      </c>
      <c r="B653" s="1">
        <v>55792.0</v>
      </c>
      <c r="C653" s="1">
        <v>55793.0</v>
      </c>
      <c r="D653" s="1">
        <v>-0.006824</v>
      </c>
      <c r="E653" s="1">
        <v>0.009306</v>
      </c>
      <c r="F653" s="1">
        <v>9.88E-4</v>
      </c>
      <c r="G653" s="1">
        <v>0.003848</v>
      </c>
      <c r="H653" s="1">
        <v>-0.002365</v>
      </c>
      <c r="I653" s="1">
        <v>0.004162</v>
      </c>
      <c r="J653" s="1">
        <v>-0.004086</v>
      </c>
      <c r="K653" s="1">
        <v>0.006015</v>
      </c>
    </row>
    <row r="654" ht="15.75" customHeight="1">
      <c r="A654" s="1">
        <v>55793.5</v>
      </c>
      <c r="B654" s="1">
        <v>55793.0</v>
      </c>
      <c r="C654" s="1">
        <v>55794.0</v>
      </c>
      <c r="D654" s="1">
        <v>0.002211</v>
      </c>
      <c r="E654" s="1">
        <v>0.009148</v>
      </c>
      <c r="F654" s="1">
        <v>0.001551</v>
      </c>
      <c r="G654" s="1">
        <v>0.003683</v>
      </c>
      <c r="H654" s="1">
        <v>-0.004259</v>
      </c>
      <c r="I654" s="1">
        <v>0.003961</v>
      </c>
      <c r="J654" s="1">
        <v>0.0058</v>
      </c>
      <c r="K654" s="1">
        <v>0.006071</v>
      </c>
    </row>
    <row r="655" ht="15.75" customHeight="1">
      <c r="A655" s="1">
        <v>55794.5</v>
      </c>
      <c r="B655" s="1">
        <v>55794.0</v>
      </c>
      <c r="C655" s="1">
        <v>55795.0</v>
      </c>
      <c r="D655" s="1">
        <v>-0.023504</v>
      </c>
      <c r="E655" s="1">
        <v>0.008219</v>
      </c>
      <c r="F655" s="1">
        <v>-0.00135</v>
      </c>
      <c r="G655" s="1">
        <v>0.003376</v>
      </c>
      <c r="H655" s="1">
        <v>-0.00819</v>
      </c>
      <c r="I655" s="1">
        <v>0.003629</v>
      </c>
      <c r="J655" s="1">
        <v>-0.010776</v>
      </c>
      <c r="K655" s="1">
        <v>0.005355</v>
      </c>
    </row>
    <row r="656" ht="15.75" customHeight="1">
      <c r="A656" s="1">
        <v>55795.5</v>
      </c>
      <c r="B656" s="1">
        <v>55795.0</v>
      </c>
      <c r="C656" s="1">
        <v>55796.0</v>
      </c>
      <c r="D656" s="1">
        <v>-0.003523</v>
      </c>
      <c r="E656" s="1">
        <v>0.008533</v>
      </c>
      <c r="F656" s="1">
        <v>-6.76E-4</v>
      </c>
      <c r="G656" s="1">
        <v>0.003417</v>
      </c>
      <c r="H656" s="1">
        <v>-0.001999</v>
      </c>
      <c r="I656" s="1">
        <v>0.003809</v>
      </c>
      <c r="J656" s="1">
        <v>6.88E-4</v>
      </c>
      <c r="K656" s="1">
        <v>0.005573</v>
      </c>
    </row>
    <row r="657" ht="15.75" customHeight="1">
      <c r="A657" s="1">
        <v>55796.5</v>
      </c>
      <c r="B657" s="1">
        <v>55796.0</v>
      </c>
      <c r="C657" s="1">
        <v>55797.0</v>
      </c>
      <c r="D657" s="1">
        <v>-0.007909</v>
      </c>
      <c r="E657" s="1">
        <v>0.008159</v>
      </c>
      <c r="F657" s="1">
        <v>-0.002636</v>
      </c>
      <c r="G657" s="1">
        <v>0.003497</v>
      </c>
      <c r="H657" s="1">
        <v>-0.001255</v>
      </c>
      <c r="I657" s="1">
        <v>0.003611</v>
      </c>
      <c r="J657" s="1">
        <v>-0.003763</v>
      </c>
      <c r="K657" s="1">
        <v>0.005287</v>
      </c>
    </row>
    <row r="658" ht="15.75" customHeight="1">
      <c r="A658" s="1">
        <v>55797.5</v>
      </c>
      <c r="B658" s="1">
        <v>55797.0</v>
      </c>
      <c r="C658" s="1">
        <v>55798.0</v>
      </c>
      <c r="D658" s="1">
        <v>-0.014239</v>
      </c>
      <c r="E658" s="1">
        <v>0.008204</v>
      </c>
      <c r="F658" s="1">
        <v>5.32E-4</v>
      </c>
      <c r="G658" s="1">
        <v>0.003365</v>
      </c>
      <c r="H658" s="1">
        <v>-0.001273</v>
      </c>
      <c r="I658" s="1">
        <v>0.0037</v>
      </c>
      <c r="J658" s="1">
        <v>-0.012269</v>
      </c>
      <c r="K658" s="1">
        <v>0.005281</v>
      </c>
    </row>
    <row r="659" ht="15.75" customHeight="1">
      <c r="A659" s="1">
        <v>55798.5</v>
      </c>
      <c r="B659" s="1">
        <v>55798.0</v>
      </c>
      <c r="C659" s="1">
        <v>55799.0</v>
      </c>
      <c r="D659" s="1">
        <v>-0.009334</v>
      </c>
      <c r="E659" s="1">
        <v>0.008725</v>
      </c>
      <c r="F659" s="1">
        <v>0.001324</v>
      </c>
      <c r="G659" s="1">
        <v>0.003757</v>
      </c>
      <c r="H659" s="1">
        <v>1.83E-4</v>
      </c>
      <c r="I659" s="1">
        <v>0.00385</v>
      </c>
      <c r="J659" s="1">
        <v>-0.008989</v>
      </c>
      <c r="K659" s="1">
        <v>0.005671</v>
      </c>
    </row>
    <row r="660" ht="15.75" customHeight="1">
      <c r="A660" s="1">
        <v>55799.5</v>
      </c>
      <c r="B660" s="1">
        <v>55799.0</v>
      </c>
      <c r="C660" s="1">
        <v>55800.0</v>
      </c>
      <c r="D660" s="1">
        <v>0.012046</v>
      </c>
      <c r="E660" s="1">
        <v>0.009323</v>
      </c>
      <c r="F660" s="1">
        <v>0.004871</v>
      </c>
      <c r="G660" s="1">
        <v>0.004033</v>
      </c>
      <c r="H660" s="1">
        <v>0.001214</v>
      </c>
      <c r="I660" s="1">
        <v>0.004035</v>
      </c>
      <c r="J660" s="1">
        <v>0.006468</v>
      </c>
      <c r="K660" s="1">
        <v>0.006136</v>
      </c>
    </row>
    <row r="661" ht="15.75" customHeight="1">
      <c r="A661" s="1">
        <v>55800.5</v>
      </c>
      <c r="B661" s="1">
        <v>55800.0</v>
      </c>
      <c r="C661" s="1">
        <v>55801.0</v>
      </c>
      <c r="D661" s="1">
        <v>-0.011855</v>
      </c>
      <c r="E661" s="1">
        <v>0.009733</v>
      </c>
      <c r="F661" s="1">
        <v>-0.003298</v>
      </c>
      <c r="G661" s="1">
        <v>0.003904</v>
      </c>
      <c r="H661" s="1">
        <v>6.37E-4</v>
      </c>
      <c r="I661" s="1">
        <v>0.004362</v>
      </c>
      <c r="J661" s="1">
        <v>-0.009788</v>
      </c>
      <c r="K661" s="1">
        <v>0.006341</v>
      </c>
    </row>
    <row r="662" ht="15.75" customHeight="1">
      <c r="A662" s="1">
        <v>55801.5</v>
      </c>
      <c r="B662" s="1">
        <v>55801.0</v>
      </c>
      <c r="C662" s="1">
        <v>55802.0</v>
      </c>
      <c r="D662" s="1">
        <v>-0.003616</v>
      </c>
      <c r="E662" s="1">
        <v>0.016598</v>
      </c>
      <c r="F662" s="1">
        <v>-0.012079</v>
      </c>
      <c r="G662" s="1">
        <v>0.006269</v>
      </c>
      <c r="H662" s="1">
        <v>0.009586</v>
      </c>
      <c r="I662" s="1">
        <v>0.007522</v>
      </c>
      <c r="J662" s="1">
        <v>-0.007017</v>
      </c>
      <c r="K662" s="1">
        <v>0.011022</v>
      </c>
    </row>
    <row r="663" ht="15.75" customHeight="1">
      <c r="A663" s="1">
        <v>55802.5</v>
      </c>
      <c r="B663" s="1">
        <v>55802.0</v>
      </c>
      <c r="C663" s="1">
        <v>55803.0</v>
      </c>
      <c r="D663" s="1">
        <v>0.04248</v>
      </c>
      <c r="E663" s="1">
        <v>0.024143</v>
      </c>
      <c r="F663" s="1">
        <v>-0.002459</v>
      </c>
      <c r="G663" s="1">
        <v>0.008993</v>
      </c>
      <c r="H663" s="1">
        <v>0.014369</v>
      </c>
      <c r="I663" s="1">
        <v>0.010656</v>
      </c>
      <c r="J663" s="1">
        <v>0.020457</v>
      </c>
      <c r="K663" s="1">
        <v>0.016268</v>
      </c>
    </row>
    <row r="664" ht="15.75" customHeight="1">
      <c r="A664" s="1">
        <v>55803.5</v>
      </c>
      <c r="B664" s="1">
        <v>55803.0</v>
      </c>
      <c r="C664" s="1">
        <v>55804.0</v>
      </c>
      <c r="D664" s="1">
        <v>0.019079</v>
      </c>
      <c r="E664" s="1">
        <v>0.010316</v>
      </c>
      <c r="F664" s="1">
        <v>-8.35E-4</v>
      </c>
      <c r="G664" s="1">
        <v>0.003686</v>
      </c>
      <c r="H664" s="1">
        <v>0.004026</v>
      </c>
      <c r="I664" s="1">
        <v>0.004238</v>
      </c>
      <c r="J664" s="1">
        <v>0.013263</v>
      </c>
      <c r="K664" s="1">
        <v>0.007041</v>
      </c>
    </row>
    <row r="665" ht="15.75" customHeight="1">
      <c r="A665" s="1">
        <v>55804.5</v>
      </c>
      <c r="B665" s="1">
        <v>55804.0</v>
      </c>
      <c r="C665" s="1">
        <v>55805.0</v>
      </c>
      <c r="D665" s="1">
        <v>-0.00682</v>
      </c>
      <c r="E665" s="1">
        <v>0.011084</v>
      </c>
      <c r="F665" s="1">
        <v>-3.66E-4</v>
      </c>
      <c r="G665" s="1">
        <v>0.004077</v>
      </c>
      <c r="H665" s="1">
        <v>3.78E-4</v>
      </c>
      <c r="I665" s="1">
        <v>0.004703</v>
      </c>
      <c r="J665" s="1">
        <v>-0.006324</v>
      </c>
      <c r="K665" s="1">
        <v>0.007442</v>
      </c>
    </row>
    <row r="666" ht="15.75" customHeight="1">
      <c r="A666" s="1">
        <v>55805.5</v>
      </c>
      <c r="B666" s="1">
        <v>55805.0</v>
      </c>
      <c r="C666" s="1">
        <v>55806.0</v>
      </c>
      <c r="D666" s="1">
        <v>0.006156</v>
      </c>
      <c r="E666" s="1">
        <v>0.012079</v>
      </c>
      <c r="F666" s="1">
        <v>-0.002025</v>
      </c>
      <c r="G666" s="1">
        <v>0.004809</v>
      </c>
      <c r="H666" s="1">
        <v>-8.68E-4</v>
      </c>
      <c r="I666" s="1">
        <v>0.005202</v>
      </c>
      <c r="J666" s="1">
        <v>0.006635</v>
      </c>
      <c r="K666" s="1">
        <v>0.008059</v>
      </c>
    </row>
    <row r="667" ht="15.75" customHeight="1">
      <c r="A667" s="1">
        <v>55806.5</v>
      </c>
      <c r="B667" s="1">
        <v>55806.0</v>
      </c>
      <c r="C667" s="1">
        <v>55807.0</v>
      </c>
      <c r="D667" s="1">
        <v>-0.013099</v>
      </c>
      <c r="E667" s="1">
        <v>0.012511</v>
      </c>
      <c r="F667" s="1">
        <v>-0.006866</v>
      </c>
      <c r="G667" s="1">
        <v>0.005252</v>
      </c>
      <c r="H667" s="1">
        <v>0.001246</v>
      </c>
      <c r="I667" s="1">
        <v>0.005796</v>
      </c>
      <c r="J667" s="1">
        <v>-0.007767</v>
      </c>
      <c r="K667" s="1">
        <v>0.007947</v>
      </c>
    </row>
    <row r="668" ht="15.75" customHeight="1">
      <c r="A668" s="1">
        <v>55807.5</v>
      </c>
      <c r="B668" s="1">
        <v>55807.0</v>
      </c>
      <c r="C668" s="1">
        <v>55808.0</v>
      </c>
      <c r="D668" s="1">
        <v>-0.012624</v>
      </c>
      <c r="E668" s="1">
        <v>0.012671</v>
      </c>
      <c r="F668" s="1">
        <v>-0.002806</v>
      </c>
      <c r="G668" s="1">
        <v>0.005367</v>
      </c>
      <c r="H668" s="1">
        <v>-0.004248</v>
      </c>
      <c r="I668" s="1">
        <v>0.005716</v>
      </c>
      <c r="J668" s="1">
        <v>-0.003618</v>
      </c>
      <c r="K668" s="1">
        <v>0.008205</v>
      </c>
    </row>
    <row r="669" ht="15.75" customHeight="1">
      <c r="A669" s="1">
        <v>55808.5</v>
      </c>
      <c r="B669" s="1">
        <v>55808.0</v>
      </c>
      <c r="C669" s="1">
        <v>55809.0</v>
      </c>
      <c r="D669" s="1">
        <v>-0.009672</v>
      </c>
      <c r="E669" s="1">
        <v>0.011769</v>
      </c>
      <c r="F669" s="1">
        <v>-0.00186</v>
      </c>
      <c r="G669" s="1">
        <v>0.005281</v>
      </c>
      <c r="H669" s="1">
        <v>0.004109</v>
      </c>
      <c r="I669" s="1">
        <v>0.00537</v>
      </c>
      <c r="J669" s="1">
        <v>-0.011922</v>
      </c>
      <c r="K669" s="1">
        <v>0.007478</v>
      </c>
    </row>
    <row r="670" ht="15.75" customHeight="1">
      <c r="A670" s="1">
        <v>55809.5</v>
      </c>
      <c r="B670" s="1">
        <v>55809.0</v>
      </c>
      <c r="C670" s="1">
        <v>55810.0</v>
      </c>
      <c r="D670" s="1">
        <v>0.007084</v>
      </c>
      <c r="E670" s="1">
        <v>0.012458</v>
      </c>
      <c r="F670" s="1">
        <v>0.004693</v>
      </c>
      <c r="G670" s="1">
        <v>0.00559</v>
      </c>
      <c r="H670" s="1">
        <v>8.29E-4</v>
      </c>
      <c r="I670" s="1">
        <v>0.005669</v>
      </c>
      <c r="J670" s="1">
        <v>0.002648</v>
      </c>
      <c r="K670" s="1">
        <v>0.007889</v>
      </c>
    </row>
    <row r="671" ht="15.75" customHeight="1">
      <c r="A671" s="1">
        <v>55810.5</v>
      </c>
      <c r="B671" s="1">
        <v>55810.0</v>
      </c>
      <c r="C671" s="1">
        <v>55811.0</v>
      </c>
      <c r="D671" s="1">
        <v>-0.024791</v>
      </c>
      <c r="E671" s="1">
        <v>0.012897</v>
      </c>
      <c r="F671" s="1">
        <v>-0.003223</v>
      </c>
      <c r="G671" s="1">
        <v>0.005698</v>
      </c>
      <c r="H671" s="1">
        <v>-0.007773</v>
      </c>
      <c r="I671" s="1">
        <v>0.005716</v>
      </c>
      <c r="J671" s="1">
        <v>-0.009441</v>
      </c>
      <c r="K671" s="1">
        <v>0.008335</v>
      </c>
    </row>
    <row r="672" ht="15.75" customHeight="1">
      <c r="A672" s="1">
        <v>55811.5</v>
      </c>
      <c r="B672" s="1">
        <v>55811.0</v>
      </c>
      <c r="C672" s="1">
        <v>55812.0</v>
      </c>
      <c r="D672" s="1">
        <v>-3.68E-4</v>
      </c>
      <c r="E672" s="1">
        <v>0.013175</v>
      </c>
      <c r="F672" s="1">
        <v>0.003518</v>
      </c>
      <c r="G672" s="1">
        <v>0.006263</v>
      </c>
      <c r="H672" s="1">
        <v>-0.00107</v>
      </c>
      <c r="I672" s="1">
        <v>0.0059</v>
      </c>
      <c r="J672" s="1">
        <v>-0.002907</v>
      </c>
      <c r="K672" s="1">
        <v>0.008316</v>
      </c>
    </row>
    <row r="673" ht="15.75" customHeight="1">
      <c r="A673" s="1">
        <v>55812.5</v>
      </c>
      <c r="B673" s="1">
        <v>55812.0</v>
      </c>
      <c r="C673" s="1">
        <v>55813.0</v>
      </c>
      <c r="D673" s="1">
        <v>-0.021154</v>
      </c>
      <c r="E673" s="1">
        <v>0.032541</v>
      </c>
      <c r="F673" s="1">
        <v>-0.001209</v>
      </c>
      <c r="G673" s="1">
        <v>0.012369</v>
      </c>
      <c r="H673" s="1">
        <v>0.001573</v>
      </c>
      <c r="I673" s="1">
        <v>0.015399</v>
      </c>
      <c r="J673" s="1">
        <v>-0.020981</v>
      </c>
      <c r="K673" s="1">
        <v>0.021508</v>
      </c>
    </row>
    <row r="674" ht="15.75" customHeight="1">
      <c r="A674" s="1">
        <v>55813.5</v>
      </c>
      <c r="B674" s="1">
        <v>55813.0</v>
      </c>
      <c r="C674" s="1">
        <v>55814.0</v>
      </c>
      <c r="D674" s="1">
        <v>-0.002523</v>
      </c>
      <c r="E674" s="1">
        <v>0.013587</v>
      </c>
      <c r="F674" s="1">
        <v>-0.004089</v>
      </c>
      <c r="G674" s="1">
        <v>0.005927</v>
      </c>
      <c r="H674" s="1">
        <v>0.001418</v>
      </c>
      <c r="I674" s="1">
        <v>0.00608</v>
      </c>
      <c r="J674" s="1">
        <v>-0.001532</v>
      </c>
      <c r="K674" s="1">
        <v>0.009076</v>
      </c>
    </row>
    <row r="675" ht="15.75" customHeight="1">
      <c r="A675" s="1">
        <v>55814.5</v>
      </c>
      <c r="B675" s="1">
        <v>55814.0</v>
      </c>
      <c r="C675" s="1">
        <v>55815.0</v>
      </c>
      <c r="D675" s="1">
        <v>-0.015392</v>
      </c>
      <c r="E675" s="1">
        <v>0.013638</v>
      </c>
      <c r="F675" s="1">
        <v>-3.8E-4</v>
      </c>
      <c r="G675" s="1">
        <v>0.006015</v>
      </c>
      <c r="H675" s="1">
        <v>-0.007849</v>
      </c>
      <c r="I675" s="1">
        <v>0.00623</v>
      </c>
      <c r="J675" s="1">
        <v>-0.004079</v>
      </c>
      <c r="K675" s="1">
        <v>0.008904</v>
      </c>
    </row>
    <row r="676" ht="15.75" customHeight="1">
      <c r="A676" s="1">
        <v>55815.5</v>
      </c>
      <c r="B676" s="1">
        <v>55815.0</v>
      </c>
      <c r="C676" s="1">
        <v>55816.0</v>
      </c>
      <c r="D676" s="1">
        <v>-0.001699</v>
      </c>
      <c r="E676" s="1">
        <v>0.014712</v>
      </c>
      <c r="F676" s="1">
        <v>0.005819</v>
      </c>
      <c r="G676" s="1">
        <v>0.007102</v>
      </c>
      <c r="H676" s="1">
        <v>-0.019065</v>
      </c>
      <c r="I676" s="1">
        <v>0.00633</v>
      </c>
      <c r="J676" s="1">
        <v>0.018595</v>
      </c>
      <c r="K676" s="1">
        <v>0.009739</v>
      </c>
    </row>
    <row r="677" ht="15.75" customHeight="1">
      <c r="A677" s="1">
        <v>55816.5</v>
      </c>
      <c r="B677" s="1">
        <v>55816.0</v>
      </c>
      <c r="C677" s="1">
        <v>55817.0</v>
      </c>
      <c r="D677" s="1">
        <v>-0.006823</v>
      </c>
      <c r="E677" s="1">
        <v>0.01488</v>
      </c>
      <c r="F677" s="1">
        <v>-0.005001</v>
      </c>
      <c r="G677" s="1">
        <v>0.006713</v>
      </c>
      <c r="H677" s="1">
        <v>-0.00501</v>
      </c>
      <c r="I677" s="1">
        <v>0.006758</v>
      </c>
      <c r="J677" s="1">
        <v>0.00415</v>
      </c>
      <c r="K677" s="1">
        <v>0.009562</v>
      </c>
    </row>
    <row r="678" ht="15.75" customHeight="1">
      <c r="A678" s="1">
        <v>55817.5</v>
      </c>
      <c r="B678" s="1">
        <v>55817.0</v>
      </c>
      <c r="C678" s="1">
        <v>55818.0</v>
      </c>
      <c r="D678" s="1">
        <v>0.010792</v>
      </c>
      <c r="E678" s="1">
        <v>0.01578</v>
      </c>
      <c r="F678" s="1">
        <v>-0.001254</v>
      </c>
      <c r="G678" s="1">
        <v>0.006669</v>
      </c>
      <c r="H678" s="1">
        <v>0.005271</v>
      </c>
      <c r="I678" s="1">
        <v>0.007159</v>
      </c>
      <c r="J678" s="1">
        <v>0.00394</v>
      </c>
      <c r="K678" s="1">
        <v>0.010121</v>
      </c>
    </row>
    <row r="679" ht="15.75" customHeight="1">
      <c r="A679" s="1">
        <v>55818.5</v>
      </c>
      <c r="B679" s="1">
        <v>55818.0</v>
      </c>
      <c r="C679" s="1">
        <v>55819.0</v>
      </c>
      <c r="D679" s="1">
        <v>0.003365</v>
      </c>
      <c r="E679" s="1">
        <v>0.018094</v>
      </c>
      <c r="F679" s="1">
        <v>-0.009794</v>
      </c>
      <c r="G679" s="1">
        <v>0.007774</v>
      </c>
      <c r="H679" s="1">
        <v>-0.006262</v>
      </c>
      <c r="I679" s="1">
        <v>0.007794</v>
      </c>
      <c r="J679" s="1">
        <v>0.017005</v>
      </c>
      <c r="K679" s="1">
        <v>0.011858</v>
      </c>
    </row>
    <row r="680" ht="15.75" customHeight="1">
      <c r="A680" s="1">
        <v>55819.5</v>
      </c>
      <c r="B680" s="1">
        <v>55819.0</v>
      </c>
      <c r="C680" s="1">
        <v>55820.0</v>
      </c>
      <c r="D680" s="1">
        <v>-0.035876</v>
      </c>
      <c r="E680" s="1">
        <v>0.018398</v>
      </c>
      <c r="F680" s="1">
        <v>1.78E-4</v>
      </c>
      <c r="G680" s="1">
        <v>0.008734</v>
      </c>
      <c r="H680" s="1">
        <v>-0.011797</v>
      </c>
      <c r="I680" s="1">
        <v>0.008211</v>
      </c>
      <c r="J680" s="1">
        <v>-0.018528</v>
      </c>
      <c r="K680" s="1">
        <v>0.011271</v>
      </c>
    </row>
    <row r="681" ht="15.75" customHeight="1">
      <c r="A681" s="1">
        <v>55820.5</v>
      </c>
      <c r="B681" s="1">
        <v>55820.0</v>
      </c>
      <c r="C681" s="1">
        <v>55821.0</v>
      </c>
      <c r="D681" s="1">
        <v>-0.014763</v>
      </c>
      <c r="E681" s="1">
        <v>0.021293</v>
      </c>
      <c r="F681" s="1">
        <v>-0.004347</v>
      </c>
      <c r="G681" s="1">
        <v>0.009188</v>
      </c>
      <c r="H681" s="1">
        <v>-0.015536</v>
      </c>
      <c r="I681" s="1">
        <v>0.009392</v>
      </c>
      <c r="J681" s="1">
        <v>0.007531</v>
      </c>
      <c r="K681" s="1">
        <v>0.013071</v>
      </c>
    </row>
    <row r="682" ht="15.75" customHeight="1">
      <c r="A682" s="1">
        <v>55821.5</v>
      </c>
      <c r="B682" s="1">
        <v>55821.0</v>
      </c>
      <c r="C682" s="1">
        <v>55822.0</v>
      </c>
      <c r="D682" s="1">
        <v>-0.00879</v>
      </c>
      <c r="E682" s="1">
        <v>0.024838</v>
      </c>
      <c r="F682" s="1">
        <v>-0.015537</v>
      </c>
      <c r="G682" s="1">
        <v>0.010002</v>
      </c>
      <c r="H682" s="1">
        <v>0.005364</v>
      </c>
      <c r="I682" s="1">
        <v>0.011367</v>
      </c>
      <c r="J682" s="1">
        <v>-0.005222</v>
      </c>
      <c r="K682" s="1">
        <v>0.014701</v>
      </c>
    </row>
    <row r="683" ht="15.75" customHeight="1">
      <c r="A683" s="1">
        <v>55830.5</v>
      </c>
      <c r="B683" s="1">
        <v>55830.0</v>
      </c>
      <c r="C683" s="1">
        <v>55831.0</v>
      </c>
      <c r="D683" s="1">
        <v>0.006145</v>
      </c>
      <c r="E683" s="1">
        <v>0.043879</v>
      </c>
      <c r="F683" s="1">
        <v>-0.017833</v>
      </c>
      <c r="G683" s="1">
        <v>0.013561</v>
      </c>
      <c r="H683" s="1">
        <v>0.001839</v>
      </c>
      <c r="I683" s="1">
        <v>0.017051</v>
      </c>
      <c r="J683" s="1">
        <v>0.014117</v>
      </c>
      <c r="K683" s="1">
        <v>0.030299</v>
      </c>
    </row>
    <row r="684" ht="15.75" customHeight="1">
      <c r="A684" s="1">
        <v>55831.5</v>
      </c>
      <c r="B684" s="1">
        <v>55831.0</v>
      </c>
      <c r="C684" s="1">
        <v>55832.0</v>
      </c>
      <c r="D684" s="1">
        <v>0.001925</v>
      </c>
      <c r="E684" s="1">
        <v>0.011141</v>
      </c>
      <c r="F684" s="1">
        <v>4.0E-5</v>
      </c>
      <c r="G684" s="1">
        <v>0.004429</v>
      </c>
      <c r="H684" s="1">
        <v>7.19E-4</v>
      </c>
      <c r="I684" s="1">
        <v>0.004525</v>
      </c>
      <c r="J684" s="1">
        <v>0.001622</v>
      </c>
      <c r="K684" s="1">
        <v>0.007373</v>
      </c>
    </row>
    <row r="685" ht="15.75" customHeight="1">
      <c r="A685" s="1">
        <v>55832.5</v>
      </c>
      <c r="B685" s="1">
        <v>55832.0</v>
      </c>
      <c r="C685" s="1">
        <v>55833.0</v>
      </c>
      <c r="D685" s="1">
        <v>-0.007857</v>
      </c>
      <c r="E685" s="1">
        <v>0.011446</v>
      </c>
      <c r="F685" s="1">
        <v>0.003308</v>
      </c>
      <c r="G685" s="1">
        <v>0.00503</v>
      </c>
      <c r="H685" s="1">
        <v>-0.005029</v>
      </c>
      <c r="I685" s="1">
        <v>0.004669</v>
      </c>
      <c r="J685" s="1">
        <v>-0.003711</v>
      </c>
      <c r="K685" s="1">
        <v>0.007402</v>
      </c>
    </row>
    <row r="686" ht="15.75" customHeight="1">
      <c r="A686" s="1">
        <v>55833.5</v>
      </c>
      <c r="B686" s="1">
        <v>55833.0</v>
      </c>
      <c r="C686" s="1">
        <v>55834.0</v>
      </c>
      <c r="D686" s="1">
        <v>0.008605</v>
      </c>
      <c r="E686" s="1">
        <v>0.013854</v>
      </c>
      <c r="F686" s="1">
        <v>0.005524</v>
      </c>
      <c r="G686" s="1">
        <v>0.005735</v>
      </c>
      <c r="H686" s="1">
        <v>-0.001844</v>
      </c>
      <c r="I686" s="1">
        <v>0.005514</v>
      </c>
      <c r="J686" s="1">
        <v>0.006484</v>
      </c>
      <c r="K686" s="1">
        <v>0.009195</v>
      </c>
    </row>
    <row r="687" ht="15.75" customHeight="1">
      <c r="A687" s="1">
        <v>55834.5</v>
      </c>
      <c r="B687" s="1">
        <v>55834.0</v>
      </c>
      <c r="C687" s="1">
        <v>55835.0</v>
      </c>
      <c r="D687" s="1">
        <v>0.024055</v>
      </c>
      <c r="E687" s="1">
        <v>0.015165</v>
      </c>
      <c r="F687" s="1">
        <v>0.001593</v>
      </c>
      <c r="G687" s="1">
        <v>0.004911</v>
      </c>
      <c r="H687" s="1">
        <v>0.007552</v>
      </c>
      <c r="I687" s="1">
        <v>0.006117</v>
      </c>
      <c r="J687" s="1">
        <v>0.010531</v>
      </c>
      <c r="K687" s="1">
        <v>0.010331</v>
      </c>
    </row>
    <row r="688" ht="15.75" customHeight="1">
      <c r="A688" s="1">
        <v>55835.5</v>
      </c>
      <c r="B688" s="1">
        <v>55835.0</v>
      </c>
      <c r="C688" s="1">
        <v>55836.0</v>
      </c>
      <c r="D688" s="1">
        <v>-0.00639</v>
      </c>
      <c r="E688" s="1">
        <v>0.021879</v>
      </c>
      <c r="F688" s="1">
        <v>0.007431</v>
      </c>
      <c r="G688" s="1">
        <v>0.009837</v>
      </c>
      <c r="H688" s="1">
        <v>-0.006111</v>
      </c>
      <c r="I688" s="1">
        <v>0.00817</v>
      </c>
      <c r="J688" s="1">
        <v>-0.003792</v>
      </c>
      <c r="K688" s="1">
        <v>0.01489</v>
      </c>
    </row>
    <row r="689" ht="15.75" customHeight="1">
      <c r="A689" s="1">
        <v>55836.5</v>
      </c>
      <c r="B689" s="1">
        <v>55836.0</v>
      </c>
      <c r="C689" s="1">
        <v>55837.0</v>
      </c>
      <c r="D689" s="1">
        <v>0.053226</v>
      </c>
      <c r="E689" s="1">
        <v>0.029408</v>
      </c>
      <c r="F689" s="1">
        <v>-0.013362</v>
      </c>
      <c r="G689" s="1">
        <v>0.008889</v>
      </c>
      <c r="H689" s="1">
        <v>0.034591</v>
      </c>
      <c r="I689" s="1">
        <v>0.012517</v>
      </c>
      <c r="J689" s="1">
        <v>0.011746</v>
      </c>
      <c r="K689" s="1">
        <v>0.019723</v>
      </c>
    </row>
    <row r="690" ht="15.75" customHeight="1">
      <c r="A690" s="1">
        <v>55837.5</v>
      </c>
      <c r="B690" s="1">
        <v>55837.0</v>
      </c>
      <c r="C690" s="1">
        <v>55838.0</v>
      </c>
      <c r="D690" s="1">
        <v>0.082672</v>
      </c>
      <c r="E690" s="1">
        <v>0.046482</v>
      </c>
      <c r="F690" s="1">
        <v>0.005088</v>
      </c>
      <c r="G690" s="1">
        <v>0.01894</v>
      </c>
      <c r="H690" s="1">
        <v>-0.00115</v>
      </c>
      <c r="I690" s="1">
        <v>0.016344</v>
      </c>
      <c r="J690" s="1">
        <v>0.070127</v>
      </c>
      <c r="K690" s="1">
        <v>0.033084</v>
      </c>
    </row>
    <row r="691" ht="15.75" customHeight="1">
      <c r="A691" s="1">
        <v>55841.5</v>
      </c>
      <c r="B691" s="1">
        <v>55841.0</v>
      </c>
      <c r="C691" s="1">
        <v>55842.0</v>
      </c>
      <c r="D691" s="1">
        <v>0.061892</v>
      </c>
      <c r="E691" s="1">
        <v>0.032384</v>
      </c>
      <c r="F691" s="1">
        <v>0.030129</v>
      </c>
      <c r="G691" s="1">
        <v>0.015614</v>
      </c>
      <c r="H691" s="1">
        <v>0.010635</v>
      </c>
      <c r="I691" s="1">
        <v>0.014216</v>
      </c>
      <c r="J691" s="1">
        <v>0.021119</v>
      </c>
      <c r="K691" s="1">
        <v>0.018913</v>
      </c>
    </row>
    <row r="692" ht="15.75" customHeight="1">
      <c r="A692" s="1">
        <v>55842.5</v>
      </c>
      <c r="B692" s="1">
        <v>55842.0</v>
      </c>
      <c r="C692" s="1">
        <v>55843.0</v>
      </c>
      <c r="D692" s="1">
        <v>-0.028929</v>
      </c>
      <c r="E692" s="1">
        <v>0.022514</v>
      </c>
      <c r="F692" s="1">
        <v>-0.010777</v>
      </c>
      <c r="G692" s="1">
        <v>0.009943</v>
      </c>
      <c r="H692" s="1">
        <v>0.005271</v>
      </c>
      <c r="I692" s="1">
        <v>0.010479</v>
      </c>
      <c r="J692" s="1">
        <v>-0.02574</v>
      </c>
      <c r="K692" s="1">
        <v>0.013133</v>
      </c>
    </row>
    <row r="693" ht="15.75" customHeight="1">
      <c r="A693" s="1">
        <v>55843.5</v>
      </c>
      <c r="B693" s="1">
        <v>55843.0</v>
      </c>
      <c r="C693" s="1">
        <v>55844.0</v>
      </c>
      <c r="D693" s="1">
        <v>-0.037581</v>
      </c>
      <c r="E693" s="1">
        <v>0.020011</v>
      </c>
      <c r="F693" s="1">
        <v>0.009094</v>
      </c>
      <c r="G693" s="1">
        <v>0.009541</v>
      </c>
      <c r="H693" s="1">
        <v>-0.014079</v>
      </c>
      <c r="I693" s="1">
        <v>0.009002</v>
      </c>
      <c r="J693" s="1">
        <v>-0.022692</v>
      </c>
      <c r="K693" s="1">
        <v>0.012105</v>
      </c>
    </row>
    <row r="694" ht="15.75" customHeight="1">
      <c r="A694" s="1">
        <v>55844.5</v>
      </c>
      <c r="B694" s="1">
        <v>55844.0</v>
      </c>
      <c r="C694" s="1">
        <v>55845.0</v>
      </c>
      <c r="D694" s="1">
        <v>-0.040231</v>
      </c>
      <c r="E694" s="1">
        <v>0.017662</v>
      </c>
      <c r="F694" s="1">
        <v>-0.018618</v>
      </c>
      <c r="G694" s="1">
        <v>0.008023</v>
      </c>
      <c r="H694" s="1">
        <v>-0.011965</v>
      </c>
      <c r="I694" s="1">
        <v>0.008147</v>
      </c>
      <c r="J694" s="1">
        <v>-0.009969</v>
      </c>
      <c r="K694" s="1">
        <v>0.010848</v>
      </c>
    </row>
    <row r="695" ht="15.75" customHeight="1">
      <c r="A695" s="1">
        <v>55845.5</v>
      </c>
      <c r="B695" s="1">
        <v>55845.0</v>
      </c>
      <c r="C695" s="1">
        <v>55846.0</v>
      </c>
      <c r="D695" s="1">
        <v>0.00287</v>
      </c>
      <c r="E695" s="1">
        <v>0.01664</v>
      </c>
      <c r="F695" s="1">
        <v>2.48E-4</v>
      </c>
      <c r="G695" s="1">
        <v>0.007097</v>
      </c>
      <c r="H695" s="1">
        <v>0.014795</v>
      </c>
      <c r="I695" s="1">
        <v>0.00815</v>
      </c>
      <c r="J695" s="1">
        <v>-0.013776</v>
      </c>
      <c r="K695" s="1">
        <v>0.009986</v>
      </c>
    </row>
    <row r="696" ht="15.75" customHeight="1">
      <c r="A696" s="1">
        <v>55846.5</v>
      </c>
      <c r="B696" s="1">
        <v>55846.0</v>
      </c>
      <c r="C696" s="1">
        <v>55847.0</v>
      </c>
      <c r="D696" s="1">
        <v>0.004832</v>
      </c>
      <c r="E696" s="1">
        <v>0.014813</v>
      </c>
      <c r="F696" s="1">
        <v>-0.006652</v>
      </c>
      <c r="G696" s="1">
        <v>0.006247</v>
      </c>
      <c r="H696" s="1">
        <v>0.008905</v>
      </c>
      <c r="I696" s="1">
        <v>0.007127</v>
      </c>
      <c r="J696" s="1">
        <v>-0.003544</v>
      </c>
      <c r="K696" s="1">
        <v>0.009131</v>
      </c>
    </row>
    <row r="697" ht="15.75" customHeight="1">
      <c r="A697" s="1">
        <v>55847.5</v>
      </c>
      <c r="B697" s="1">
        <v>55847.0</v>
      </c>
      <c r="C697" s="1">
        <v>55848.0</v>
      </c>
      <c r="D697" s="1">
        <v>-0.008814</v>
      </c>
      <c r="E697" s="1">
        <v>0.01377</v>
      </c>
      <c r="F697" s="1">
        <v>-0.01086</v>
      </c>
      <c r="G697" s="1">
        <v>0.005815</v>
      </c>
      <c r="H697" s="1">
        <v>0.004865</v>
      </c>
      <c r="I697" s="1">
        <v>0.006424</v>
      </c>
      <c r="J697" s="1">
        <v>-0.00552</v>
      </c>
      <c r="K697" s="1">
        <v>0.008909</v>
      </c>
    </row>
    <row r="698" ht="15.75" customHeight="1">
      <c r="A698" s="1">
        <v>55848.5</v>
      </c>
      <c r="B698" s="1">
        <v>55848.0</v>
      </c>
      <c r="C698" s="1">
        <v>55849.0</v>
      </c>
      <c r="D698" s="1">
        <v>-0.009853</v>
      </c>
      <c r="E698" s="1">
        <v>0.014066</v>
      </c>
      <c r="F698" s="1">
        <v>-7.3E-4</v>
      </c>
      <c r="G698" s="1">
        <v>0.006871</v>
      </c>
      <c r="H698" s="1">
        <v>-0.001828</v>
      </c>
      <c r="I698" s="1">
        <v>0.006472</v>
      </c>
      <c r="J698" s="1">
        <v>-0.005595</v>
      </c>
      <c r="K698" s="1">
        <v>0.008915</v>
      </c>
    </row>
    <row r="699" ht="15.75" customHeight="1">
      <c r="A699" s="1">
        <v>55849.5</v>
      </c>
      <c r="B699" s="1">
        <v>55849.0</v>
      </c>
      <c r="C699" s="1">
        <v>55850.0</v>
      </c>
      <c r="D699" s="1">
        <v>-0.029005</v>
      </c>
      <c r="E699" s="1">
        <v>0.013135</v>
      </c>
      <c r="F699" s="1">
        <v>-0.007702</v>
      </c>
      <c r="G699" s="1">
        <v>0.00625</v>
      </c>
      <c r="H699" s="1">
        <v>-0.010879</v>
      </c>
      <c r="I699" s="1">
        <v>0.00593</v>
      </c>
      <c r="J699" s="1">
        <v>-0.009594</v>
      </c>
      <c r="K699" s="1">
        <v>0.00852</v>
      </c>
    </row>
    <row r="700" ht="15.75" customHeight="1">
      <c r="A700" s="1">
        <v>55850.5</v>
      </c>
      <c r="B700" s="1">
        <v>55850.0</v>
      </c>
      <c r="C700" s="1">
        <v>55851.0</v>
      </c>
      <c r="D700" s="1">
        <v>-0.001118</v>
      </c>
      <c r="E700" s="1">
        <v>0.024555</v>
      </c>
      <c r="F700" s="1">
        <v>-0.005265</v>
      </c>
      <c r="G700" s="1">
        <v>0.010695</v>
      </c>
      <c r="H700" s="1">
        <v>0.003152</v>
      </c>
      <c r="I700" s="1">
        <v>0.011486</v>
      </c>
      <c r="J700" s="1">
        <v>7.25E-4</v>
      </c>
      <c r="K700" s="1">
        <v>0.015925</v>
      </c>
    </row>
    <row r="701" ht="15.75" customHeight="1">
      <c r="A701" s="1">
        <v>55851.5</v>
      </c>
      <c r="B701" s="1">
        <v>55851.0</v>
      </c>
      <c r="C701" s="1">
        <v>55852.0</v>
      </c>
      <c r="D701" s="1">
        <v>-0.005524</v>
      </c>
      <c r="E701" s="1">
        <v>0.01318</v>
      </c>
      <c r="F701" s="1">
        <v>-5.8E-4</v>
      </c>
      <c r="G701" s="1">
        <v>0.005617</v>
      </c>
      <c r="H701" s="1">
        <v>-0.004109</v>
      </c>
      <c r="I701" s="1">
        <v>0.005818</v>
      </c>
      <c r="J701" s="1">
        <v>2.44E-4</v>
      </c>
      <c r="K701" s="1">
        <v>0.008682</v>
      </c>
    </row>
    <row r="702" ht="15.75" customHeight="1">
      <c r="A702" s="1">
        <v>55852.5</v>
      </c>
      <c r="B702" s="1">
        <v>55852.0</v>
      </c>
      <c r="C702" s="1">
        <v>55853.0</v>
      </c>
      <c r="D702" s="1">
        <v>-0.022634</v>
      </c>
      <c r="E702" s="1">
        <v>0.012151</v>
      </c>
      <c r="F702" s="1">
        <v>4.6E-5</v>
      </c>
      <c r="G702" s="1">
        <v>0.005639</v>
      </c>
      <c r="H702" s="1">
        <v>-0.006164</v>
      </c>
      <c r="I702" s="1">
        <v>0.005512</v>
      </c>
      <c r="J702" s="1">
        <v>-0.012744</v>
      </c>
      <c r="K702" s="1">
        <v>0.007614</v>
      </c>
    </row>
    <row r="703" ht="15.75" customHeight="1">
      <c r="A703" s="1">
        <v>55853.5</v>
      </c>
      <c r="B703" s="1">
        <v>55853.0</v>
      </c>
      <c r="C703" s="1">
        <v>55854.0</v>
      </c>
      <c r="D703" s="1">
        <v>-0.012613</v>
      </c>
      <c r="E703" s="1">
        <v>0.01182</v>
      </c>
      <c r="F703" s="1">
        <v>0.003085</v>
      </c>
      <c r="G703" s="1">
        <v>0.005093</v>
      </c>
      <c r="H703" s="1">
        <v>-0.002253</v>
      </c>
      <c r="I703" s="1">
        <v>0.00547</v>
      </c>
      <c r="J703" s="1">
        <v>-0.011121</v>
      </c>
      <c r="K703" s="1">
        <v>0.007442</v>
      </c>
    </row>
    <row r="704" ht="15.75" customHeight="1">
      <c r="A704" s="1">
        <v>55854.5</v>
      </c>
      <c r="B704" s="1">
        <v>55854.0</v>
      </c>
      <c r="C704" s="1">
        <v>55855.0</v>
      </c>
      <c r="D704" s="1">
        <v>-0.019708</v>
      </c>
      <c r="E704" s="1">
        <v>0.01121</v>
      </c>
      <c r="F704" s="1">
        <v>-0.005319</v>
      </c>
      <c r="G704" s="1">
        <v>0.004861</v>
      </c>
      <c r="H704" s="1">
        <v>-0.006862</v>
      </c>
      <c r="I704" s="1">
        <v>0.005182</v>
      </c>
      <c r="J704" s="1">
        <v>-0.006725</v>
      </c>
      <c r="K704" s="1">
        <v>0.007065</v>
      </c>
    </row>
    <row r="705" ht="15.75" customHeight="1">
      <c r="A705" s="1">
        <v>55855.5</v>
      </c>
      <c r="B705" s="1">
        <v>55855.0</v>
      </c>
      <c r="C705" s="1">
        <v>55856.0</v>
      </c>
      <c r="D705" s="1">
        <v>-0.002182</v>
      </c>
      <c r="E705" s="1">
        <v>0.011354</v>
      </c>
      <c r="F705" s="1">
        <v>0.00333</v>
      </c>
      <c r="G705" s="1">
        <v>0.004952</v>
      </c>
      <c r="H705" s="1">
        <v>-0.001339</v>
      </c>
      <c r="I705" s="1">
        <v>0.005091</v>
      </c>
      <c r="J705" s="1">
        <v>-0.003034</v>
      </c>
      <c r="K705" s="1">
        <v>0.007327</v>
      </c>
    </row>
    <row r="706" ht="15.75" customHeight="1">
      <c r="A706" s="1">
        <v>55856.5</v>
      </c>
      <c r="B706" s="1">
        <v>55856.0</v>
      </c>
      <c r="C706" s="1">
        <v>55857.0</v>
      </c>
      <c r="D706" s="1">
        <v>0.0111</v>
      </c>
      <c r="E706" s="1">
        <v>0.011121</v>
      </c>
      <c r="F706" s="1">
        <v>-0.002019</v>
      </c>
      <c r="G706" s="1">
        <v>0.004743</v>
      </c>
      <c r="H706" s="1">
        <v>0.007387</v>
      </c>
      <c r="I706" s="1">
        <v>0.005263</v>
      </c>
      <c r="J706" s="1">
        <v>0.001734</v>
      </c>
      <c r="K706" s="1">
        <v>0.006913</v>
      </c>
    </row>
    <row r="707" ht="15.75" customHeight="1">
      <c r="A707" s="1">
        <v>55857.5</v>
      </c>
      <c r="B707" s="1">
        <v>55857.0</v>
      </c>
      <c r="C707" s="1">
        <v>55858.0</v>
      </c>
      <c r="D707" s="1">
        <v>-0.002605</v>
      </c>
      <c r="E707" s="1">
        <v>0.011299</v>
      </c>
      <c r="F707" s="1">
        <v>0.005129</v>
      </c>
      <c r="G707" s="1">
        <v>0.00492</v>
      </c>
      <c r="H707" s="1">
        <v>-0.003243</v>
      </c>
      <c r="I707" s="1">
        <v>0.005146</v>
      </c>
      <c r="J707" s="1">
        <v>-0.001624</v>
      </c>
      <c r="K707" s="1">
        <v>0.007207</v>
      </c>
    </row>
    <row r="708" ht="15.75" customHeight="1">
      <c r="A708" s="1">
        <v>55858.5</v>
      </c>
      <c r="B708" s="1">
        <v>55858.0</v>
      </c>
      <c r="C708" s="1">
        <v>55859.0</v>
      </c>
      <c r="D708" s="1">
        <v>0.007241</v>
      </c>
      <c r="E708" s="1">
        <v>0.011713</v>
      </c>
      <c r="F708" s="1">
        <v>0.004895</v>
      </c>
      <c r="G708" s="1">
        <v>0.005357</v>
      </c>
      <c r="H708" s="1">
        <v>-0.004044</v>
      </c>
      <c r="I708" s="1">
        <v>0.005176</v>
      </c>
      <c r="J708" s="1">
        <v>0.007742</v>
      </c>
      <c r="K708" s="1">
        <v>0.007492</v>
      </c>
    </row>
    <row r="709" ht="15.75" customHeight="1">
      <c r="A709" s="1">
        <v>55859.5</v>
      </c>
      <c r="B709" s="1">
        <v>55859.0</v>
      </c>
      <c r="C709" s="1">
        <v>55860.0</v>
      </c>
      <c r="D709" s="1">
        <v>0.001649</v>
      </c>
      <c r="E709" s="1">
        <v>0.011332</v>
      </c>
      <c r="F709" s="1">
        <v>0.003001</v>
      </c>
      <c r="G709" s="1">
        <v>0.004992</v>
      </c>
      <c r="H709" s="1">
        <v>-0.004014</v>
      </c>
      <c r="I709" s="1">
        <v>0.004955</v>
      </c>
      <c r="J709" s="1">
        <v>0.004423</v>
      </c>
      <c r="K709" s="1">
        <v>0.007339</v>
      </c>
    </row>
    <row r="710" ht="15.75" customHeight="1">
      <c r="A710" s="1">
        <v>55860.5</v>
      </c>
      <c r="B710" s="1">
        <v>55860.0</v>
      </c>
      <c r="C710" s="1">
        <v>55861.0</v>
      </c>
      <c r="D710" s="1">
        <v>-0.022563</v>
      </c>
      <c r="E710" s="1">
        <v>0.012874</v>
      </c>
      <c r="F710" s="1">
        <v>-0.010749</v>
      </c>
      <c r="G710" s="1">
        <v>0.005149</v>
      </c>
      <c r="H710" s="1">
        <v>-0.001698</v>
      </c>
      <c r="I710" s="1">
        <v>0.005917</v>
      </c>
      <c r="J710" s="1">
        <v>-0.011674</v>
      </c>
      <c r="K710" s="1">
        <v>0.008238</v>
      </c>
    </row>
    <row r="711" ht="15.75" customHeight="1">
      <c r="A711" s="1">
        <v>55861.5</v>
      </c>
      <c r="B711" s="1">
        <v>55861.0</v>
      </c>
      <c r="C711" s="1">
        <v>55862.0</v>
      </c>
      <c r="D711" s="1">
        <v>0.020346</v>
      </c>
      <c r="E711" s="1">
        <v>0.013647</v>
      </c>
      <c r="F711" s="1">
        <v>0.004664</v>
      </c>
      <c r="G711" s="1">
        <v>0.005675</v>
      </c>
      <c r="H711" s="1">
        <v>-0.004224</v>
      </c>
      <c r="I711" s="1">
        <v>0.005729</v>
      </c>
      <c r="J711" s="1">
        <v>0.019286</v>
      </c>
      <c r="K711" s="1">
        <v>0.00928</v>
      </c>
    </row>
    <row r="712" ht="15.75" customHeight="1">
      <c r="A712" s="1">
        <v>55862.5</v>
      </c>
      <c r="B712" s="1">
        <v>55862.0</v>
      </c>
      <c r="C712" s="1">
        <v>55863.0</v>
      </c>
      <c r="D712" s="1">
        <v>6.02E-4</v>
      </c>
      <c r="E712" s="1">
        <v>0.012472</v>
      </c>
      <c r="F712" s="1">
        <v>0.002709</v>
      </c>
      <c r="G712" s="1">
        <v>0.004875</v>
      </c>
      <c r="H712" s="1">
        <v>4.5E-5</v>
      </c>
      <c r="I712" s="1">
        <v>0.005474</v>
      </c>
      <c r="J712" s="1">
        <v>-0.001583</v>
      </c>
      <c r="K712" s="1">
        <v>0.008373</v>
      </c>
    </row>
    <row r="713" ht="15.75" customHeight="1">
      <c r="A713" s="1">
        <v>55863.5</v>
      </c>
      <c r="B713" s="1">
        <v>55863.0</v>
      </c>
      <c r="C713" s="1">
        <v>55864.0</v>
      </c>
      <c r="D713" s="1">
        <v>-0.003392</v>
      </c>
      <c r="E713" s="1">
        <v>0.01366</v>
      </c>
      <c r="F713" s="1">
        <v>-8.73E-4</v>
      </c>
      <c r="G713" s="1">
        <v>0.005846</v>
      </c>
      <c r="H713" s="1">
        <v>-0.004936</v>
      </c>
      <c r="I713" s="1">
        <v>0.005861</v>
      </c>
      <c r="J713" s="1">
        <v>0.00288</v>
      </c>
      <c r="K713" s="1">
        <v>0.009106</v>
      </c>
    </row>
    <row r="714" ht="15.75" customHeight="1">
      <c r="A714" s="1">
        <v>55864.5</v>
      </c>
      <c r="B714" s="1">
        <v>55864.0</v>
      </c>
      <c r="C714" s="1">
        <v>55865.0</v>
      </c>
      <c r="D714" s="1">
        <v>1.83E-4</v>
      </c>
      <c r="E714" s="1">
        <v>0.008864</v>
      </c>
      <c r="F714" s="1">
        <v>-0.003381</v>
      </c>
      <c r="G714" s="1">
        <v>0.00362</v>
      </c>
      <c r="H714" s="1">
        <v>-0.003142</v>
      </c>
      <c r="I714" s="1">
        <v>0.003868</v>
      </c>
      <c r="J714" s="1">
        <v>0.005871</v>
      </c>
      <c r="K714" s="1">
        <v>0.005847</v>
      </c>
    </row>
    <row r="715" ht="15.75" customHeight="1">
      <c r="A715" s="1">
        <v>55865.5</v>
      </c>
      <c r="B715" s="1">
        <v>55865.0</v>
      </c>
      <c r="C715" s="1">
        <v>55866.0</v>
      </c>
      <c r="D715" s="1">
        <v>-0.009497</v>
      </c>
      <c r="E715" s="1">
        <v>0.00878</v>
      </c>
      <c r="F715" s="1">
        <v>-0.001381</v>
      </c>
      <c r="G715" s="1">
        <v>0.003503</v>
      </c>
      <c r="H715" s="1">
        <v>-0.001916</v>
      </c>
      <c r="I715" s="1">
        <v>0.003921</v>
      </c>
      <c r="J715" s="1">
        <v>-0.004659</v>
      </c>
      <c r="K715" s="1">
        <v>0.005708</v>
      </c>
    </row>
    <row r="716" ht="15.75" customHeight="1">
      <c r="A716" s="1">
        <v>55866.5</v>
      </c>
      <c r="B716" s="1">
        <v>55866.0</v>
      </c>
      <c r="C716" s="1">
        <v>55867.0</v>
      </c>
      <c r="D716" s="1">
        <v>-0.009953</v>
      </c>
      <c r="E716" s="1">
        <v>0.008548</v>
      </c>
      <c r="F716" s="1">
        <v>-0.004266</v>
      </c>
      <c r="G716" s="1">
        <v>0.003489</v>
      </c>
      <c r="H716" s="1">
        <v>-0.001789</v>
      </c>
      <c r="I716" s="1">
        <v>0.003819</v>
      </c>
      <c r="J716" s="1">
        <v>-0.003259</v>
      </c>
      <c r="K716" s="1">
        <v>0.005548</v>
      </c>
    </row>
    <row r="717" ht="15.75" customHeight="1">
      <c r="A717" s="1">
        <v>55867.5</v>
      </c>
      <c r="B717" s="1">
        <v>55867.0</v>
      </c>
      <c r="C717" s="1">
        <v>55868.0</v>
      </c>
      <c r="D717" s="1">
        <v>0.009197</v>
      </c>
      <c r="E717" s="1">
        <v>0.00845</v>
      </c>
      <c r="F717" s="1">
        <v>0.0034</v>
      </c>
      <c r="G717" s="1">
        <v>0.003714</v>
      </c>
      <c r="H717" s="1">
        <v>-1.36E-4</v>
      </c>
      <c r="I717" s="1">
        <v>0.003797</v>
      </c>
      <c r="J717" s="1">
        <v>0.007214</v>
      </c>
      <c r="K717" s="1">
        <v>0.005395</v>
      </c>
    </row>
    <row r="718" ht="15.75" customHeight="1">
      <c r="A718" s="1">
        <v>55868.5</v>
      </c>
      <c r="B718" s="1">
        <v>55868.0</v>
      </c>
      <c r="C718" s="1">
        <v>55869.0</v>
      </c>
      <c r="D718" s="1">
        <v>-0.016638</v>
      </c>
      <c r="E718" s="1">
        <v>0.008421</v>
      </c>
      <c r="F718" s="1">
        <v>-0.005985</v>
      </c>
      <c r="G718" s="1">
        <v>0.003408</v>
      </c>
      <c r="H718" s="1">
        <v>-0.004007</v>
      </c>
      <c r="I718" s="1">
        <v>0.003699</v>
      </c>
      <c r="J718" s="1">
        <v>-0.005988</v>
      </c>
      <c r="K718" s="1">
        <v>0.00554</v>
      </c>
    </row>
    <row r="719" ht="15.75" customHeight="1">
      <c r="A719" s="1">
        <v>55869.5</v>
      </c>
      <c r="B719" s="1">
        <v>55869.0</v>
      </c>
      <c r="C719" s="1">
        <v>55870.0</v>
      </c>
      <c r="D719" s="1">
        <v>0.003821</v>
      </c>
      <c r="E719" s="1">
        <v>0.008451</v>
      </c>
      <c r="F719" s="1">
        <v>-0.004569</v>
      </c>
      <c r="G719" s="1">
        <v>0.003579</v>
      </c>
      <c r="H719" s="1">
        <v>-9.37E-4</v>
      </c>
      <c r="I719" s="1">
        <v>0.003636</v>
      </c>
      <c r="J719" s="1">
        <v>0.007974</v>
      </c>
      <c r="K719" s="1">
        <v>0.005598</v>
      </c>
    </row>
    <row r="720" ht="15.75" customHeight="1">
      <c r="A720" s="1">
        <v>55870.5</v>
      </c>
      <c r="B720" s="1">
        <v>55870.0</v>
      </c>
      <c r="C720" s="1">
        <v>55871.0</v>
      </c>
      <c r="D720" s="1">
        <v>0.003575</v>
      </c>
      <c r="E720" s="1">
        <v>0.008287</v>
      </c>
      <c r="F720" s="1">
        <v>0.005422</v>
      </c>
      <c r="G720" s="1">
        <v>0.003925</v>
      </c>
      <c r="H720" s="1">
        <v>6.04E-4</v>
      </c>
      <c r="I720" s="1">
        <v>0.003602</v>
      </c>
      <c r="J720" s="1">
        <v>-0.001315</v>
      </c>
      <c r="K720" s="1">
        <v>0.005324</v>
      </c>
    </row>
    <row r="721" ht="15.75" customHeight="1">
      <c r="A721" s="1">
        <v>55871.5</v>
      </c>
      <c r="B721" s="1">
        <v>55871.0</v>
      </c>
      <c r="C721" s="1">
        <v>55872.0</v>
      </c>
      <c r="D721" s="1">
        <v>-4.17E-4</v>
      </c>
      <c r="E721" s="1">
        <v>0.009495</v>
      </c>
      <c r="F721" s="1">
        <v>0.003894</v>
      </c>
      <c r="G721" s="1">
        <v>0.004139</v>
      </c>
      <c r="H721" s="1">
        <v>0.004448</v>
      </c>
      <c r="I721" s="1">
        <v>0.004186</v>
      </c>
      <c r="J721" s="1">
        <v>-0.00956</v>
      </c>
      <c r="K721" s="1">
        <v>0.006138</v>
      </c>
    </row>
    <row r="722" ht="15.75" customHeight="1">
      <c r="A722" s="1">
        <v>55872.5</v>
      </c>
      <c r="B722" s="1">
        <v>55872.0</v>
      </c>
      <c r="C722" s="1">
        <v>55873.0</v>
      </c>
      <c r="D722" s="1">
        <v>-0.038116</v>
      </c>
      <c r="E722" s="1">
        <v>0.010081</v>
      </c>
      <c r="F722" s="1">
        <v>-0.002332</v>
      </c>
      <c r="G722" s="1">
        <v>0.004307</v>
      </c>
      <c r="H722" s="1">
        <v>-0.006517</v>
      </c>
      <c r="I722" s="1">
        <v>0.00429</v>
      </c>
      <c r="J722" s="1">
        <v>-0.025593</v>
      </c>
      <c r="K722" s="1">
        <v>0.006761</v>
      </c>
    </row>
    <row r="723" ht="15.75" customHeight="1">
      <c r="A723" s="1">
        <v>55873.5</v>
      </c>
      <c r="B723" s="1">
        <v>55873.0</v>
      </c>
      <c r="C723" s="1">
        <v>55874.0</v>
      </c>
      <c r="D723" s="1">
        <v>-0.048645</v>
      </c>
      <c r="E723" s="1">
        <v>0.067805</v>
      </c>
      <c r="F723" s="1">
        <v>-0.029689</v>
      </c>
      <c r="G723" s="1">
        <v>0.024301</v>
      </c>
      <c r="H723" s="1">
        <v>0.044133</v>
      </c>
      <c r="I723" s="1">
        <v>0.036739</v>
      </c>
      <c r="J723" s="1">
        <v>-0.081613</v>
      </c>
      <c r="K723" s="1">
        <v>0.038947</v>
      </c>
    </row>
    <row r="724" ht="15.75" customHeight="1">
      <c r="A724" s="1">
        <v>55874.5</v>
      </c>
      <c r="B724" s="1">
        <v>55874.0</v>
      </c>
      <c r="C724" s="1">
        <v>55875.0</v>
      </c>
      <c r="D724" s="1">
        <v>-0.009005</v>
      </c>
      <c r="E724" s="1">
        <v>0.014489</v>
      </c>
      <c r="F724" s="1">
        <v>0.005809</v>
      </c>
      <c r="G724" s="1">
        <v>0.005589</v>
      </c>
      <c r="H724" s="1">
        <v>7.79E-4</v>
      </c>
      <c r="I724" s="1">
        <v>0.006317</v>
      </c>
      <c r="J724" s="1">
        <v>-0.01274</v>
      </c>
      <c r="K724" s="1">
        <v>0.009614</v>
      </c>
    </row>
    <row r="725" ht="15.75" customHeight="1">
      <c r="A725" s="1">
        <v>55875.5</v>
      </c>
      <c r="B725" s="1">
        <v>55875.0</v>
      </c>
      <c r="C725" s="1">
        <v>55876.0</v>
      </c>
      <c r="D725" s="1">
        <v>0.006531</v>
      </c>
      <c r="E725" s="1">
        <v>0.010711</v>
      </c>
      <c r="F725" s="1">
        <v>0.00312</v>
      </c>
      <c r="G725" s="1">
        <v>0.00412</v>
      </c>
      <c r="H725" s="1">
        <v>-0.003133</v>
      </c>
      <c r="I725" s="1">
        <v>0.004514</v>
      </c>
      <c r="J725" s="1">
        <v>0.008922</v>
      </c>
      <c r="K725" s="1">
        <v>0.007152</v>
      </c>
    </row>
    <row r="726" ht="15.75" customHeight="1">
      <c r="A726" s="1">
        <v>55876.5</v>
      </c>
      <c r="B726" s="1">
        <v>55876.0</v>
      </c>
      <c r="C726" s="1">
        <v>55877.0</v>
      </c>
      <c r="D726" s="1">
        <v>-0.007624</v>
      </c>
      <c r="E726" s="1">
        <v>0.011276</v>
      </c>
      <c r="F726" s="1">
        <v>-0.007372</v>
      </c>
      <c r="G726" s="1">
        <v>0.004206</v>
      </c>
      <c r="H726" s="1">
        <v>-0.002617</v>
      </c>
      <c r="I726" s="1">
        <v>0.004914</v>
      </c>
      <c r="J726" s="1">
        <v>9.99E-4</v>
      </c>
      <c r="K726" s="1">
        <v>0.007485</v>
      </c>
    </row>
    <row r="727" ht="15.75" customHeight="1">
      <c r="A727" s="1">
        <v>55877.5</v>
      </c>
      <c r="B727" s="1">
        <v>55877.0</v>
      </c>
      <c r="C727" s="1">
        <v>55878.0</v>
      </c>
      <c r="D727" s="1">
        <v>0.021003</v>
      </c>
      <c r="E727" s="1">
        <v>0.014372</v>
      </c>
      <c r="F727" s="1">
        <v>0.011407</v>
      </c>
      <c r="G727" s="1">
        <v>0.006309</v>
      </c>
      <c r="H727" s="1">
        <v>0.003043</v>
      </c>
      <c r="I727" s="1">
        <v>0.006476</v>
      </c>
      <c r="J727" s="1">
        <v>0.007151</v>
      </c>
      <c r="K727" s="1">
        <v>0.009208</v>
      </c>
    </row>
    <row r="728" ht="15.75" customHeight="1">
      <c r="A728" s="1">
        <v>55878.5</v>
      </c>
      <c r="B728" s="1">
        <v>55878.0</v>
      </c>
      <c r="C728" s="1">
        <v>55879.0</v>
      </c>
      <c r="D728" s="1">
        <v>-0.012887</v>
      </c>
      <c r="E728" s="1">
        <v>0.012928</v>
      </c>
      <c r="F728" s="1">
        <v>0.005109</v>
      </c>
      <c r="G728" s="1">
        <v>0.005958</v>
      </c>
      <c r="H728" s="1">
        <v>-0.012202</v>
      </c>
      <c r="I728" s="1">
        <v>0.005904</v>
      </c>
      <c r="J728" s="1">
        <v>-0.001039</v>
      </c>
      <c r="K728" s="1">
        <v>0.008119</v>
      </c>
    </row>
    <row r="729" ht="15.75" customHeight="1">
      <c r="A729" s="1">
        <v>55879.5</v>
      </c>
      <c r="B729" s="1">
        <v>55879.0</v>
      </c>
      <c r="C729" s="1">
        <v>55880.0</v>
      </c>
      <c r="D729" s="1">
        <v>-0.01267</v>
      </c>
      <c r="E729" s="1">
        <v>0.012376</v>
      </c>
      <c r="F729" s="1">
        <v>-0.003182</v>
      </c>
      <c r="G729" s="1">
        <v>0.005146</v>
      </c>
      <c r="H729" s="1">
        <v>-0.006324</v>
      </c>
      <c r="I729" s="1">
        <v>0.005704</v>
      </c>
      <c r="J729" s="1">
        <v>-0.001797</v>
      </c>
      <c r="K729" s="1">
        <v>0.007897</v>
      </c>
    </row>
    <row r="730" ht="15.75" customHeight="1">
      <c r="A730" s="1">
        <v>55880.5</v>
      </c>
      <c r="B730" s="1">
        <v>55880.0</v>
      </c>
      <c r="C730" s="1">
        <v>55881.0</v>
      </c>
      <c r="D730" s="1">
        <v>-0.018357</v>
      </c>
      <c r="E730" s="1">
        <v>0.01256</v>
      </c>
      <c r="F730" s="1">
        <v>-0.004477</v>
      </c>
      <c r="G730" s="1">
        <v>0.005558</v>
      </c>
      <c r="H730" s="1">
        <v>-0.010603</v>
      </c>
      <c r="I730" s="1">
        <v>0.005734</v>
      </c>
      <c r="J730" s="1">
        <v>-3.13E-4</v>
      </c>
      <c r="K730" s="1">
        <v>0.007988</v>
      </c>
    </row>
    <row r="731" ht="15.75" customHeight="1">
      <c r="A731" s="1">
        <v>55881.5</v>
      </c>
      <c r="B731" s="1">
        <v>55881.0</v>
      </c>
      <c r="C731" s="1">
        <v>55882.0</v>
      </c>
      <c r="D731" s="1">
        <v>0.010717</v>
      </c>
      <c r="E731" s="1">
        <v>0.011964</v>
      </c>
      <c r="F731" s="1">
        <v>0.011883</v>
      </c>
      <c r="G731" s="1">
        <v>0.005695</v>
      </c>
      <c r="H731" s="1">
        <v>-0.004562</v>
      </c>
      <c r="I731" s="1">
        <v>0.005139</v>
      </c>
      <c r="J731" s="1">
        <v>0.007351</v>
      </c>
      <c r="K731" s="1">
        <v>0.007658</v>
      </c>
    </row>
    <row r="732" ht="15.75" customHeight="1">
      <c r="A732" s="1">
        <v>55882.5</v>
      </c>
      <c r="B732" s="1">
        <v>55882.0</v>
      </c>
      <c r="C732" s="1">
        <v>55883.0</v>
      </c>
      <c r="D732" s="1">
        <v>0.003968</v>
      </c>
      <c r="E732" s="1">
        <v>0.012932</v>
      </c>
      <c r="F732" s="1">
        <v>0.002071</v>
      </c>
      <c r="G732" s="1">
        <v>0.005583</v>
      </c>
      <c r="H732" s="1">
        <v>0.00792</v>
      </c>
      <c r="I732" s="1">
        <v>0.006061</v>
      </c>
      <c r="J732" s="1">
        <v>-0.006981</v>
      </c>
      <c r="K732" s="1">
        <v>0.008</v>
      </c>
    </row>
    <row r="733" ht="15.75" customHeight="1">
      <c r="A733" s="1">
        <v>55883.5</v>
      </c>
      <c r="B733" s="1">
        <v>55883.0</v>
      </c>
      <c r="C733" s="1">
        <v>55884.0</v>
      </c>
      <c r="D733" s="1">
        <v>0.01605</v>
      </c>
      <c r="E733" s="1">
        <v>0.016171</v>
      </c>
      <c r="F733" s="1">
        <v>0.00758</v>
      </c>
      <c r="G733" s="1">
        <v>0.007696</v>
      </c>
      <c r="H733" s="1">
        <v>0.010226</v>
      </c>
      <c r="I733" s="1">
        <v>0.007445</v>
      </c>
      <c r="J733" s="1">
        <v>-0.004514</v>
      </c>
      <c r="K733" s="1">
        <v>0.010091</v>
      </c>
    </row>
    <row r="734" ht="15.75" customHeight="1">
      <c r="A734" s="1">
        <v>55884.5</v>
      </c>
      <c r="B734" s="1">
        <v>55884.0</v>
      </c>
      <c r="C734" s="1">
        <v>55885.0</v>
      </c>
      <c r="D734" s="1">
        <v>-0.008043</v>
      </c>
      <c r="E734" s="1">
        <v>0.02102</v>
      </c>
      <c r="F734" s="1">
        <v>0.005003</v>
      </c>
      <c r="G734" s="1">
        <v>0.009533</v>
      </c>
      <c r="H734" s="1">
        <v>-0.003855</v>
      </c>
      <c r="I734" s="1">
        <v>0.009517</v>
      </c>
      <c r="J734" s="1">
        <v>-0.004739</v>
      </c>
      <c r="K734" s="1">
        <v>0.01382</v>
      </c>
    </row>
    <row r="735" ht="15.75" customHeight="1">
      <c r="A735" s="1">
        <v>55886.5</v>
      </c>
      <c r="B735" s="1">
        <v>55886.0</v>
      </c>
      <c r="C735" s="1">
        <v>55887.0</v>
      </c>
      <c r="D735" s="1">
        <v>-0.055103</v>
      </c>
      <c r="E735" s="1">
        <v>0.105146</v>
      </c>
      <c r="F735" s="1">
        <v>-0.018261</v>
      </c>
      <c r="G735" s="1">
        <v>0.018261</v>
      </c>
      <c r="H735" s="1">
        <v>0.003116</v>
      </c>
      <c r="I735" s="1">
        <v>0.050059</v>
      </c>
      <c r="J735" s="1">
        <v>-0.038069</v>
      </c>
      <c r="K735" s="1">
        <v>0.06187</v>
      </c>
    </row>
    <row r="736" ht="15.75" customHeight="1">
      <c r="A736" s="1">
        <v>55899.5</v>
      </c>
      <c r="B736" s="1">
        <v>55899.0</v>
      </c>
      <c r="C736" s="1">
        <v>55900.0</v>
      </c>
      <c r="D736" s="1">
        <v>-0.156122</v>
      </c>
      <c r="E736" s="1">
        <v>0.089945</v>
      </c>
      <c r="F736" s="1">
        <v>-0.033291</v>
      </c>
      <c r="G736" s="1">
        <v>0.02354</v>
      </c>
      <c r="H736" s="1">
        <v>-0.029678</v>
      </c>
      <c r="I736" s="1">
        <v>0.042756</v>
      </c>
      <c r="J736" s="1">
        <v>-0.077767</v>
      </c>
      <c r="K736" s="1">
        <v>0.055827</v>
      </c>
    </row>
    <row r="737" ht="15.75" customHeight="1">
      <c r="A737" s="1">
        <v>55900.5</v>
      </c>
      <c r="B737" s="1">
        <v>55900.0</v>
      </c>
      <c r="C737" s="1">
        <v>55901.0</v>
      </c>
      <c r="D737" s="1">
        <v>0.015407</v>
      </c>
      <c r="E737" s="1">
        <v>0.013323</v>
      </c>
      <c r="F737" s="1">
        <v>9.58E-4</v>
      </c>
      <c r="G737" s="1">
        <v>0.005526</v>
      </c>
      <c r="H737" s="1">
        <v>-3.7E-5</v>
      </c>
      <c r="I737" s="1">
        <v>0.00523</v>
      </c>
      <c r="J737" s="1">
        <v>0.012586</v>
      </c>
      <c r="K737" s="1">
        <v>0.008993</v>
      </c>
    </row>
    <row r="738" ht="15.75" customHeight="1">
      <c r="A738" s="1">
        <v>55901.5</v>
      </c>
      <c r="B738" s="1">
        <v>55901.0</v>
      </c>
      <c r="C738" s="1">
        <v>55902.0</v>
      </c>
      <c r="D738" s="1">
        <v>0.041674</v>
      </c>
      <c r="E738" s="1">
        <v>0.010074</v>
      </c>
      <c r="F738" s="1">
        <v>-2.36E-4</v>
      </c>
      <c r="G738" s="1">
        <v>0.003742</v>
      </c>
      <c r="H738" s="1">
        <v>0.01064</v>
      </c>
      <c r="I738" s="1">
        <v>0.004094</v>
      </c>
      <c r="J738" s="1">
        <v>0.023008</v>
      </c>
      <c r="K738" s="1">
        <v>0.006729</v>
      </c>
    </row>
    <row r="739" ht="15.75" customHeight="1">
      <c r="A739" s="1">
        <v>55902.5</v>
      </c>
      <c r="B739" s="1">
        <v>55902.0</v>
      </c>
      <c r="C739" s="1">
        <v>55903.0</v>
      </c>
      <c r="D739" s="1">
        <v>-0.017886</v>
      </c>
      <c r="E739" s="1">
        <v>0.010713</v>
      </c>
      <c r="F739" s="1">
        <v>-0.00429</v>
      </c>
      <c r="G739" s="1">
        <v>0.004252</v>
      </c>
      <c r="H739" s="1">
        <v>-0.003002</v>
      </c>
      <c r="I739" s="1">
        <v>0.004185</v>
      </c>
      <c r="J739" s="1">
        <v>-0.009208</v>
      </c>
      <c r="K739" s="1">
        <v>0.007211</v>
      </c>
    </row>
    <row r="740" ht="15.75" customHeight="1">
      <c r="A740" s="1">
        <v>55903.5</v>
      </c>
      <c r="B740" s="1">
        <v>55903.0</v>
      </c>
      <c r="C740" s="1">
        <v>55904.0</v>
      </c>
      <c r="D740" s="1">
        <v>-0.008016</v>
      </c>
      <c r="E740" s="1">
        <v>0.01045</v>
      </c>
      <c r="F740" s="1">
        <v>0.00266</v>
      </c>
      <c r="G740" s="1">
        <v>0.004834</v>
      </c>
      <c r="H740" s="1">
        <v>-0.004958</v>
      </c>
      <c r="I740" s="1">
        <v>0.003983</v>
      </c>
      <c r="J740" s="1">
        <v>-0.002332</v>
      </c>
      <c r="K740" s="1">
        <v>0.006953</v>
      </c>
    </row>
    <row r="741" ht="15.75" customHeight="1">
      <c r="A741" s="1">
        <v>55904.5</v>
      </c>
      <c r="B741" s="1">
        <v>55904.0</v>
      </c>
      <c r="C741" s="1">
        <v>55905.0</v>
      </c>
      <c r="D741" s="1">
        <v>-0.014035</v>
      </c>
      <c r="E741" s="1">
        <v>0.011524</v>
      </c>
      <c r="F741" s="1">
        <v>-4.8E-4</v>
      </c>
      <c r="G741" s="1">
        <v>0.004517</v>
      </c>
      <c r="H741" s="1">
        <v>-0.001966</v>
      </c>
      <c r="I741" s="1">
        <v>0.004566</v>
      </c>
      <c r="J741" s="1">
        <v>-0.00958</v>
      </c>
      <c r="K741" s="1">
        <v>0.007738</v>
      </c>
    </row>
    <row r="742" ht="15.75" customHeight="1">
      <c r="A742" s="1">
        <v>55905.5</v>
      </c>
      <c r="B742" s="1">
        <v>55905.0</v>
      </c>
      <c r="C742" s="1">
        <v>55906.0</v>
      </c>
      <c r="D742" s="1">
        <v>0.00946</v>
      </c>
      <c r="E742" s="1">
        <v>0.014333</v>
      </c>
      <c r="F742" s="1">
        <v>-0.0077</v>
      </c>
      <c r="G742" s="1">
        <v>0.005044</v>
      </c>
      <c r="H742" s="1">
        <v>0.008022</v>
      </c>
      <c r="I742" s="1">
        <v>0.005821</v>
      </c>
      <c r="J742" s="1">
        <v>0.003371</v>
      </c>
      <c r="K742" s="1">
        <v>0.009656</v>
      </c>
    </row>
    <row r="743" ht="15.75" customHeight="1">
      <c r="A743" s="1">
        <v>55906.5</v>
      </c>
      <c r="B743" s="1">
        <v>55906.0</v>
      </c>
      <c r="C743" s="1">
        <v>55907.0</v>
      </c>
      <c r="D743" s="1">
        <v>-0.015691</v>
      </c>
      <c r="E743" s="1">
        <v>0.018406</v>
      </c>
      <c r="F743" s="1">
        <v>-0.015521</v>
      </c>
      <c r="G743" s="1">
        <v>0.007041</v>
      </c>
      <c r="H743" s="1">
        <v>0.001935</v>
      </c>
      <c r="I743" s="1">
        <v>0.007663</v>
      </c>
      <c r="J743" s="1">
        <v>-0.006591</v>
      </c>
      <c r="K743" s="1">
        <v>0.012171</v>
      </c>
    </row>
    <row r="744" ht="15.75" customHeight="1">
      <c r="A744" s="1">
        <v>55907.5</v>
      </c>
      <c r="B744" s="1">
        <v>55907.0</v>
      </c>
      <c r="C744" s="1">
        <v>55908.0</v>
      </c>
      <c r="D744" s="1">
        <v>0.012912</v>
      </c>
      <c r="E744" s="1">
        <v>0.024615</v>
      </c>
      <c r="F744" s="1">
        <v>-0.011847</v>
      </c>
      <c r="G744" s="1">
        <v>0.008364</v>
      </c>
      <c r="H744" s="1">
        <v>0.01499</v>
      </c>
      <c r="I744" s="1">
        <v>0.010189</v>
      </c>
      <c r="J744" s="1">
        <v>-0.00135</v>
      </c>
      <c r="K744" s="1">
        <v>0.016566</v>
      </c>
    </row>
    <row r="745" ht="15.75" customHeight="1">
      <c r="A745" s="1">
        <v>55908.5</v>
      </c>
      <c r="B745" s="1">
        <v>55908.0</v>
      </c>
      <c r="C745" s="1">
        <v>55909.0</v>
      </c>
      <c r="D745" s="1">
        <v>0.00491</v>
      </c>
      <c r="E745" s="1">
        <v>0.036583</v>
      </c>
      <c r="F745" s="1">
        <v>-0.007291</v>
      </c>
      <c r="G745" s="1">
        <v>0.013912</v>
      </c>
      <c r="H745" s="1">
        <v>0.011436</v>
      </c>
      <c r="I745" s="1">
        <v>0.014866</v>
      </c>
      <c r="J745" s="1">
        <v>-0.006091</v>
      </c>
      <c r="K745" s="1">
        <v>0.024612</v>
      </c>
    </row>
    <row r="746" ht="15.75" customHeight="1">
      <c r="A746" s="1">
        <v>55909.5</v>
      </c>
      <c r="B746" s="1">
        <v>55909.0</v>
      </c>
      <c r="C746" s="1">
        <v>55910.0</v>
      </c>
      <c r="D746" s="1">
        <v>0.082318</v>
      </c>
      <c r="E746" s="1">
        <v>0.059229</v>
      </c>
      <c r="F746" s="1">
        <v>0.007666</v>
      </c>
      <c r="G746" s="1">
        <v>0.021621</v>
      </c>
      <c r="H746" s="1">
        <v>0.071752</v>
      </c>
      <c r="I746" s="1">
        <v>0.028045</v>
      </c>
      <c r="J746" s="1">
        <v>-0.020679</v>
      </c>
      <c r="K746" s="1">
        <v>0.036075</v>
      </c>
    </row>
    <row r="747" ht="15.75" customHeight="1">
      <c r="A747" s="1">
        <v>55913.5</v>
      </c>
      <c r="B747" s="1">
        <v>55913.0</v>
      </c>
      <c r="C747" s="1">
        <v>55914.0</v>
      </c>
      <c r="D747" s="1">
        <v>0.076089</v>
      </c>
      <c r="E747" s="1">
        <v>0.034795</v>
      </c>
      <c r="F747" s="1">
        <v>-0.005251</v>
      </c>
      <c r="G747" s="1">
        <v>0.011584</v>
      </c>
      <c r="H747" s="1">
        <v>0.043715</v>
      </c>
      <c r="I747" s="1">
        <v>0.016591</v>
      </c>
      <c r="J747" s="1">
        <v>0.018555</v>
      </c>
      <c r="K747" s="1">
        <v>0.020773</v>
      </c>
    </row>
    <row r="748" ht="15.75" customHeight="1">
      <c r="A748" s="1">
        <v>55914.5</v>
      </c>
      <c r="B748" s="1">
        <v>55914.0</v>
      </c>
      <c r="C748" s="1">
        <v>55915.0</v>
      </c>
      <c r="D748" s="1">
        <v>-0.011838</v>
      </c>
      <c r="E748" s="1">
        <v>0.01669</v>
      </c>
      <c r="F748" s="1">
        <v>0.001336</v>
      </c>
      <c r="G748" s="1">
        <v>0.00726</v>
      </c>
      <c r="H748" s="1">
        <v>-8.81E-4</v>
      </c>
      <c r="I748" s="1">
        <v>0.007558</v>
      </c>
      <c r="J748" s="1">
        <v>-0.007046</v>
      </c>
      <c r="K748" s="1">
        <v>0.010208</v>
      </c>
    </row>
    <row r="749" ht="15.75" customHeight="1">
      <c r="A749" s="1">
        <v>55915.5</v>
      </c>
      <c r="B749" s="1">
        <v>55915.0</v>
      </c>
      <c r="C749" s="1">
        <v>55916.0</v>
      </c>
      <c r="D749" s="1">
        <v>0.00769</v>
      </c>
      <c r="E749" s="1">
        <v>0.01475</v>
      </c>
      <c r="F749" s="1">
        <v>-6.76E-4</v>
      </c>
      <c r="G749" s="1">
        <v>0.007661</v>
      </c>
      <c r="H749" s="1">
        <v>-0.001771</v>
      </c>
      <c r="I749" s="1">
        <v>0.006531</v>
      </c>
      <c r="J749" s="1">
        <v>0.010927</v>
      </c>
      <c r="K749" s="1">
        <v>0.00898</v>
      </c>
    </row>
    <row r="750" ht="15.75" customHeight="1">
      <c r="A750" s="1">
        <v>55916.5</v>
      </c>
      <c r="B750" s="1">
        <v>55916.0</v>
      </c>
      <c r="C750" s="1">
        <v>55917.0</v>
      </c>
      <c r="D750" s="1">
        <v>-0.015659</v>
      </c>
      <c r="E750" s="1">
        <v>0.013103</v>
      </c>
      <c r="F750" s="1">
        <v>-0.017297</v>
      </c>
      <c r="G750" s="1">
        <v>0.004951</v>
      </c>
      <c r="H750" s="1">
        <v>0.002439</v>
      </c>
      <c r="I750" s="1">
        <v>0.005924</v>
      </c>
      <c r="J750" s="1">
        <v>-0.005767</v>
      </c>
      <c r="K750" s="1">
        <v>0.008457</v>
      </c>
    </row>
    <row r="751" ht="15.75" customHeight="1">
      <c r="A751" s="1">
        <v>55917.5</v>
      </c>
      <c r="B751" s="1">
        <v>55917.0</v>
      </c>
      <c r="C751" s="1">
        <v>55918.0</v>
      </c>
      <c r="D751" s="1">
        <v>0.003814</v>
      </c>
      <c r="E751" s="1">
        <v>0.012245</v>
      </c>
      <c r="F751" s="1">
        <v>5.75E-4</v>
      </c>
      <c r="G751" s="1">
        <v>0.005941</v>
      </c>
      <c r="H751" s="1">
        <v>0.001519</v>
      </c>
      <c r="I751" s="1">
        <v>0.005455</v>
      </c>
      <c r="J751" s="1">
        <v>0.002125</v>
      </c>
      <c r="K751" s="1">
        <v>0.007792</v>
      </c>
    </row>
    <row r="752" ht="15.75" customHeight="1">
      <c r="A752" s="1">
        <v>55918.5</v>
      </c>
      <c r="B752" s="1">
        <v>55918.0</v>
      </c>
      <c r="C752" s="1">
        <v>55919.0</v>
      </c>
      <c r="D752" s="1">
        <v>0.00137</v>
      </c>
      <c r="E752" s="1">
        <v>0.013685</v>
      </c>
      <c r="F752" s="1">
        <v>-0.003139</v>
      </c>
      <c r="G752" s="1">
        <v>0.00624</v>
      </c>
      <c r="H752" s="1">
        <v>3.96E-4</v>
      </c>
      <c r="I752" s="1">
        <v>0.006023</v>
      </c>
      <c r="J752" s="1">
        <v>0.003912</v>
      </c>
      <c r="K752" s="1">
        <v>0.009021</v>
      </c>
    </row>
    <row r="753" ht="15.75" customHeight="1">
      <c r="A753" s="1">
        <v>55919.5</v>
      </c>
      <c r="B753" s="1">
        <v>55919.0</v>
      </c>
      <c r="C753" s="1">
        <v>55920.0</v>
      </c>
      <c r="D753" s="1">
        <v>-0.018924</v>
      </c>
      <c r="E753" s="1">
        <v>0.013834</v>
      </c>
      <c r="F753" s="1">
        <v>-0.015436</v>
      </c>
      <c r="G753" s="1">
        <v>0.00537</v>
      </c>
      <c r="H753" s="1">
        <v>-0.00342</v>
      </c>
      <c r="I753" s="1">
        <v>0.006353</v>
      </c>
      <c r="J753" s="1">
        <v>-0.001454</v>
      </c>
      <c r="K753" s="1">
        <v>0.009226</v>
      </c>
    </row>
    <row r="754" ht="15.75" customHeight="1">
      <c r="A754" s="1">
        <v>55920.5</v>
      </c>
      <c r="B754" s="1">
        <v>55920.0</v>
      </c>
      <c r="C754" s="1">
        <v>55921.0</v>
      </c>
      <c r="D754" s="1">
        <v>-0.019698</v>
      </c>
      <c r="E754" s="1">
        <v>0.013132</v>
      </c>
      <c r="F754" s="1">
        <v>0.002277</v>
      </c>
      <c r="G754" s="1">
        <v>0.006457</v>
      </c>
      <c r="H754" s="1">
        <v>-0.00646</v>
      </c>
      <c r="I754" s="1">
        <v>0.006028</v>
      </c>
      <c r="J754" s="1">
        <v>-0.010349</v>
      </c>
      <c r="K754" s="1">
        <v>0.008367</v>
      </c>
    </row>
    <row r="755" ht="15.75" customHeight="1">
      <c r="A755" s="1">
        <v>55921.5</v>
      </c>
      <c r="B755" s="1">
        <v>55921.0</v>
      </c>
      <c r="C755" s="1">
        <v>55922.0</v>
      </c>
      <c r="D755" s="1">
        <v>4.9E-4</v>
      </c>
      <c r="E755" s="1">
        <v>0.014363</v>
      </c>
      <c r="F755" s="1">
        <v>0.004074</v>
      </c>
      <c r="G755" s="1">
        <v>0.006902</v>
      </c>
      <c r="H755" s="1">
        <v>-0.006124</v>
      </c>
      <c r="I755" s="1">
        <v>0.006336</v>
      </c>
      <c r="J755" s="1">
        <v>0.007027</v>
      </c>
      <c r="K755" s="1">
        <v>0.009529</v>
      </c>
    </row>
    <row r="756" ht="15.75" customHeight="1">
      <c r="A756" s="1">
        <v>55922.5</v>
      </c>
      <c r="B756" s="1">
        <v>55922.0</v>
      </c>
      <c r="C756" s="1">
        <v>55923.0</v>
      </c>
      <c r="D756" s="1">
        <v>0.034171</v>
      </c>
      <c r="E756" s="1">
        <v>0.026693</v>
      </c>
      <c r="F756" s="1">
        <v>0.020568</v>
      </c>
      <c r="G756" s="1">
        <v>0.012121</v>
      </c>
      <c r="H756" s="1">
        <v>0.001319</v>
      </c>
      <c r="I756" s="1">
        <v>0.011621</v>
      </c>
      <c r="J756" s="1">
        <v>0.019245</v>
      </c>
      <c r="K756" s="1">
        <v>0.018161</v>
      </c>
    </row>
    <row r="757" ht="15.75" customHeight="1">
      <c r="A757" s="1">
        <v>55923.5</v>
      </c>
      <c r="B757" s="1">
        <v>55923.0</v>
      </c>
      <c r="C757" s="1">
        <v>55924.0</v>
      </c>
      <c r="D757" s="1">
        <v>0.027543</v>
      </c>
      <c r="E757" s="1">
        <v>0.013858</v>
      </c>
      <c r="F757" s="1">
        <v>0.006111</v>
      </c>
      <c r="G757" s="1">
        <v>0.005821</v>
      </c>
      <c r="H757" s="1">
        <v>-0.001451</v>
      </c>
      <c r="I757" s="1">
        <v>0.006042</v>
      </c>
      <c r="J757" s="1">
        <v>0.022529</v>
      </c>
      <c r="K757" s="1">
        <v>0.009121</v>
      </c>
    </row>
    <row r="758" ht="15.75" customHeight="1">
      <c r="A758" s="1">
        <v>55924.5</v>
      </c>
      <c r="B758" s="1">
        <v>55924.0</v>
      </c>
      <c r="C758" s="1">
        <v>55925.0</v>
      </c>
      <c r="D758" s="1">
        <v>-0.030258</v>
      </c>
      <c r="E758" s="1">
        <v>0.011776</v>
      </c>
      <c r="F758" s="1">
        <v>-0.001293</v>
      </c>
      <c r="G758" s="1">
        <v>0.005258</v>
      </c>
      <c r="H758" s="1">
        <v>-0.004892</v>
      </c>
      <c r="I758" s="1">
        <v>0.005322</v>
      </c>
      <c r="J758" s="1">
        <v>-0.020601</v>
      </c>
      <c r="K758" s="1">
        <v>0.007457</v>
      </c>
    </row>
    <row r="759" ht="15.75" customHeight="1">
      <c r="A759" s="1">
        <v>55925.5</v>
      </c>
      <c r="B759" s="1">
        <v>55925.0</v>
      </c>
      <c r="C759" s="1">
        <v>55926.0</v>
      </c>
      <c r="D759" s="1">
        <v>-0.012952</v>
      </c>
      <c r="E759" s="1">
        <v>0.011273</v>
      </c>
      <c r="F759" s="1">
        <v>0.003579</v>
      </c>
      <c r="G759" s="1">
        <v>0.005291</v>
      </c>
      <c r="H759" s="1">
        <v>-5.6E-5</v>
      </c>
      <c r="I759" s="1">
        <v>0.005145</v>
      </c>
      <c r="J759" s="1">
        <v>-0.013804</v>
      </c>
      <c r="K759" s="1">
        <v>0.007049</v>
      </c>
    </row>
    <row r="760" ht="15.75" customHeight="1">
      <c r="A760" s="1">
        <v>55926.5</v>
      </c>
      <c r="B760" s="1">
        <v>55926.0</v>
      </c>
      <c r="C760" s="1">
        <v>55927.0</v>
      </c>
      <c r="D760" s="1">
        <v>-0.011329</v>
      </c>
      <c r="E760" s="1">
        <v>0.011318</v>
      </c>
      <c r="F760" s="1">
        <v>-0.00387</v>
      </c>
      <c r="G760" s="1">
        <v>0.004789</v>
      </c>
      <c r="H760" s="1">
        <v>-0.004163</v>
      </c>
      <c r="I760" s="1">
        <v>0.005228</v>
      </c>
      <c r="J760" s="1">
        <v>-0.002636</v>
      </c>
      <c r="K760" s="1">
        <v>0.007187</v>
      </c>
    </row>
    <row r="761" ht="15.75" customHeight="1">
      <c r="A761" s="1">
        <v>55927.5</v>
      </c>
      <c r="B761" s="1">
        <v>55927.0</v>
      </c>
      <c r="C761" s="1">
        <v>55928.0</v>
      </c>
      <c r="D761" s="1">
        <v>-0.008018</v>
      </c>
      <c r="E761" s="1">
        <v>0.010935</v>
      </c>
      <c r="F761" s="1">
        <v>-0.003793</v>
      </c>
      <c r="G761" s="1">
        <v>0.004818</v>
      </c>
      <c r="H761" s="1">
        <v>-0.003311</v>
      </c>
      <c r="I761" s="1">
        <v>0.004888</v>
      </c>
      <c r="J761" s="1">
        <v>1.11E-4</v>
      </c>
      <c r="K761" s="1">
        <v>0.007071</v>
      </c>
    </row>
    <row r="762" ht="15.75" customHeight="1">
      <c r="A762" s="1">
        <v>55928.5</v>
      </c>
      <c r="B762" s="1">
        <v>55928.0</v>
      </c>
      <c r="C762" s="1">
        <v>55929.0</v>
      </c>
      <c r="D762" s="1">
        <v>-0.018509</v>
      </c>
      <c r="E762" s="1">
        <v>0.011419</v>
      </c>
      <c r="F762" s="1">
        <v>-0.006883</v>
      </c>
      <c r="G762" s="1">
        <v>0.005154</v>
      </c>
      <c r="H762" s="1">
        <v>-0.002517</v>
      </c>
      <c r="I762" s="1">
        <v>0.00515</v>
      </c>
      <c r="J762" s="1">
        <v>-0.009207</v>
      </c>
      <c r="K762" s="1">
        <v>0.007283</v>
      </c>
    </row>
    <row r="763" ht="15.75" customHeight="1">
      <c r="A763" s="1">
        <v>55929.5</v>
      </c>
      <c r="B763" s="1">
        <v>55929.0</v>
      </c>
      <c r="C763" s="1">
        <v>55930.0</v>
      </c>
      <c r="D763" s="1">
        <v>-0.022617</v>
      </c>
      <c r="E763" s="1">
        <v>0.011001</v>
      </c>
      <c r="F763" s="1">
        <v>-0.002339</v>
      </c>
      <c r="G763" s="1">
        <v>0.00463</v>
      </c>
      <c r="H763" s="1">
        <v>0.003487</v>
      </c>
      <c r="I763" s="1">
        <v>0.005256</v>
      </c>
      <c r="J763" s="1">
        <v>-0.02356</v>
      </c>
      <c r="K763" s="1">
        <v>0.006764</v>
      </c>
    </row>
    <row r="764" ht="15.75" customHeight="1">
      <c r="A764" s="1">
        <v>55930.5</v>
      </c>
      <c r="B764" s="1">
        <v>55930.0</v>
      </c>
      <c r="C764" s="1">
        <v>55931.0</v>
      </c>
      <c r="D764" s="1">
        <v>0.008601</v>
      </c>
      <c r="E764" s="1">
        <v>0.011168</v>
      </c>
      <c r="F764" s="1">
        <v>0.003701</v>
      </c>
      <c r="G764" s="1">
        <v>0.004872</v>
      </c>
      <c r="H764" s="1">
        <v>0.003079</v>
      </c>
      <c r="I764" s="1">
        <v>0.004973</v>
      </c>
      <c r="J764" s="1">
        <v>6.43E-4</v>
      </c>
      <c r="K764" s="1">
        <v>0.007133</v>
      </c>
    </row>
    <row r="765" ht="15.75" customHeight="1">
      <c r="A765" s="1">
        <v>55931.5</v>
      </c>
      <c r="B765" s="1">
        <v>55931.0</v>
      </c>
      <c r="C765" s="1">
        <v>55932.0</v>
      </c>
      <c r="D765" s="1">
        <v>0.0151</v>
      </c>
      <c r="E765" s="1">
        <v>0.011351</v>
      </c>
      <c r="F765" s="1">
        <v>0.007916</v>
      </c>
      <c r="G765" s="1">
        <v>0.005328</v>
      </c>
      <c r="H765" s="1">
        <v>-0.007207</v>
      </c>
      <c r="I765" s="1">
        <v>0.004751</v>
      </c>
      <c r="J765" s="1">
        <v>0.017099</v>
      </c>
      <c r="K765" s="1">
        <v>0.007444</v>
      </c>
    </row>
    <row r="766" ht="15.75" customHeight="1">
      <c r="A766" s="1">
        <v>55932.5</v>
      </c>
      <c r="B766" s="1">
        <v>55932.0</v>
      </c>
      <c r="C766" s="1">
        <v>55933.0</v>
      </c>
      <c r="D766" s="1">
        <v>-0.001024</v>
      </c>
      <c r="E766" s="1">
        <v>0.013882</v>
      </c>
      <c r="F766" s="1">
        <v>-0.006503</v>
      </c>
      <c r="G766" s="1">
        <v>0.005881</v>
      </c>
      <c r="H766" s="1">
        <v>0.002559</v>
      </c>
      <c r="I766" s="1">
        <v>0.00627</v>
      </c>
      <c r="J766" s="1">
        <v>0.001229</v>
      </c>
      <c r="K766" s="1">
        <v>0.00895</v>
      </c>
    </row>
    <row r="767" ht="15.75" customHeight="1">
      <c r="A767" s="1">
        <v>55933.5</v>
      </c>
      <c r="B767" s="1">
        <v>55933.0</v>
      </c>
      <c r="C767" s="1">
        <v>55934.0</v>
      </c>
      <c r="D767" s="1">
        <v>0.076718</v>
      </c>
      <c r="E767" s="1">
        <v>0.021094</v>
      </c>
      <c r="F767" s="1">
        <v>0.011604</v>
      </c>
      <c r="G767" s="1">
        <v>0.008788</v>
      </c>
      <c r="H767" s="1">
        <v>0.024794</v>
      </c>
      <c r="I767" s="1">
        <v>0.009357</v>
      </c>
      <c r="J767" s="1">
        <v>0.028526</v>
      </c>
      <c r="K767" s="1">
        <v>0.013824</v>
      </c>
    </row>
    <row r="768" ht="15.75" customHeight="1">
      <c r="A768" s="1">
        <v>55935.5</v>
      </c>
      <c r="B768" s="1">
        <v>55935.0</v>
      </c>
      <c r="C768" s="1">
        <v>55936.0</v>
      </c>
      <c r="D768" s="1">
        <v>0.029279</v>
      </c>
      <c r="E768" s="1">
        <v>0.015479</v>
      </c>
      <c r="F768" s="1">
        <v>0.009832</v>
      </c>
      <c r="G768" s="1">
        <v>0.006305</v>
      </c>
      <c r="H768" s="1">
        <v>0.012054</v>
      </c>
      <c r="I768" s="1">
        <v>0.007136</v>
      </c>
      <c r="J768" s="1">
        <v>0.00309</v>
      </c>
      <c r="K768" s="1">
        <v>0.009831</v>
      </c>
    </row>
    <row r="769" ht="15.75" customHeight="1">
      <c r="A769" s="1">
        <v>55936.5</v>
      </c>
      <c r="B769" s="1">
        <v>55936.0</v>
      </c>
      <c r="C769" s="1">
        <v>55937.0</v>
      </c>
      <c r="D769" s="1">
        <v>-0.011877</v>
      </c>
      <c r="E769" s="1">
        <v>0.009218</v>
      </c>
      <c r="F769" s="1">
        <v>-5.48E-4</v>
      </c>
      <c r="G769" s="1">
        <v>0.003896</v>
      </c>
      <c r="H769" s="1">
        <v>0.002088</v>
      </c>
      <c r="I769" s="1">
        <v>0.004132</v>
      </c>
      <c r="J769" s="1">
        <v>-0.011993</v>
      </c>
      <c r="K769" s="1">
        <v>0.005944</v>
      </c>
    </row>
    <row r="770" ht="15.75" customHeight="1">
      <c r="A770" s="1">
        <v>55937.5</v>
      </c>
      <c r="B770" s="1">
        <v>55937.0</v>
      </c>
      <c r="C770" s="1">
        <v>55938.0</v>
      </c>
      <c r="D770" s="1">
        <v>-0.011173</v>
      </c>
      <c r="E770" s="1">
        <v>0.008472</v>
      </c>
      <c r="F770" s="1">
        <v>-0.005394</v>
      </c>
      <c r="G770" s="1">
        <v>0.00353</v>
      </c>
      <c r="H770" s="1">
        <v>0.002902</v>
      </c>
      <c r="I770" s="1">
        <v>0.003834</v>
      </c>
      <c r="J770" s="1">
        <v>-0.009873</v>
      </c>
      <c r="K770" s="1">
        <v>0.005406</v>
      </c>
    </row>
    <row r="771" ht="15.75" customHeight="1">
      <c r="A771" s="1">
        <v>55938.5</v>
      </c>
      <c r="B771" s="1">
        <v>55938.0</v>
      </c>
      <c r="C771" s="1">
        <v>55939.0</v>
      </c>
      <c r="D771" s="1">
        <v>-0.013843</v>
      </c>
      <c r="E771" s="1">
        <v>0.008379</v>
      </c>
      <c r="F771" s="1">
        <v>7.38E-4</v>
      </c>
      <c r="G771" s="1">
        <v>0.003768</v>
      </c>
      <c r="H771" s="1">
        <v>-0.008466</v>
      </c>
      <c r="I771" s="1">
        <v>0.003621</v>
      </c>
      <c r="J771" s="1">
        <v>-0.002209</v>
      </c>
      <c r="K771" s="1">
        <v>0.00546</v>
      </c>
    </row>
    <row r="772" ht="15.75" customHeight="1">
      <c r="A772" s="1">
        <v>55939.5</v>
      </c>
      <c r="B772" s="1">
        <v>55939.0</v>
      </c>
      <c r="C772" s="1">
        <v>55940.0</v>
      </c>
      <c r="D772" s="1">
        <v>-0.007876</v>
      </c>
      <c r="E772" s="1">
        <v>0.0082</v>
      </c>
      <c r="F772" s="1">
        <v>-7.25E-4</v>
      </c>
      <c r="G772" s="1">
        <v>0.003396</v>
      </c>
      <c r="H772" s="1">
        <v>-0.003313</v>
      </c>
      <c r="I772" s="1">
        <v>0.00367</v>
      </c>
      <c r="J772" s="1">
        <v>-0.002819</v>
      </c>
      <c r="K772" s="1">
        <v>0.00528</v>
      </c>
    </row>
    <row r="773" ht="15.75" customHeight="1">
      <c r="A773" s="1">
        <v>55940.5</v>
      </c>
      <c r="B773" s="1">
        <v>55940.0</v>
      </c>
      <c r="C773" s="1">
        <v>55941.0</v>
      </c>
      <c r="D773" s="1">
        <v>-0.009319</v>
      </c>
      <c r="E773" s="1">
        <v>0.008086</v>
      </c>
      <c r="F773" s="1">
        <v>0.002987</v>
      </c>
      <c r="G773" s="1">
        <v>0.003564</v>
      </c>
      <c r="H773" s="1">
        <v>-0.003026</v>
      </c>
      <c r="I773" s="1">
        <v>0.003463</v>
      </c>
      <c r="J773" s="1">
        <v>-0.006899</v>
      </c>
      <c r="K773" s="1">
        <v>0.005334</v>
      </c>
    </row>
    <row r="774" ht="15.75" customHeight="1">
      <c r="A774" s="1">
        <v>55941.5</v>
      </c>
      <c r="B774" s="1">
        <v>55941.0</v>
      </c>
      <c r="C774" s="1">
        <v>55942.0</v>
      </c>
      <c r="D774" s="1">
        <v>0.006271</v>
      </c>
      <c r="E774" s="1">
        <v>0.00882</v>
      </c>
      <c r="F774" s="1">
        <v>-0.001037</v>
      </c>
      <c r="G774" s="1">
        <v>0.003639</v>
      </c>
      <c r="H774" s="1">
        <v>-0.001659</v>
      </c>
      <c r="I774" s="1">
        <v>0.003756</v>
      </c>
      <c r="J774" s="1">
        <v>0.008473</v>
      </c>
      <c r="K774" s="1">
        <v>0.005903</v>
      </c>
    </row>
    <row r="775" ht="15.75" customHeight="1">
      <c r="A775" s="1">
        <v>55942.5</v>
      </c>
      <c r="B775" s="1">
        <v>55942.0</v>
      </c>
      <c r="C775" s="1">
        <v>55943.0</v>
      </c>
      <c r="D775" s="1">
        <v>0.014922</v>
      </c>
      <c r="E775" s="1">
        <v>0.008951</v>
      </c>
      <c r="F775" s="1">
        <v>1.2E-4</v>
      </c>
      <c r="G775" s="1">
        <v>0.00353</v>
      </c>
      <c r="H775" s="1">
        <v>-0.002798</v>
      </c>
      <c r="I775" s="1">
        <v>0.003853</v>
      </c>
      <c r="J775" s="1">
        <v>0.017524</v>
      </c>
      <c r="K775" s="1">
        <v>0.006016</v>
      </c>
    </row>
    <row r="776" ht="15.75" customHeight="1">
      <c r="A776" s="1">
        <v>55943.5</v>
      </c>
      <c r="B776" s="1">
        <v>55943.0</v>
      </c>
      <c r="C776" s="1">
        <v>55944.0</v>
      </c>
      <c r="D776" s="1">
        <v>7.0E-4</v>
      </c>
      <c r="E776" s="1">
        <v>0.009974</v>
      </c>
      <c r="F776" s="1">
        <v>-9.22E-4</v>
      </c>
      <c r="G776" s="1">
        <v>0.003952</v>
      </c>
      <c r="H776" s="1">
        <v>-0.003253</v>
      </c>
      <c r="I776" s="1">
        <v>0.004321</v>
      </c>
      <c r="J776" s="1">
        <v>0.005767</v>
      </c>
      <c r="K776" s="1">
        <v>0.006685</v>
      </c>
    </row>
    <row r="777" ht="15.75" customHeight="1">
      <c r="A777" s="1">
        <v>55944.5</v>
      </c>
      <c r="B777" s="1">
        <v>55944.0</v>
      </c>
      <c r="C777" s="1">
        <v>55945.0</v>
      </c>
      <c r="D777" s="1">
        <v>0.013392</v>
      </c>
      <c r="E777" s="1">
        <v>0.01398</v>
      </c>
      <c r="F777" s="1">
        <v>0.011196</v>
      </c>
      <c r="G777" s="1">
        <v>0.006159</v>
      </c>
      <c r="H777" s="1">
        <v>0.009229</v>
      </c>
      <c r="I777" s="1">
        <v>0.006028</v>
      </c>
      <c r="J777" s="1">
        <v>-0.007914</v>
      </c>
      <c r="K777" s="1">
        <v>0.009261</v>
      </c>
    </row>
    <row r="778" ht="15.75" customHeight="1">
      <c r="A778" s="1">
        <v>55945.5</v>
      </c>
      <c r="B778" s="1">
        <v>55945.0</v>
      </c>
      <c r="C778" s="1">
        <v>55946.0</v>
      </c>
      <c r="D778" s="1">
        <v>0.016684</v>
      </c>
      <c r="E778" s="1">
        <v>0.0473</v>
      </c>
      <c r="F778" s="1">
        <v>0.003643</v>
      </c>
      <c r="G778" s="1">
        <v>0.016841</v>
      </c>
      <c r="H778" s="1">
        <v>-0.010083</v>
      </c>
      <c r="I778" s="1">
        <v>0.019819</v>
      </c>
      <c r="J778" s="1">
        <v>0.023863</v>
      </c>
      <c r="K778" s="1">
        <v>0.033923</v>
      </c>
    </row>
    <row r="779" ht="15.75" customHeight="1">
      <c r="A779" s="1">
        <v>55946.5</v>
      </c>
      <c r="B779" s="1">
        <v>55946.0</v>
      </c>
      <c r="C779" s="1">
        <v>55947.0</v>
      </c>
      <c r="D779" s="1">
        <v>0.022274</v>
      </c>
      <c r="E779" s="1">
        <v>0.010992</v>
      </c>
      <c r="F779" s="1">
        <v>4.23E-4</v>
      </c>
      <c r="G779" s="1">
        <v>0.004116</v>
      </c>
      <c r="H779" s="1">
        <v>0.003532</v>
      </c>
      <c r="I779" s="1">
        <v>0.004703</v>
      </c>
      <c r="J779" s="1">
        <v>0.014861</v>
      </c>
      <c r="K779" s="1">
        <v>0.007363</v>
      </c>
    </row>
    <row r="780" ht="15.75" customHeight="1">
      <c r="A780" s="1">
        <v>55947.5</v>
      </c>
      <c r="B780" s="1">
        <v>55947.0</v>
      </c>
      <c r="C780" s="1">
        <v>55948.0</v>
      </c>
      <c r="D780" s="1">
        <v>0.014637</v>
      </c>
      <c r="E780" s="1">
        <v>0.01112</v>
      </c>
      <c r="F780" s="1">
        <v>0.004562</v>
      </c>
      <c r="G780" s="1">
        <v>0.004362</v>
      </c>
      <c r="H780" s="1">
        <v>0.006187</v>
      </c>
      <c r="I780" s="1">
        <v>0.004609</v>
      </c>
      <c r="J780" s="1">
        <v>0.002585</v>
      </c>
      <c r="K780" s="1">
        <v>0.007509</v>
      </c>
    </row>
    <row r="781" ht="15.75" customHeight="1">
      <c r="A781" s="1">
        <v>55948.5</v>
      </c>
      <c r="B781" s="1">
        <v>55948.0</v>
      </c>
      <c r="C781" s="1">
        <v>55949.0</v>
      </c>
      <c r="D781" s="1">
        <v>0.002389</v>
      </c>
      <c r="E781" s="1">
        <v>0.01251</v>
      </c>
      <c r="F781" s="1">
        <v>9.02E-4</v>
      </c>
      <c r="G781" s="1">
        <v>0.005384</v>
      </c>
      <c r="H781" s="1">
        <v>0.001786</v>
      </c>
      <c r="I781" s="1">
        <v>0.005566</v>
      </c>
      <c r="J781" s="1">
        <v>-5.96E-4</v>
      </c>
      <c r="K781" s="1">
        <v>0.008056</v>
      </c>
    </row>
    <row r="782" ht="15.75" customHeight="1">
      <c r="A782" s="1">
        <v>55949.5</v>
      </c>
      <c r="B782" s="1">
        <v>55949.0</v>
      </c>
      <c r="C782" s="1">
        <v>55950.0</v>
      </c>
      <c r="D782" s="1">
        <v>-0.006218</v>
      </c>
      <c r="E782" s="1">
        <v>0.013692</v>
      </c>
      <c r="F782" s="1">
        <v>-0.004249</v>
      </c>
      <c r="G782" s="1">
        <v>0.006293</v>
      </c>
      <c r="H782" s="1">
        <v>-0.002498</v>
      </c>
      <c r="I782" s="1">
        <v>0.006413</v>
      </c>
      <c r="J782" s="1">
        <v>0.001056</v>
      </c>
      <c r="K782" s="1">
        <v>0.00842</v>
      </c>
    </row>
    <row r="783" ht="15.75" customHeight="1">
      <c r="A783" s="1">
        <v>55950.5</v>
      </c>
      <c r="B783" s="1">
        <v>55950.0</v>
      </c>
      <c r="C783" s="1">
        <v>55951.0</v>
      </c>
      <c r="D783" s="1">
        <v>-0.011409</v>
      </c>
      <c r="E783" s="1">
        <v>0.013465</v>
      </c>
      <c r="F783" s="1">
        <v>-0.007516</v>
      </c>
      <c r="G783" s="1">
        <v>0.005795</v>
      </c>
      <c r="H783" s="1">
        <v>-0.007068</v>
      </c>
      <c r="I783" s="1">
        <v>0.006022</v>
      </c>
      <c r="J783" s="1">
        <v>0.00466</v>
      </c>
      <c r="K783" s="1">
        <v>0.008754</v>
      </c>
    </row>
    <row r="784" ht="15.75" customHeight="1">
      <c r="A784" s="1">
        <v>55951.5</v>
      </c>
      <c r="B784" s="1">
        <v>55951.0</v>
      </c>
      <c r="C784" s="1">
        <v>55952.0</v>
      </c>
      <c r="D784" s="1">
        <v>0.001696</v>
      </c>
      <c r="E784" s="1">
        <v>0.01274</v>
      </c>
      <c r="F784" s="1">
        <v>-0.010145</v>
      </c>
      <c r="G784" s="1">
        <v>0.005174</v>
      </c>
      <c r="H784" s="1">
        <v>0.00835</v>
      </c>
      <c r="I784" s="1">
        <v>0.005861</v>
      </c>
      <c r="J784" s="1">
        <v>-0.001982</v>
      </c>
      <c r="K784" s="1">
        <v>0.008154</v>
      </c>
    </row>
    <row r="785" ht="15.75" customHeight="1">
      <c r="A785" s="1">
        <v>55952.5</v>
      </c>
      <c r="B785" s="1">
        <v>55952.0</v>
      </c>
      <c r="C785" s="1">
        <v>55953.0</v>
      </c>
      <c r="D785" s="1">
        <v>7.32E-4</v>
      </c>
      <c r="E785" s="1">
        <v>0.012302</v>
      </c>
      <c r="F785" s="1">
        <v>-0.008344</v>
      </c>
      <c r="G785" s="1">
        <v>0.005149</v>
      </c>
      <c r="H785" s="1">
        <v>0.005318</v>
      </c>
      <c r="I785" s="1">
        <v>0.005672</v>
      </c>
      <c r="J785" s="1">
        <v>-6.61E-4</v>
      </c>
      <c r="K785" s="1">
        <v>0.007813</v>
      </c>
    </row>
    <row r="786" ht="15.75" customHeight="1">
      <c r="A786" s="1">
        <v>55953.5</v>
      </c>
      <c r="B786" s="1">
        <v>55953.0</v>
      </c>
      <c r="C786" s="1">
        <v>55954.0</v>
      </c>
      <c r="D786" s="1">
        <v>-0.007357</v>
      </c>
      <c r="E786" s="1">
        <v>0.01244</v>
      </c>
      <c r="F786" s="1">
        <v>0.0113</v>
      </c>
      <c r="G786" s="1">
        <v>0.006751</v>
      </c>
      <c r="H786" s="1">
        <v>-0.010379</v>
      </c>
      <c r="I786" s="1">
        <v>0.005485</v>
      </c>
      <c r="J786" s="1">
        <v>-0.002503</v>
      </c>
      <c r="K786" s="1">
        <v>0.007609</v>
      </c>
    </row>
    <row r="787" ht="15.75" customHeight="1">
      <c r="A787" s="1">
        <v>55954.5</v>
      </c>
      <c r="B787" s="1">
        <v>55954.0</v>
      </c>
      <c r="C787" s="1">
        <v>55955.0</v>
      </c>
      <c r="D787" s="1">
        <v>-0.00196</v>
      </c>
      <c r="E787" s="1">
        <v>0.013313</v>
      </c>
      <c r="F787" s="1">
        <v>0.003319</v>
      </c>
      <c r="G787" s="1">
        <v>0.005909</v>
      </c>
      <c r="H787" s="1">
        <v>-0.001789</v>
      </c>
      <c r="I787" s="1">
        <v>0.005762</v>
      </c>
      <c r="J787" s="1">
        <v>-0.001202</v>
      </c>
      <c r="K787" s="1">
        <v>0.008666</v>
      </c>
    </row>
    <row r="788" ht="15.75" customHeight="1">
      <c r="A788" s="1">
        <v>55955.5</v>
      </c>
      <c r="B788" s="1">
        <v>55955.0</v>
      </c>
      <c r="C788" s="1">
        <v>55956.0</v>
      </c>
      <c r="D788" s="1">
        <v>0.01724</v>
      </c>
      <c r="E788" s="1">
        <v>0.017834</v>
      </c>
      <c r="F788" s="1">
        <v>0.005611</v>
      </c>
      <c r="G788" s="1">
        <v>0.007754</v>
      </c>
      <c r="H788" s="1">
        <v>-0.00949</v>
      </c>
      <c r="I788" s="1">
        <v>0.007685</v>
      </c>
      <c r="J788" s="1">
        <v>0.024448</v>
      </c>
      <c r="K788" s="1">
        <v>0.012065</v>
      </c>
    </row>
    <row r="789" ht="15.75" customHeight="1">
      <c r="A789" s="1">
        <v>55956.5</v>
      </c>
      <c r="B789" s="1">
        <v>55956.0</v>
      </c>
      <c r="C789" s="1">
        <v>55957.0</v>
      </c>
      <c r="D789" s="1">
        <v>-0.009322</v>
      </c>
      <c r="E789" s="1">
        <v>0.016484</v>
      </c>
      <c r="F789" s="1">
        <v>-0.001596</v>
      </c>
      <c r="G789" s="1">
        <v>0.006971</v>
      </c>
      <c r="H789" s="1">
        <v>-0.007518</v>
      </c>
      <c r="I789" s="1">
        <v>0.007133</v>
      </c>
      <c r="J789" s="1">
        <v>0.001343</v>
      </c>
      <c r="K789" s="1">
        <v>0.011309</v>
      </c>
    </row>
    <row r="790" ht="15.75" customHeight="1">
      <c r="A790" s="1">
        <v>55957.5</v>
      </c>
      <c r="B790" s="1">
        <v>55957.0</v>
      </c>
      <c r="C790" s="1">
        <v>55958.0</v>
      </c>
      <c r="D790" s="1">
        <v>-0.013229</v>
      </c>
      <c r="E790" s="1">
        <v>0.014228</v>
      </c>
      <c r="F790" s="1">
        <v>0.007921</v>
      </c>
      <c r="G790" s="1">
        <v>0.006722</v>
      </c>
      <c r="H790" s="1">
        <v>-0.002611</v>
      </c>
      <c r="I790" s="1">
        <v>0.006691</v>
      </c>
      <c r="J790" s="1">
        <v>-0.01441</v>
      </c>
      <c r="K790" s="1">
        <v>0.008969</v>
      </c>
    </row>
    <row r="791" ht="15.75" customHeight="1">
      <c r="A791" s="1">
        <v>55958.5</v>
      </c>
      <c r="B791" s="1">
        <v>55958.0</v>
      </c>
      <c r="C791" s="1">
        <v>55959.0</v>
      </c>
      <c r="D791" s="1">
        <v>-0.002032</v>
      </c>
      <c r="E791" s="1">
        <v>0.013814</v>
      </c>
      <c r="F791" s="1">
        <v>0.00303</v>
      </c>
      <c r="G791" s="1">
        <v>0.006001</v>
      </c>
      <c r="H791" s="1">
        <v>0.007933</v>
      </c>
      <c r="I791" s="1">
        <v>0.006779</v>
      </c>
      <c r="J791" s="1">
        <v>-0.013878</v>
      </c>
      <c r="K791" s="1">
        <v>0.008494</v>
      </c>
    </row>
    <row r="792" ht="15.75" customHeight="1">
      <c r="A792" s="1">
        <v>55959.5</v>
      </c>
      <c r="B792" s="1">
        <v>55959.0</v>
      </c>
      <c r="C792" s="1">
        <v>55960.0</v>
      </c>
      <c r="D792" s="1">
        <v>-0.004772</v>
      </c>
      <c r="E792" s="1">
        <v>0.014857</v>
      </c>
      <c r="F792" s="1">
        <v>0.00804</v>
      </c>
      <c r="G792" s="1">
        <v>0.007182</v>
      </c>
      <c r="H792" s="1">
        <v>0.002344</v>
      </c>
      <c r="I792" s="1">
        <v>0.006936</v>
      </c>
      <c r="J792" s="1">
        <v>-0.011474</v>
      </c>
      <c r="K792" s="1">
        <v>0.009249</v>
      </c>
    </row>
    <row r="793" ht="15.75" customHeight="1">
      <c r="A793" s="1">
        <v>55960.5</v>
      </c>
      <c r="B793" s="1">
        <v>55960.0</v>
      </c>
      <c r="C793" s="1">
        <v>55961.0</v>
      </c>
      <c r="D793" s="1">
        <v>-0.016835</v>
      </c>
      <c r="E793" s="1">
        <v>0.015308</v>
      </c>
      <c r="F793" s="1">
        <v>-0.00534</v>
      </c>
      <c r="G793" s="1">
        <v>0.006683</v>
      </c>
      <c r="H793" s="1">
        <v>-8.82E-4</v>
      </c>
      <c r="I793" s="1">
        <v>0.007332</v>
      </c>
      <c r="J793" s="1">
        <v>-0.011238</v>
      </c>
      <c r="K793" s="1">
        <v>0.009354</v>
      </c>
    </row>
    <row r="794" ht="15.75" customHeight="1">
      <c r="A794" s="1">
        <v>55961.5</v>
      </c>
      <c r="B794" s="1">
        <v>55961.0</v>
      </c>
      <c r="C794" s="1">
        <v>55962.0</v>
      </c>
      <c r="D794" s="1">
        <v>-0.013945</v>
      </c>
      <c r="E794" s="1">
        <v>0.016566</v>
      </c>
      <c r="F794" s="1">
        <v>-0.005361</v>
      </c>
      <c r="G794" s="1">
        <v>0.007188</v>
      </c>
      <c r="H794" s="1">
        <v>-0.007491</v>
      </c>
      <c r="I794" s="1">
        <v>0.007626</v>
      </c>
      <c r="J794" s="1">
        <v>2.74E-4</v>
      </c>
      <c r="K794" s="1">
        <v>0.010404</v>
      </c>
    </row>
    <row r="795" ht="15.75" customHeight="1">
      <c r="A795" s="1">
        <v>55962.5</v>
      </c>
      <c r="B795" s="1">
        <v>55962.0</v>
      </c>
      <c r="C795" s="1">
        <v>55963.0</v>
      </c>
      <c r="D795" s="1">
        <v>-0.005452</v>
      </c>
      <c r="E795" s="1">
        <v>0.019516</v>
      </c>
      <c r="F795" s="1">
        <v>-0.013049</v>
      </c>
      <c r="G795" s="1">
        <v>0.008311</v>
      </c>
      <c r="H795" s="1">
        <v>-0.002203</v>
      </c>
      <c r="I795" s="1">
        <v>0.009097</v>
      </c>
      <c r="J795" s="1">
        <v>0.005337</v>
      </c>
      <c r="K795" s="1">
        <v>0.011922</v>
      </c>
    </row>
    <row r="796" ht="15.75" customHeight="1">
      <c r="A796" s="1">
        <v>55963.5</v>
      </c>
      <c r="B796" s="1">
        <v>55963.0</v>
      </c>
      <c r="C796" s="1">
        <v>55964.0</v>
      </c>
      <c r="D796" s="1">
        <v>-0.008135</v>
      </c>
      <c r="E796" s="1">
        <v>0.020044</v>
      </c>
      <c r="F796" s="1">
        <v>-0.017205</v>
      </c>
      <c r="G796" s="1">
        <v>0.007968</v>
      </c>
      <c r="H796" s="1">
        <v>0.005096</v>
      </c>
      <c r="I796" s="1">
        <v>0.009597</v>
      </c>
      <c r="J796" s="1">
        <v>-0.00386</v>
      </c>
      <c r="K796" s="1">
        <v>0.011842</v>
      </c>
    </row>
    <row r="797" ht="15.75" customHeight="1">
      <c r="A797" s="1">
        <v>55964.5</v>
      </c>
      <c r="B797" s="1">
        <v>55964.0</v>
      </c>
      <c r="C797" s="1">
        <v>55965.0</v>
      </c>
      <c r="D797" s="1">
        <v>-0.040524</v>
      </c>
      <c r="E797" s="1">
        <v>0.024114</v>
      </c>
      <c r="F797" s="1">
        <v>-0.004492</v>
      </c>
      <c r="G797" s="1">
        <v>0.010483</v>
      </c>
      <c r="H797" s="1">
        <v>-0.02347</v>
      </c>
      <c r="I797" s="1">
        <v>0.010653</v>
      </c>
      <c r="J797" s="1">
        <v>5.97E-4</v>
      </c>
      <c r="K797" s="1">
        <v>0.014741</v>
      </c>
    </row>
    <row r="798" ht="15.75" customHeight="1">
      <c r="A798" s="1">
        <v>55965.5</v>
      </c>
      <c r="B798" s="1">
        <v>55965.0</v>
      </c>
      <c r="C798" s="1">
        <v>55966.0</v>
      </c>
      <c r="D798" s="1">
        <v>-0.018745</v>
      </c>
      <c r="E798" s="1">
        <v>0.039293</v>
      </c>
      <c r="F798" s="1">
        <v>-0.003097</v>
      </c>
      <c r="G798" s="1">
        <v>0.01734</v>
      </c>
      <c r="H798" s="1">
        <v>-0.014199</v>
      </c>
      <c r="I798" s="1">
        <v>0.016619</v>
      </c>
      <c r="J798" s="1">
        <v>0.003662</v>
      </c>
      <c r="K798" s="1">
        <v>0.024152</v>
      </c>
    </row>
    <row r="799" ht="15.75" customHeight="1">
      <c r="A799" s="1">
        <v>55968.5</v>
      </c>
      <c r="B799" s="1">
        <v>55968.0</v>
      </c>
      <c r="C799" s="1">
        <v>55969.0</v>
      </c>
      <c r="D799" s="1">
        <v>0.00974</v>
      </c>
      <c r="E799" s="1">
        <v>0.019926</v>
      </c>
      <c r="F799" s="1">
        <v>0.005716</v>
      </c>
      <c r="G799" s="1">
        <v>0.006873</v>
      </c>
      <c r="H799" s="1">
        <v>-0.004991</v>
      </c>
      <c r="I799" s="1">
        <v>0.007517</v>
      </c>
      <c r="J799" s="1">
        <v>0.010491</v>
      </c>
      <c r="K799" s="1">
        <v>0.014074</v>
      </c>
    </row>
    <row r="800" ht="15.75" customHeight="1">
      <c r="A800" s="1">
        <v>55969.5</v>
      </c>
      <c r="B800" s="1">
        <v>55969.0</v>
      </c>
      <c r="C800" s="1">
        <v>55970.0</v>
      </c>
      <c r="D800" s="1">
        <v>0.00594</v>
      </c>
      <c r="E800" s="1">
        <v>0.014946</v>
      </c>
      <c r="F800" s="1">
        <v>-0.002641</v>
      </c>
      <c r="G800" s="1">
        <v>0.006012</v>
      </c>
      <c r="H800" s="1">
        <v>-0.002929</v>
      </c>
      <c r="I800" s="1">
        <v>0.005957</v>
      </c>
      <c r="J800" s="1">
        <v>0.009361</v>
      </c>
      <c r="K800" s="1">
        <v>0.010116</v>
      </c>
    </row>
    <row r="801" ht="15.75" customHeight="1">
      <c r="A801" s="1">
        <v>55970.5</v>
      </c>
      <c r="B801" s="1">
        <v>55970.0</v>
      </c>
      <c r="C801" s="1">
        <v>55971.0</v>
      </c>
      <c r="D801" s="1">
        <v>0.008622</v>
      </c>
      <c r="E801" s="1">
        <v>0.014286</v>
      </c>
      <c r="F801" s="1">
        <v>0.005098</v>
      </c>
      <c r="G801" s="1">
        <v>0.005929</v>
      </c>
      <c r="H801" s="1">
        <v>8.59E-4</v>
      </c>
      <c r="I801" s="1">
        <v>0.005901</v>
      </c>
      <c r="J801" s="1">
        <v>0.004875</v>
      </c>
      <c r="K801" s="1">
        <v>0.009428</v>
      </c>
    </row>
    <row r="802" ht="15.75" customHeight="1">
      <c r="A802" s="1">
        <v>55971.5</v>
      </c>
      <c r="B802" s="1">
        <v>55971.0</v>
      </c>
      <c r="C802" s="1">
        <v>55972.0</v>
      </c>
      <c r="D802" s="1">
        <v>-0.018578</v>
      </c>
      <c r="E802" s="1">
        <v>0.012045</v>
      </c>
      <c r="F802" s="1">
        <v>0.002934</v>
      </c>
      <c r="G802" s="1">
        <v>0.004892</v>
      </c>
      <c r="H802" s="1">
        <v>-0.001473</v>
      </c>
      <c r="I802" s="1">
        <v>0.004993</v>
      </c>
      <c r="J802" s="1">
        <v>-0.01519</v>
      </c>
      <c r="K802" s="1">
        <v>0.007945</v>
      </c>
    </row>
    <row r="803" ht="15.75" customHeight="1">
      <c r="A803" s="1">
        <v>55972.5</v>
      </c>
      <c r="B803" s="1">
        <v>55972.0</v>
      </c>
      <c r="C803" s="1">
        <v>55973.0</v>
      </c>
      <c r="D803" s="1">
        <v>-0.023492</v>
      </c>
      <c r="E803" s="1">
        <v>0.011662</v>
      </c>
      <c r="F803" s="1">
        <v>-0.004979</v>
      </c>
      <c r="G803" s="1">
        <v>0.004564</v>
      </c>
      <c r="H803" s="1">
        <v>-0.002211</v>
      </c>
      <c r="I803" s="1">
        <v>0.004841</v>
      </c>
      <c r="J803" s="1">
        <v>-0.013523</v>
      </c>
      <c r="K803" s="1">
        <v>0.007678</v>
      </c>
    </row>
    <row r="804" ht="15.75" customHeight="1">
      <c r="A804" s="1">
        <v>55973.5</v>
      </c>
      <c r="B804" s="1">
        <v>55973.0</v>
      </c>
      <c r="C804" s="1">
        <v>55974.0</v>
      </c>
      <c r="D804" s="1">
        <v>-0.016125</v>
      </c>
      <c r="E804" s="1">
        <v>0.010798</v>
      </c>
      <c r="F804" s="1">
        <v>-0.001248</v>
      </c>
      <c r="G804" s="1">
        <v>0.004726</v>
      </c>
      <c r="H804" s="1">
        <v>0.004866</v>
      </c>
      <c r="I804" s="1">
        <v>0.004486</v>
      </c>
      <c r="J804" s="1">
        <v>-0.018951</v>
      </c>
      <c r="K804" s="1">
        <v>0.00693</v>
      </c>
    </row>
    <row r="805" ht="15.75" customHeight="1">
      <c r="A805" s="1">
        <v>55974.5</v>
      </c>
      <c r="B805" s="1">
        <v>55974.0</v>
      </c>
      <c r="C805" s="1">
        <v>55975.0</v>
      </c>
      <c r="D805" s="1">
        <v>-0.019122</v>
      </c>
      <c r="E805" s="1">
        <v>0.010984</v>
      </c>
      <c r="F805" s="1">
        <v>-0.0012</v>
      </c>
      <c r="G805" s="1">
        <v>0.004594</v>
      </c>
      <c r="H805" s="1">
        <v>-0.001909</v>
      </c>
      <c r="I805" s="1">
        <v>0.004527</v>
      </c>
      <c r="J805" s="1">
        <v>-0.012353</v>
      </c>
      <c r="K805" s="1">
        <v>0.007178</v>
      </c>
    </row>
    <row r="806" ht="15.75" customHeight="1">
      <c r="A806" s="1">
        <v>55975.5</v>
      </c>
      <c r="B806" s="1">
        <v>55975.0</v>
      </c>
      <c r="C806" s="1">
        <v>55976.0</v>
      </c>
      <c r="D806" s="1">
        <v>-0.004329</v>
      </c>
      <c r="E806" s="1">
        <v>0.01143</v>
      </c>
      <c r="F806" s="1">
        <v>-0.001809</v>
      </c>
      <c r="G806" s="1">
        <v>0.003858</v>
      </c>
      <c r="H806" s="1">
        <v>-0.002785</v>
      </c>
      <c r="I806" s="1">
        <v>0.004645</v>
      </c>
      <c r="J806" s="1">
        <v>6.84E-4</v>
      </c>
      <c r="K806" s="1">
        <v>0.007706</v>
      </c>
    </row>
    <row r="807" ht="15.75" customHeight="1">
      <c r="A807" s="1">
        <v>55976.5</v>
      </c>
      <c r="B807" s="1">
        <v>55976.0</v>
      </c>
      <c r="C807" s="1">
        <v>55977.0</v>
      </c>
      <c r="D807" s="1">
        <v>4.54E-4</v>
      </c>
      <c r="E807" s="1">
        <v>0.012564</v>
      </c>
      <c r="F807" s="1">
        <v>2.11E-4</v>
      </c>
      <c r="G807" s="1">
        <v>0.004759</v>
      </c>
      <c r="H807" s="1">
        <v>-6.83E-4</v>
      </c>
      <c r="I807" s="1">
        <v>0.0048</v>
      </c>
      <c r="J807" s="1">
        <v>0.001013</v>
      </c>
      <c r="K807" s="1">
        <v>0.008628</v>
      </c>
    </row>
    <row r="808" ht="15.75" customHeight="1">
      <c r="A808" s="1">
        <v>55977.5</v>
      </c>
      <c r="B808" s="1">
        <v>55977.0</v>
      </c>
      <c r="C808" s="1">
        <v>55978.0</v>
      </c>
      <c r="D808" s="1">
        <v>-0.004437</v>
      </c>
      <c r="E808" s="1">
        <v>0.016342</v>
      </c>
      <c r="F808" s="1">
        <v>-0.002749</v>
      </c>
      <c r="G808" s="1">
        <v>0.006258</v>
      </c>
      <c r="H808" s="1">
        <v>-0.008858</v>
      </c>
      <c r="I808" s="1">
        <v>0.006209</v>
      </c>
      <c r="J808" s="1">
        <v>0.008305</v>
      </c>
      <c r="K808" s="1">
        <v>0.011264</v>
      </c>
    </row>
    <row r="809" ht="15.75" customHeight="1">
      <c r="A809" s="1">
        <v>55978.5</v>
      </c>
      <c r="B809" s="1">
        <v>55978.0</v>
      </c>
      <c r="C809" s="1">
        <v>55979.0</v>
      </c>
      <c r="D809" s="1">
        <v>-0.018886</v>
      </c>
      <c r="E809" s="1">
        <v>0.021956</v>
      </c>
      <c r="F809" s="1">
        <v>-0.001171</v>
      </c>
      <c r="G809" s="1">
        <v>0.008234</v>
      </c>
      <c r="H809" s="1">
        <v>0.002156</v>
      </c>
      <c r="I809" s="1">
        <v>0.008807</v>
      </c>
      <c r="J809" s="1">
        <v>-0.016909</v>
      </c>
      <c r="K809" s="1">
        <v>0.014842</v>
      </c>
    </row>
    <row r="810" ht="15.75" customHeight="1">
      <c r="A810" s="1">
        <v>55979.5</v>
      </c>
      <c r="B810" s="1">
        <v>55979.0</v>
      </c>
      <c r="C810" s="1">
        <v>55980.0</v>
      </c>
      <c r="D810" s="1">
        <v>-0.035597</v>
      </c>
      <c r="E810" s="1">
        <v>0.024776</v>
      </c>
      <c r="F810" s="1">
        <v>-0.001721</v>
      </c>
      <c r="G810" s="1">
        <v>0.009177</v>
      </c>
      <c r="H810" s="1">
        <v>-0.017558</v>
      </c>
      <c r="I810" s="1">
        <v>0.00934</v>
      </c>
      <c r="J810" s="1">
        <v>-0.009642</v>
      </c>
      <c r="K810" s="1">
        <v>0.017255</v>
      </c>
    </row>
    <row r="811" ht="15.75" customHeight="1">
      <c r="A811" s="1">
        <v>55980.5</v>
      </c>
      <c r="B811" s="1">
        <v>55980.0</v>
      </c>
      <c r="C811" s="1">
        <v>55981.0</v>
      </c>
      <c r="D811" s="1">
        <v>0.046275</v>
      </c>
      <c r="E811" s="1">
        <v>0.03755</v>
      </c>
      <c r="F811" s="1">
        <v>0.002899</v>
      </c>
      <c r="G811" s="1">
        <v>0.016659</v>
      </c>
      <c r="H811" s="1">
        <v>0.012975</v>
      </c>
      <c r="I811" s="1">
        <v>0.014424</v>
      </c>
      <c r="J811" s="1">
        <v>0.021335</v>
      </c>
      <c r="K811" s="1">
        <v>0.025419</v>
      </c>
    </row>
    <row r="812" ht="15.75" customHeight="1">
      <c r="A812" s="1">
        <v>55981.5</v>
      </c>
      <c r="B812" s="1">
        <v>55981.0</v>
      </c>
      <c r="C812" s="1">
        <v>55982.0</v>
      </c>
      <c r="D812" s="1">
        <v>-0.009824</v>
      </c>
      <c r="E812" s="1">
        <v>0.045843</v>
      </c>
      <c r="F812" s="1">
        <v>-0.002208</v>
      </c>
      <c r="G812" s="1">
        <v>0.019218</v>
      </c>
      <c r="H812" s="1">
        <v>-0.004242</v>
      </c>
      <c r="I812" s="1">
        <v>0.019287</v>
      </c>
      <c r="J812" s="1">
        <v>-0.001975</v>
      </c>
      <c r="K812" s="1">
        <v>0.029852</v>
      </c>
    </row>
    <row r="813" ht="15.75" customHeight="1">
      <c r="A813" s="1">
        <v>55984.5</v>
      </c>
      <c r="B813" s="1">
        <v>55984.0</v>
      </c>
      <c r="C813" s="1">
        <v>55985.0</v>
      </c>
      <c r="D813" s="1">
        <v>-0.027455</v>
      </c>
      <c r="E813" s="1">
        <v>0.037533</v>
      </c>
      <c r="F813" s="1">
        <v>0.023068</v>
      </c>
      <c r="G813" s="1">
        <v>0.01742</v>
      </c>
      <c r="H813" s="1">
        <v>-0.004831</v>
      </c>
      <c r="I813" s="1">
        <v>0.016599</v>
      </c>
      <c r="J813" s="1">
        <v>-0.029441</v>
      </c>
      <c r="K813" s="1">
        <v>0.022132</v>
      </c>
    </row>
    <row r="814" ht="15.75" customHeight="1">
      <c r="A814" s="1">
        <v>55985.5</v>
      </c>
      <c r="B814" s="1">
        <v>55985.0</v>
      </c>
      <c r="C814" s="1">
        <v>55986.0</v>
      </c>
      <c r="D814" s="1">
        <v>-0.0304</v>
      </c>
      <c r="E814" s="1">
        <v>0.022999</v>
      </c>
      <c r="F814" s="1">
        <v>2.85E-4</v>
      </c>
      <c r="G814" s="1">
        <v>0.010586</v>
      </c>
      <c r="H814" s="1">
        <v>0.006636</v>
      </c>
      <c r="I814" s="1">
        <v>0.010936</v>
      </c>
      <c r="J814" s="1">
        <v>-0.031169</v>
      </c>
      <c r="K814" s="1">
        <v>0.013029</v>
      </c>
    </row>
    <row r="815" ht="15.75" customHeight="1">
      <c r="A815" s="1">
        <v>55986.5</v>
      </c>
      <c r="B815" s="1">
        <v>55986.0</v>
      </c>
      <c r="C815" s="1">
        <v>55987.0</v>
      </c>
      <c r="D815" s="1">
        <v>0.019865</v>
      </c>
      <c r="E815" s="1">
        <v>0.021722</v>
      </c>
      <c r="F815" s="1">
        <v>-0.001285</v>
      </c>
      <c r="G815" s="1">
        <v>0.008602</v>
      </c>
      <c r="H815" s="1">
        <v>-0.002166</v>
      </c>
      <c r="I815" s="1">
        <v>0.009776</v>
      </c>
      <c r="J815" s="1">
        <v>0.02213</v>
      </c>
      <c r="K815" s="1">
        <v>0.013588</v>
      </c>
    </row>
    <row r="816" ht="15.75" customHeight="1">
      <c r="A816" s="1">
        <v>55987.5</v>
      </c>
      <c r="B816" s="1">
        <v>55987.0</v>
      </c>
      <c r="C816" s="1">
        <v>55988.0</v>
      </c>
      <c r="D816" s="1">
        <v>-6.21E-4</v>
      </c>
      <c r="E816" s="1">
        <v>0.018833</v>
      </c>
      <c r="F816" s="1">
        <v>0.002647</v>
      </c>
      <c r="G816" s="1">
        <v>0.009157</v>
      </c>
      <c r="H816" s="1">
        <v>-0.007152</v>
      </c>
      <c r="I816" s="1">
        <v>0.008142</v>
      </c>
      <c r="J816" s="1">
        <v>0.006661</v>
      </c>
      <c r="K816" s="1">
        <v>0.01189</v>
      </c>
    </row>
    <row r="817" ht="15.75" customHeight="1">
      <c r="A817" s="1">
        <v>55988.5</v>
      </c>
      <c r="B817" s="1">
        <v>55988.0</v>
      </c>
      <c r="C817" s="1">
        <v>55989.0</v>
      </c>
      <c r="D817" s="1">
        <v>-0.022514</v>
      </c>
      <c r="E817" s="1">
        <v>0.016707</v>
      </c>
      <c r="F817" s="1">
        <v>0.004217</v>
      </c>
      <c r="G817" s="1">
        <v>0.007787</v>
      </c>
      <c r="H817" s="1">
        <v>-0.001327</v>
      </c>
      <c r="I817" s="1">
        <v>0.00778</v>
      </c>
      <c r="J817" s="1">
        <v>-0.020307</v>
      </c>
      <c r="K817" s="1">
        <v>0.010282</v>
      </c>
    </row>
    <row r="818" ht="15.75" customHeight="1">
      <c r="A818" s="1">
        <v>55989.5</v>
      </c>
      <c r="B818" s="1">
        <v>55989.0</v>
      </c>
      <c r="C818" s="1">
        <v>55990.0</v>
      </c>
      <c r="D818" s="1">
        <v>-0.011809</v>
      </c>
      <c r="E818" s="1">
        <v>0.015392</v>
      </c>
      <c r="F818" s="1">
        <v>0.00685</v>
      </c>
      <c r="G818" s="1">
        <v>0.007586</v>
      </c>
      <c r="H818" s="1">
        <v>-0.002874</v>
      </c>
      <c r="I818" s="1">
        <v>0.007194</v>
      </c>
      <c r="J818" s="1">
        <v>-0.011627</v>
      </c>
      <c r="K818" s="1">
        <v>0.009394</v>
      </c>
    </row>
    <row r="819" ht="15.75" customHeight="1">
      <c r="A819" s="1">
        <v>55990.5</v>
      </c>
      <c r="B819" s="1">
        <v>55990.0</v>
      </c>
      <c r="C819" s="1">
        <v>55991.0</v>
      </c>
      <c r="D819" s="1">
        <v>0.009604</v>
      </c>
      <c r="E819" s="1">
        <v>0.014655</v>
      </c>
      <c r="F819" s="1">
        <v>0.002334</v>
      </c>
      <c r="G819" s="1">
        <v>0.006011</v>
      </c>
      <c r="H819" s="1">
        <v>-0.003101</v>
      </c>
      <c r="I819" s="1">
        <v>0.006867</v>
      </c>
      <c r="J819" s="1">
        <v>0.011009</v>
      </c>
      <c r="K819" s="1">
        <v>0.009411</v>
      </c>
    </row>
    <row r="820" ht="15.75" customHeight="1">
      <c r="A820" s="1">
        <v>55991.5</v>
      </c>
      <c r="B820" s="1">
        <v>55991.0</v>
      </c>
      <c r="C820" s="1">
        <v>55992.0</v>
      </c>
      <c r="D820" s="1">
        <v>-0.021019</v>
      </c>
      <c r="E820" s="1">
        <v>0.014054</v>
      </c>
      <c r="F820" s="1">
        <v>-0.002933</v>
      </c>
      <c r="G820" s="1">
        <v>0.00637</v>
      </c>
      <c r="H820" s="1">
        <v>-0.006254</v>
      </c>
      <c r="I820" s="1">
        <v>0.006419</v>
      </c>
      <c r="J820" s="1">
        <v>-0.009997</v>
      </c>
      <c r="K820" s="1">
        <v>0.009107</v>
      </c>
    </row>
    <row r="821" ht="15.75" customHeight="1">
      <c r="A821" s="1">
        <v>55992.5</v>
      </c>
      <c r="B821" s="1">
        <v>55992.0</v>
      </c>
      <c r="C821" s="1">
        <v>55993.0</v>
      </c>
      <c r="D821" s="1">
        <v>-0.017529</v>
      </c>
      <c r="E821" s="1">
        <v>0.013093</v>
      </c>
      <c r="F821" s="1">
        <v>-0.001336</v>
      </c>
      <c r="G821" s="1">
        <v>0.005859</v>
      </c>
      <c r="H821" s="1">
        <v>-0.008331</v>
      </c>
      <c r="I821" s="1">
        <v>0.006014</v>
      </c>
      <c r="J821" s="1">
        <v>-0.005034</v>
      </c>
      <c r="K821" s="1">
        <v>0.008516</v>
      </c>
    </row>
    <row r="822" ht="15.75" customHeight="1">
      <c r="A822" s="1">
        <v>55993.5</v>
      </c>
      <c r="B822" s="1">
        <v>55993.0</v>
      </c>
      <c r="C822" s="1">
        <v>55994.0</v>
      </c>
      <c r="D822" s="1">
        <v>-0.021337</v>
      </c>
      <c r="E822" s="1">
        <v>0.020059</v>
      </c>
      <c r="F822" s="1">
        <v>-0.002882</v>
      </c>
      <c r="G822" s="1">
        <v>0.008463</v>
      </c>
      <c r="H822" s="1">
        <v>-0.008959</v>
      </c>
      <c r="I822" s="1">
        <v>0.009171</v>
      </c>
      <c r="J822" s="1">
        <v>-0.007308</v>
      </c>
      <c r="K822" s="1">
        <v>0.013251</v>
      </c>
    </row>
    <row r="823" ht="15.75" customHeight="1">
      <c r="A823" s="1">
        <v>55994.5</v>
      </c>
      <c r="B823" s="1">
        <v>55994.0</v>
      </c>
      <c r="C823" s="1">
        <v>55995.0</v>
      </c>
      <c r="D823" s="1">
        <v>-0.011177</v>
      </c>
      <c r="E823" s="1">
        <v>0.01561</v>
      </c>
      <c r="F823" s="1">
        <v>0.001029</v>
      </c>
      <c r="G823" s="1">
        <v>0.006635</v>
      </c>
      <c r="H823" s="1">
        <v>0.003704</v>
      </c>
      <c r="I823" s="1">
        <v>0.007417</v>
      </c>
      <c r="J823" s="1">
        <v>-0.015793</v>
      </c>
      <c r="K823" s="1">
        <v>0.009738</v>
      </c>
    </row>
    <row r="824" ht="15.75" customHeight="1">
      <c r="A824" s="1">
        <v>55995.5</v>
      </c>
      <c r="B824" s="1">
        <v>55995.0</v>
      </c>
      <c r="C824" s="1">
        <v>55996.0</v>
      </c>
      <c r="D824" s="1">
        <v>0.009501</v>
      </c>
      <c r="E824" s="1">
        <v>0.013057</v>
      </c>
      <c r="F824" s="1">
        <v>-0.002391</v>
      </c>
      <c r="G824" s="1">
        <v>0.006054</v>
      </c>
      <c r="H824" s="1">
        <v>-6.23E-4</v>
      </c>
      <c r="I824" s="1">
        <v>0.005792</v>
      </c>
      <c r="J824" s="1">
        <v>0.010794</v>
      </c>
      <c r="K824" s="1">
        <v>0.008268</v>
      </c>
    </row>
    <row r="825" ht="15.75" customHeight="1">
      <c r="A825" s="1">
        <v>55996.5</v>
      </c>
      <c r="B825" s="1">
        <v>55996.0</v>
      </c>
      <c r="C825" s="1">
        <v>55997.0</v>
      </c>
      <c r="D825" s="1">
        <v>-0.012698</v>
      </c>
      <c r="E825" s="1">
        <v>0.012083</v>
      </c>
      <c r="F825" s="1">
        <v>-8.6E-4</v>
      </c>
      <c r="G825" s="1">
        <v>0.005551</v>
      </c>
      <c r="H825" s="1">
        <v>7.8E-5</v>
      </c>
      <c r="I825" s="1">
        <v>0.005527</v>
      </c>
      <c r="J825" s="1">
        <v>-0.011077</v>
      </c>
      <c r="K825" s="1">
        <v>0.007538</v>
      </c>
    </row>
    <row r="826" ht="15.75" customHeight="1">
      <c r="A826" s="1">
        <v>55997.5</v>
      </c>
      <c r="B826" s="1">
        <v>55997.0</v>
      </c>
      <c r="C826" s="1">
        <v>55998.0</v>
      </c>
      <c r="D826" s="1">
        <v>-0.023728</v>
      </c>
      <c r="E826" s="1">
        <v>0.010981</v>
      </c>
      <c r="F826" s="1">
        <v>-0.0099</v>
      </c>
      <c r="G826" s="1">
        <v>0.004811</v>
      </c>
      <c r="H826" s="1">
        <v>-0.008086</v>
      </c>
      <c r="I826" s="1">
        <v>0.005005</v>
      </c>
      <c r="J826" s="1">
        <v>-0.003317</v>
      </c>
      <c r="K826" s="1">
        <v>0.007012</v>
      </c>
    </row>
    <row r="827" ht="15.75" customHeight="1">
      <c r="A827" s="1">
        <v>55998.5</v>
      </c>
      <c r="B827" s="1">
        <v>55998.0</v>
      </c>
      <c r="C827" s="1">
        <v>55999.0</v>
      </c>
      <c r="D827" s="1">
        <v>-0.011258</v>
      </c>
      <c r="E827" s="1">
        <v>0.011162</v>
      </c>
      <c r="F827" s="1">
        <v>-0.007848</v>
      </c>
      <c r="G827" s="1">
        <v>0.004761</v>
      </c>
      <c r="H827" s="1">
        <v>4.57E-4</v>
      </c>
      <c r="I827" s="1">
        <v>0.005147</v>
      </c>
      <c r="J827" s="1">
        <v>-0.005322</v>
      </c>
      <c r="K827" s="1">
        <v>0.007091</v>
      </c>
    </row>
    <row r="828" ht="15.75" customHeight="1">
      <c r="A828" s="1">
        <v>55999.5</v>
      </c>
      <c r="B828" s="1">
        <v>55999.0</v>
      </c>
      <c r="C828" s="1">
        <v>56000.0</v>
      </c>
      <c r="D828" s="1">
        <v>-0.004452</v>
      </c>
      <c r="E828" s="1">
        <v>0.011137</v>
      </c>
      <c r="F828" s="1">
        <v>-0.004928</v>
      </c>
      <c r="G828" s="1">
        <v>0.004852</v>
      </c>
      <c r="H828" s="1">
        <v>-0.006487</v>
      </c>
      <c r="I828" s="1">
        <v>0.005042</v>
      </c>
      <c r="J828" s="1">
        <v>0.007386</v>
      </c>
      <c r="K828" s="1">
        <v>0.007155</v>
      </c>
    </row>
    <row r="829" ht="15.75" customHeight="1">
      <c r="A829" s="1">
        <v>56000.5</v>
      </c>
      <c r="B829" s="1">
        <v>56000.0</v>
      </c>
      <c r="C829" s="1">
        <v>56001.0</v>
      </c>
      <c r="D829" s="1">
        <v>0.006527</v>
      </c>
      <c r="E829" s="1">
        <v>0.011735</v>
      </c>
      <c r="F829" s="1">
        <v>0.008712</v>
      </c>
      <c r="G829" s="1">
        <v>0.005333</v>
      </c>
      <c r="H829" s="1">
        <v>-8.93E-4</v>
      </c>
      <c r="I829" s="1">
        <v>0.005349</v>
      </c>
      <c r="J829" s="1">
        <v>2.88E-4</v>
      </c>
      <c r="K829" s="1">
        <v>0.00741</v>
      </c>
    </row>
    <row r="830" ht="15.75" customHeight="1">
      <c r="A830" s="1">
        <v>56001.5</v>
      </c>
      <c r="B830" s="1">
        <v>56001.0</v>
      </c>
      <c r="C830" s="1">
        <v>56002.0</v>
      </c>
      <c r="D830" s="1">
        <v>0.016215</v>
      </c>
      <c r="E830" s="1">
        <v>0.011352</v>
      </c>
      <c r="F830" s="1">
        <v>0.006935</v>
      </c>
      <c r="G830" s="1">
        <v>0.005118</v>
      </c>
      <c r="H830" s="1">
        <v>0.009115</v>
      </c>
      <c r="I830" s="1">
        <v>0.00523</v>
      </c>
      <c r="J830" s="1">
        <v>-0.001008</v>
      </c>
      <c r="K830" s="1">
        <v>0.007085</v>
      </c>
    </row>
    <row r="831" ht="15.75" customHeight="1">
      <c r="A831" s="1">
        <v>56002.5</v>
      </c>
      <c r="B831" s="1">
        <v>56002.0</v>
      </c>
      <c r="C831" s="1">
        <v>56003.0</v>
      </c>
      <c r="D831" s="1">
        <v>-0.01588</v>
      </c>
      <c r="E831" s="1">
        <v>0.010888</v>
      </c>
      <c r="F831" s="1">
        <v>3.96E-4</v>
      </c>
      <c r="G831" s="1">
        <v>0.004767</v>
      </c>
      <c r="H831" s="1">
        <v>0.001012</v>
      </c>
      <c r="I831" s="1">
        <v>0.005039</v>
      </c>
      <c r="J831" s="1">
        <v>-0.017169</v>
      </c>
      <c r="K831" s="1">
        <v>0.006743</v>
      </c>
    </row>
    <row r="832" ht="15.75" customHeight="1">
      <c r="A832" s="1">
        <v>56003.5</v>
      </c>
      <c r="B832" s="1">
        <v>56003.0</v>
      </c>
      <c r="C832" s="1">
        <v>56004.0</v>
      </c>
      <c r="D832" s="1">
        <v>-0.001675</v>
      </c>
      <c r="E832" s="1">
        <v>0.011714</v>
      </c>
      <c r="F832" s="1">
        <v>-0.004601</v>
      </c>
      <c r="G832" s="1">
        <v>0.005044</v>
      </c>
      <c r="H832" s="1">
        <v>2.54E-4</v>
      </c>
      <c r="I832" s="1">
        <v>0.005127</v>
      </c>
      <c r="J832" s="1">
        <v>0.002156</v>
      </c>
      <c r="K832" s="1">
        <v>0.007625</v>
      </c>
    </row>
    <row r="833" ht="15.75" customHeight="1">
      <c r="A833" s="1">
        <v>56004.5</v>
      </c>
      <c r="B833" s="1">
        <v>56004.0</v>
      </c>
      <c r="C833" s="1">
        <v>56005.0</v>
      </c>
      <c r="D833" s="1">
        <v>0.009293</v>
      </c>
      <c r="E833" s="1">
        <v>0.015288</v>
      </c>
      <c r="F833" s="1">
        <v>-0.008906</v>
      </c>
      <c r="G833" s="1">
        <v>0.006489</v>
      </c>
      <c r="H833" s="1">
        <v>0.010175</v>
      </c>
      <c r="I833" s="1">
        <v>0.007171</v>
      </c>
      <c r="J833" s="1">
        <v>0.001284</v>
      </c>
      <c r="K833" s="1">
        <v>0.009668</v>
      </c>
    </row>
    <row r="834" ht="15.75" customHeight="1">
      <c r="A834" s="1">
        <v>56005.5</v>
      </c>
      <c r="B834" s="1">
        <v>56005.0</v>
      </c>
      <c r="C834" s="1">
        <v>56006.0</v>
      </c>
      <c r="D834" s="1">
        <v>-0.008676</v>
      </c>
      <c r="E834" s="1">
        <v>0.014175</v>
      </c>
      <c r="F834" s="1">
        <v>0.001281</v>
      </c>
      <c r="G834" s="1">
        <v>0.005787</v>
      </c>
      <c r="H834" s="1">
        <v>-0.001983</v>
      </c>
      <c r="I834" s="1">
        <v>0.00599</v>
      </c>
      <c r="J834" s="1">
        <v>-0.006366</v>
      </c>
      <c r="K834" s="1">
        <v>0.009729</v>
      </c>
    </row>
    <row r="835" ht="15.75" customHeight="1">
      <c r="A835" s="1">
        <v>56006.5</v>
      </c>
      <c r="B835" s="1">
        <v>56006.0</v>
      </c>
      <c r="C835" s="1">
        <v>56007.0</v>
      </c>
      <c r="D835" s="1">
        <v>0.007063</v>
      </c>
      <c r="E835" s="1">
        <v>0.010351</v>
      </c>
      <c r="F835" s="1">
        <v>0.003687</v>
      </c>
      <c r="G835" s="1">
        <v>0.004117</v>
      </c>
      <c r="H835" s="1">
        <v>-0.001491</v>
      </c>
      <c r="I835" s="1">
        <v>0.004443</v>
      </c>
      <c r="J835" s="1">
        <v>0.006679</v>
      </c>
      <c r="K835" s="1">
        <v>0.00697</v>
      </c>
    </row>
    <row r="836" ht="15.75" customHeight="1">
      <c r="A836" s="1">
        <v>56007.5</v>
      </c>
      <c r="B836" s="1">
        <v>56007.0</v>
      </c>
      <c r="C836" s="1">
        <v>56008.0</v>
      </c>
      <c r="D836" s="1">
        <v>0.011798</v>
      </c>
      <c r="E836" s="1">
        <v>0.010094</v>
      </c>
      <c r="F836" s="1">
        <v>3.2E-4</v>
      </c>
      <c r="G836" s="1">
        <v>0.003978</v>
      </c>
      <c r="H836" s="1">
        <v>0.00598</v>
      </c>
      <c r="I836" s="1">
        <v>0.004571</v>
      </c>
      <c r="J836" s="1">
        <v>0.00291</v>
      </c>
      <c r="K836" s="1">
        <v>0.00654</v>
      </c>
    </row>
    <row r="837" ht="15.75" customHeight="1">
      <c r="A837" s="1">
        <v>56008.5</v>
      </c>
      <c r="B837" s="1">
        <v>56008.0</v>
      </c>
      <c r="C837" s="1">
        <v>56009.0</v>
      </c>
      <c r="D837" s="1">
        <v>0.005529</v>
      </c>
      <c r="E837" s="1">
        <v>0.009756</v>
      </c>
      <c r="F837" s="1">
        <v>-8.68E-4</v>
      </c>
      <c r="G837" s="1">
        <v>0.003841</v>
      </c>
      <c r="H837" s="1">
        <v>0.004926</v>
      </c>
      <c r="I837" s="1">
        <v>0.004348</v>
      </c>
      <c r="J837" s="1">
        <v>-5.81E-4</v>
      </c>
      <c r="K837" s="1">
        <v>0.006372</v>
      </c>
    </row>
    <row r="838" ht="15.75" customHeight="1">
      <c r="A838" s="1">
        <v>56009.5</v>
      </c>
      <c r="B838" s="1">
        <v>56009.0</v>
      </c>
      <c r="C838" s="1">
        <v>56010.0</v>
      </c>
      <c r="D838" s="1">
        <v>-0.006029</v>
      </c>
      <c r="E838" s="1">
        <v>0.008627</v>
      </c>
      <c r="F838" s="1">
        <v>0.002409</v>
      </c>
      <c r="G838" s="1">
        <v>0.004012</v>
      </c>
      <c r="H838" s="1">
        <v>-0.007377</v>
      </c>
      <c r="I838" s="1">
        <v>0.003612</v>
      </c>
      <c r="J838" s="1">
        <v>0.002214</v>
      </c>
      <c r="K838" s="1">
        <v>0.005702</v>
      </c>
    </row>
    <row r="839" ht="15.75" customHeight="1">
      <c r="A839" s="1">
        <v>56010.5</v>
      </c>
      <c r="B839" s="1">
        <v>56010.0</v>
      </c>
      <c r="C839" s="1">
        <v>56011.0</v>
      </c>
      <c r="D839" s="1">
        <v>0.002694</v>
      </c>
      <c r="E839" s="1">
        <v>0.008222</v>
      </c>
      <c r="F839" s="1">
        <v>8.17E-4</v>
      </c>
      <c r="G839" s="1">
        <v>0.0035</v>
      </c>
      <c r="H839" s="1">
        <v>-0.010609</v>
      </c>
      <c r="I839" s="1">
        <v>0.0034</v>
      </c>
      <c r="J839" s="1">
        <v>0.015719</v>
      </c>
      <c r="K839" s="1">
        <v>0.005578</v>
      </c>
    </row>
    <row r="840" ht="15.75" customHeight="1">
      <c r="A840" s="1">
        <v>56011.5</v>
      </c>
      <c r="B840" s="1">
        <v>56011.0</v>
      </c>
      <c r="C840" s="1">
        <v>56012.0</v>
      </c>
      <c r="D840" s="1">
        <v>-0.001529</v>
      </c>
      <c r="E840" s="1">
        <v>0.008458</v>
      </c>
      <c r="F840" s="1">
        <v>-0.004409</v>
      </c>
      <c r="G840" s="1">
        <v>0.003396</v>
      </c>
      <c r="H840" s="1">
        <v>6.5E-5</v>
      </c>
      <c r="I840" s="1">
        <v>0.003632</v>
      </c>
      <c r="J840" s="1">
        <v>0.001508</v>
      </c>
      <c r="K840" s="1">
        <v>0.005639</v>
      </c>
    </row>
    <row r="841" ht="15.75" customHeight="1">
      <c r="A841" s="1">
        <v>56012.5</v>
      </c>
      <c r="B841" s="1">
        <v>56012.0</v>
      </c>
      <c r="C841" s="1">
        <v>56013.0</v>
      </c>
      <c r="D841" s="1">
        <v>-0.018856</v>
      </c>
      <c r="E841" s="1">
        <v>0.008327</v>
      </c>
      <c r="F841" s="1">
        <v>-0.00664</v>
      </c>
      <c r="G841" s="1">
        <v>0.003333</v>
      </c>
      <c r="H841" s="1">
        <v>6.69E-4</v>
      </c>
      <c r="I841" s="1">
        <v>0.003798</v>
      </c>
      <c r="J841" s="1">
        <v>-0.013512</v>
      </c>
      <c r="K841" s="1">
        <v>0.005328</v>
      </c>
    </row>
    <row r="842" ht="15.75" customHeight="1">
      <c r="A842" s="1">
        <v>56013.5</v>
      </c>
      <c r="B842" s="1">
        <v>56013.0</v>
      </c>
      <c r="C842" s="1">
        <v>56014.0</v>
      </c>
      <c r="D842" s="1">
        <v>-0.025612</v>
      </c>
      <c r="E842" s="1">
        <v>0.008463</v>
      </c>
      <c r="F842" s="1">
        <v>-0.008589</v>
      </c>
      <c r="G842" s="1">
        <v>0.003493</v>
      </c>
      <c r="H842" s="1">
        <v>-0.005073</v>
      </c>
      <c r="I842" s="1">
        <v>0.003673</v>
      </c>
      <c r="J842" s="1">
        <v>-0.011854</v>
      </c>
      <c r="K842" s="1">
        <v>0.005585</v>
      </c>
    </row>
    <row r="843" ht="15.75" customHeight="1">
      <c r="A843" s="1">
        <v>56014.5</v>
      </c>
      <c r="B843" s="1">
        <v>56014.0</v>
      </c>
      <c r="C843" s="1">
        <v>56015.0</v>
      </c>
      <c r="D843" s="1">
        <v>-0.009997</v>
      </c>
      <c r="E843" s="1">
        <v>0.010325</v>
      </c>
      <c r="F843" s="1">
        <v>-5.09E-4</v>
      </c>
      <c r="G843" s="1">
        <v>0.00428</v>
      </c>
      <c r="H843" s="1">
        <v>-0.003997</v>
      </c>
      <c r="I843" s="1">
        <v>0.004515</v>
      </c>
      <c r="J843" s="1">
        <v>-0.004084</v>
      </c>
      <c r="K843" s="1">
        <v>0.006792</v>
      </c>
    </row>
    <row r="844" ht="15.75" customHeight="1">
      <c r="A844" s="1">
        <v>56015.5</v>
      </c>
      <c r="B844" s="1">
        <v>56015.0</v>
      </c>
      <c r="C844" s="1">
        <v>56016.0</v>
      </c>
      <c r="D844" s="1">
        <v>-0.029866</v>
      </c>
      <c r="E844" s="1">
        <v>0.009737</v>
      </c>
      <c r="F844" s="1">
        <v>-6.64E-4</v>
      </c>
      <c r="G844" s="1">
        <v>0.004027</v>
      </c>
      <c r="H844" s="1">
        <v>-0.012525</v>
      </c>
      <c r="I844" s="1">
        <v>0.004236</v>
      </c>
      <c r="J844" s="1">
        <v>-0.010744</v>
      </c>
      <c r="K844" s="1">
        <v>0.006427</v>
      </c>
    </row>
    <row r="845" ht="15.75" customHeight="1">
      <c r="A845" s="1">
        <v>56016.5</v>
      </c>
      <c r="B845" s="1">
        <v>56016.0</v>
      </c>
      <c r="C845" s="1">
        <v>56017.0</v>
      </c>
      <c r="D845" s="1">
        <v>-0.010349</v>
      </c>
      <c r="E845" s="1">
        <v>0.010519</v>
      </c>
      <c r="F845" s="1">
        <v>0.002437</v>
      </c>
      <c r="G845" s="1">
        <v>0.004437</v>
      </c>
      <c r="H845" s="1">
        <v>4.82E-4</v>
      </c>
      <c r="I845" s="1">
        <v>0.004586</v>
      </c>
      <c r="J845" s="1">
        <v>-0.011958</v>
      </c>
      <c r="K845" s="1">
        <v>0.006922</v>
      </c>
    </row>
    <row r="846" ht="15.75" customHeight="1">
      <c r="A846" s="1">
        <v>56017.5</v>
      </c>
      <c r="B846" s="1">
        <v>56017.0</v>
      </c>
      <c r="C846" s="1">
        <v>56018.0</v>
      </c>
      <c r="D846" s="1">
        <v>0.003291</v>
      </c>
      <c r="E846" s="1">
        <v>0.022439</v>
      </c>
      <c r="F846" s="1">
        <v>0.024129</v>
      </c>
      <c r="G846" s="1">
        <v>0.010569</v>
      </c>
      <c r="H846" s="1">
        <v>-0.007445</v>
      </c>
      <c r="I846" s="1">
        <v>0.009281</v>
      </c>
      <c r="J846" s="1">
        <v>-0.004646</v>
      </c>
      <c r="K846" s="1">
        <v>0.014947</v>
      </c>
    </row>
    <row r="847" ht="15.75" customHeight="1">
      <c r="A847" s="1">
        <v>56018.5</v>
      </c>
      <c r="B847" s="1">
        <v>56018.0</v>
      </c>
      <c r="C847" s="1">
        <v>56019.0</v>
      </c>
      <c r="D847" s="1">
        <v>0.014964</v>
      </c>
      <c r="E847" s="1">
        <v>0.011733</v>
      </c>
      <c r="F847" s="1">
        <v>0.001615</v>
      </c>
      <c r="G847" s="1">
        <v>0.00458</v>
      </c>
      <c r="H847" s="1">
        <v>0.001921</v>
      </c>
      <c r="I847" s="1">
        <v>0.004865</v>
      </c>
      <c r="J847" s="1">
        <v>0.009811</v>
      </c>
      <c r="K847" s="1">
        <v>0.008022</v>
      </c>
    </row>
    <row r="848" ht="15.75" customHeight="1">
      <c r="A848" s="1">
        <v>56019.5</v>
      </c>
      <c r="B848" s="1">
        <v>56019.0</v>
      </c>
      <c r="C848" s="1">
        <v>56020.0</v>
      </c>
      <c r="D848" s="1">
        <v>0.014257</v>
      </c>
      <c r="E848" s="1">
        <v>0.012121</v>
      </c>
      <c r="F848" s="1">
        <v>-0.003962</v>
      </c>
      <c r="G848" s="1">
        <v>0.004603</v>
      </c>
      <c r="H848" s="1">
        <v>-5.67E-4</v>
      </c>
      <c r="I848" s="1">
        <v>0.005282</v>
      </c>
      <c r="J848" s="1">
        <v>0.014888</v>
      </c>
      <c r="K848" s="1">
        <v>0.00805</v>
      </c>
    </row>
    <row r="849" ht="15.75" customHeight="1">
      <c r="A849" s="1">
        <v>56020.5</v>
      </c>
      <c r="B849" s="1">
        <v>56020.0</v>
      </c>
      <c r="C849" s="1">
        <v>56021.0</v>
      </c>
      <c r="D849" s="1">
        <v>0.006183</v>
      </c>
      <c r="E849" s="1">
        <v>0.013721</v>
      </c>
      <c r="F849" s="1">
        <v>0.003209</v>
      </c>
      <c r="G849" s="1">
        <v>0.006172</v>
      </c>
      <c r="H849" s="1">
        <v>0.005828</v>
      </c>
      <c r="I849" s="1">
        <v>0.006338</v>
      </c>
      <c r="J849" s="1">
        <v>-0.00394</v>
      </c>
      <c r="K849" s="1">
        <v>0.008597</v>
      </c>
    </row>
    <row r="850" ht="15.75" customHeight="1">
      <c r="A850" s="1">
        <v>56021.5</v>
      </c>
      <c r="B850" s="1">
        <v>56021.0</v>
      </c>
      <c r="C850" s="1">
        <v>56022.0</v>
      </c>
      <c r="D850" s="1">
        <v>-0.041997</v>
      </c>
      <c r="E850" s="1">
        <v>0.01214</v>
      </c>
      <c r="F850" s="1">
        <v>-0.00785</v>
      </c>
      <c r="G850" s="1">
        <v>0.005321</v>
      </c>
      <c r="H850" s="1">
        <v>-0.006689</v>
      </c>
      <c r="I850" s="1">
        <v>0.005588</v>
      </c>
      <c r="J850" s="1">
        <v>-0.023472</v>
      </c>
      <c r="K850" s="1">
        <v>0.007701</v>
      </c>
    </row>
    <row r="851" ht="15.75" customHeight="1">
      <c r="A851" s="1">
        <v>56022.5</v>
      </c>
      <c r="B851" s="1">
        <v>56022.0</v>
      </c>
      <c r="C851" s="1">
        <v>56023.0</v>
      </c>
      <c r="D851" s="1">
        <v>-0.003127</v>
      </c>
      <c r="E851" s="1">
        <v>0.012971</v>
      </c>
      <c r="F851" s="1">
        <v>-0.012231</v>
      </c>
      <c r="G851" s="1">
        <v>0.004907</v>
      </c>
      <c r="H851" s="1">
        <v>0.002391</v>
      </c>
      <c r="I851" s="1">
        <v>0.006107</v>
      </c>
      <c r="J851" s="1">
        <v>0.001974</v>
      </c>
      <c r="K851" s="1">
        <v>0.008259</v>
      </c>
    </row>
    <row r="852" ht="15.75" customHeight="1">
      <c r="A852" s="1">
        <v>56023.5</v>
      </c>
      <c r="B852" s="1">
        <v>56023.0</v>
      </c>
      <c r="C852" s="1">
        <v>56024.0</v>
      </c>
      <c r="D852" s="1">
        <v>-0.022634</v>
      </c>
      <c r="E852" s="1">
        <v>0.011719</v>
      </c>
      <c r="F852" s="1">
        <v>-0.006148</v>
      </c>
      <c r="G852" s="1">
        <v>0.004969</v>
      </c>
      <c r="H852" s="1">
        <v>-0.011769</v>
      </c>
      <c r="I852" s="1">
        <v>0.005287</v>
      </c>
      <c r="J852" s="1">
        <v>-0.002796</v>
      </c>
      <c r="K852" s="1">
        <v>0.007542</v>
      </c>
    </row>
    <row r="853" ht="15.75" customHeight="1">
      <c r="A853" s="1">
        <v>56024.5</v>
      </c>
      <c r="B853" s="1">
        <v>56024.0</v>
      </c>
      <c r="C853" s="1">
        <v>56025.0</v>
      </c>
      <c r="D853" s="1">
        <v>0.022856</v>
      </c>
      <c r="E853" s="1">
        <v>0.01232</v>
      </c>
      <c r="F853" s="1">
        <v>0.004633</v>
      </c>
      <c r="G853" s="1">
        <v>0.005452</v>
      </c>
      <c r="H853" s="1">
        <v>0.004454</v>
      </c>
      <c r="I853" s="1">
        <v>0.005662</v>
      </c>
      <c r="J853" s="1">
        <v>0.010941</v>
      </c>
      <c r="K853" s="1">
        <v>0.007749</v>
      </c>
    </row>
    <row r="854" ht="15.75" customHeight="1">
      <c r="A854" s="1">
        <v>56025.5</v>
      </c>
      <c r="B854" s="1">
        <v>56025.0</v>
      </c>
      <c r="C854" s="1">
        <v>56026.0</v>
      </c>
      <c r="D854" s="1">
        <v>-0.024528</v>
      </c>
      <c r="E854" s="1">
        <v>0.012272</v>
      </c>
      <c r="F854" s="1">
        <v>-0.014678</v>
      </c>
      <c r="G854" s="1">
        <v>0.004934</v>
      </c>
      <c r="H854" s="1">
        <v>-0.003385</v>
      </c>
      <c r="I854" s="1">
        <v>0.005669</v>
      </c>
      <c r="J854" s="1">
        <v>-0.007966</v>
      </c>
      <c r="K854" s="1">
        <v>0.007796</v>
      </c>
    </row>
    <row r="855" ht="15.75" customHeight="1">
      <c r="A855" s="1">
        <v>56026.5</v>
      </c>
      <c r="B855" s="1">
        <v>56026.0</v>
      </c>
      <c r="C855" s="1">
        <v>56027.0</v>
      </c>
      <c r="D855" s="1">
        <v>-0.025306</v>
      </c>
      <c r="E855" s="1">
        <v>0.012566</v>
      </c>
      <c r="F855" s="1">
        <v>-0.005038</v>
      </c>
      <c r="G855" s="1">
        <v>0.005389</v>
      </c>
      <c r="H855" s="1">
        <v>-0.007881</v>
      </c>
      <c r="I855" s="1">
        <v>0.005617</v>
      </c>
      <c r="J855" s="1">
        <v>-0.009418</v>
      </c>
      <c r="K855" s="1">
        <v>0.008084</v>
      </c>
    </row>
    <row r="856" ht="15.75" customHeight="1">
      <c r="A856" s="1">
        <v>56027.5</v>
      </c>
      <c r="B856" s="1">
        <v>56027.0</v>
      </c>
      <c r="C856" s="1">
        <v>56028.0</v>
      </c>
      <c r="D856" s="1">
        <v>0.015182</v>
      </c>
      <c r="E856" s="1">
        <v>0.028492</v>
      </c>
      <c r="F856" s="1">
        <v>6.8E-4</v>
      </c>
      <c r="G856" s="1">
        <v>0.011982</v>
      </c>
      <c r="H856" s="1">
        <v>0.011897</v>
      </c>
      <c r="I856" s="1">
        <v>0.013504</v>
      </c>
      <c r="J856" s="1">
        <v>5.54E-4</v>
      </c>
      <c r="K856" s="1">
        <v>0.018583</v>
      </c>
    </row>
    <row r="857" ht="15.75" customHeight="1">
      <c r="A857" s="1">
        <v>56028.5</v>
      </c>
      <c r="B857" s="1">
        <v>56028.0</v>
      </c>
      <c r="C857" s="1">
        <v>56029.0</v>
      </c>
      <c r="D857" s="1">
        <v>0.009379</v>
      </c>
      <c r="E857" s="1">
        <v>0.014366</v>
      </c>
      <c r="F857" s="1">
        <v>0.001788</v>
      </c>
      <c r="G857" s="1">
        <v>0.006458</v>
      </c>
      <c r="H857" s="1">
        <v>0.008787</v>
      </c>
      <c r="I857" s="1">
        <v>0.006755</v>
      </c>
      <c r="J857" s="1">
        <v>-0.002816</v>
      </c>
      <c r="K857" s="1">
        <v>0.009183</v>
      </c>
    </row>
    <row r="858" ht="15.75" customHeight="1">
      <c r="A858" s="1">
        <v>56029.5</v>
      </c>
      <c r="B858" s="1">
        <v>56029.0</v>
      </c>
      <c r="C858" s="1">
        <v>56030.0</v>
      </c>
      <c r="D858" s="1">
        <v>0.00232</v>
      </c>
      <c r="E858" s="1">
        <v>0.014211</v>
      </c>
      <c r="F858" s="1">
        <v>0.009763</v>
      </c>
      <c r="G858" s="1">
        <v>0.007054</v>
      </c>
      <c r="H858" s="1">
        <v>-0.006801</v>
      </c>
      <c r="I858" s="1">
        <v>0.006353</v>
      </c>
      <c r="J858" s="1">
        <v>0.003795</v>
      </c>
      <c r="K858" s="1">
        <v>0.009161</v>
      </c>
    </row>
    <row r="859" ht="15.75" customHeight="1">
      <c r="A859" s="1">
        <v>56030.5</v>
      </c>
      <c r="B859" s="1">
        <v>56030.0</v>
      </c>
      <c r="C859" s="1">
        <v>56031.0</v>
      </c>
      <c r="D859" s="1">
        <v>-0.002626</v>
      </c>
      <c r="E859" s="1">
        <v>0.015066</v>
      </c>
      <c r="F859" s="1">
        <v>-0.003415</v>
      </c>
      <c r="G859" s="1">
        <v>0.006043</v>
      </c>
      <c r="H859" s="1">
        <v>0.011688</v>
      </c>
      <c r="I859" s="1">
        <v>0.007568</v>
      </c>
      <c r="J859" s="1">
        <v>-0.014103</v>
      </c>
      <c r="K859" s="1">
        <v>0.009227</v>
      </c>
    </row>
    <row r="860" ht="15.75" customHeight="1">
      <c r="A860" s="1">
        <v>56031.5</v>
      </c>
      <c r="B860" s="1">
        <v>56031.0</v>
      </c>
      <c r="C860" s="1">
        <v>56032.0</v>
      </c>
      <c r="D860" s="1">
        <v>-0.008477</v>
      </c>
      <c r="E860" s="1">
        <v>0.014743</v>
      </c>
      <c r="F860" s="1">
        <v>2.96E-4</v>
      </c>
      <c r="G860" s="1">
        <v>0.006676</v>
      </c>
      <c r="H860" s="1">
        <v>-0.011287</v>
      </c>
      <c r="I860" s="1">
        <v>0.006639</v>
      </c>
      <c r="J860" s="1">
        <v>0.005917</v>
      </c>
      <c r="K860" s="1">
        <v>0.009523</v>
      </c>
    </row>
    <row r="861" ht="15.75" customHeight="1">
      <c r="A861" s="1">
        <v>56032.5</v>
      </c>
      <c r="B861" s="1">
        <v>56032.0</v>
      </c>
      <c r="C861" s="1">
        <v>56033.0</v>
      </c>
      <c r="D861" s="1">
        <v>-0.008846</v>
      </c>
      <c r="E861" s="1">
        <v>0.016626</v>
      </c>
      <c r="F861" s="1">
        <v>0.002086</v>
      </c>
      <c r="G861" s="1">
        <v>0.007102</v>
      </c>
      <c r="H861" s="1">
        <v>-5.15E-4</v>
      </c>
      <c r="I861" s="1">
        <v>0.007864</v>
      </c>
      <c r="J861" s="1">
        <v>-0.00757</v>
      </c>
      <c r="K861" s="1">
        <v>0.010361</v>
      </c>
    </row>
    <row r="862" ht="15.75" customHeight="1">
      <c r="A862" s="1">
        <v>56033.5</v>
      </c>
      <c r="B862" s="1">
        <v>56033.0</v>
      </c>
      <c r="C862" s="1">
        <v>56034.0</v>
      </c>
      <c r="D862" s="1">
        <v>0.009405</v>
      </c>
      <c r="E862" s="1">
        <v>0.018074</v>
      </c>
      <c r="F862" s="1">
        <v>-0.018647</v>
      </c>
      <c r="G862" s="1">
        <v>0.007021</v>
      </c>
      <c r="H862" s="1">
        <v>0.00605</v>
      </c>
      <c r="I862" s="1">
        <v>0.00836</v>
      </c>
      <c r="J862" s="1">
        <v>0.012942</v>
      </c>
      <c r="K862" s="1">
        <v>0.011394</v>
      </c>
    </row>
    <row r="863" ht="15.75" customHeight="1">
      <c r="A863" s="1">
        <v>56034.5</v>
      </c>
      <c r="B863" s="1">
        <v>56034.0</v>
      </c>
      <c r="C863" s="1">
        <v>56035.0</v>
      </c>
      <c r="D863" s="1">
        <v>-0.002038</v>
      </c>
      <c r="E863" s="1">
        <v>0.019947</v>
      </c>
      <c r="F863" s="1">
        <v>-0.003424</v>
      </c>
      <c r="G863" s="1">
        <v>0.008289</v>
      </c>
      <c r="H863" s="1">
        <v>0.006102</v>
      </c>
      <c r="I863" s="1">
        <v>0.00954</v>
      </c>
      <c r="J863" s="1">
        <v>-0.006007</v>
      </c>
      <c r="K863" s="1">
        <v>0.011918</v>
      </c>
    </row>
    <row r="864" ht="15.75" customHeight="1">
      <c r="A864" s="1">
        <v>56035.5</v>
      </c>
      <c r="B864" s="1">
        <v>56035.0</v>
      </c>
      <c r="C864" s="1">
        <v>56036.0</v>
      </c>
      <c r="D864" s="1">
        <v>0.001566</v>
      </c>
      <c r="E864" s="1">
        <v>0.021688</v>
      </c>
      <c r="F864" s="1">
        <v>-0.010165</v>
      </c>
      <c r="G864" s="1">
        <v>0.009033</v>
      </c>
      <c r="H864" s="1">
        <v>-0.003526</v>
      </c>
      <c r="I864" s="1">
        <v>0.009996</v>
      </c>
      <c r="J864" s="1">
        <v>0.00934</v>
      </c>
      <c r="K864" s="1">
        <v>0.013038</v>
      </c>
    </row>
    <row r="865" ht="15.75" customHeight="1">
      <c r="A865" s="1">
        <v>56036.5</v>
      </c>
      <c r="B865" s="1">
        <v>56036.0</v>
      </c>
      <c r="C865" s="1">
        <v>56037.0</v>
      </c>
      <c r="D865" s="1">
        <v>0.031184</v>
      </c>
      <c r="E865" s="1">
        <v>0.023254</v>
      </c>
      <c r="F865" s="1">
        <v>0.008179</v>
      </c>
      <c r="G865" s="1">
        <v>0.010092</v>
      </c>
      <c r="H865" s="1">
        <v>0.004535</v>
      </c>
      <c r="I865" s="1">
        <v>0.010043</v>
      </c>
      <c r="J865" s="1">
        <v>0.014855</v>
      </c>
      <c r="K865" s="1">
        <v>0.014186</v>
      </c>
    </row>
    <row r="866" ht="15.75" customHeight="1">
      <c r="A866" s="1">
        <v>56038.5</v>
      </c>
      <c r="B866" s="1">
        <v>56038.0</v>
      </c>
      <c r="C866" s="1">
        <v>56039.0</v>
      </c>
      <c r="D866" s="1">
        <v>0.080954</v>
      </c>
      <c r="E866" s="1">
        <v>0.040276</v>
      </c>
      <c r="F866" s="1">
        <v>0.005812</v>
      </c>
      <c r="G866" s="1">
        <v>0.011589</v>
      </c>
      <c r="H866" s="1">
        <v>0.016899</v>
      </c>
      <c r="I866" s="1">
        <v>0.016193</v>
      </c>
      <c r="J866" s="1">
        <v>0.051534</v>
      </c>
      <c r="K866" s="1">
        <v>0.027762</v>
      </c>
    </row>
    <row r="867" ht="15.75" customHeight="1">
      <c r="A867" s="1">
        <v>56039.5</v>
      </c>
      <c r="B867" s="1">
        <v>56039.0</v>
      </c>
      <c r="C867" s="1">
        <v>56040.0</v>
      </c>
      <c r="D867" s="1">
        <v>0.008617</v>
      </c>
      <c r="E867" s="1">
        <v>0.088977</v>
      </c>
      <c r="F867" s="1">
        <v>-0.040897</v>
      </c>
      <c r="G867" s="1">
        <v>0.018289</v>
      </c>
      <c r="H867" s="1">
        <v>0.039741</v>
      </c>
      <c r="I867" s="1">
        <v>0.037149</v>
      </c>
      <c r="J867" s="1">
        <v>-0.014795</v>
      </c>
      <c r="K867" s="1">
        <v>0.061874</v>
      </c>
    </row>
    <row r="868" ht="15.75" customHeight="1">
      <c r="A868" s="1">
        <v>56040.5</v>
      </c>
      <c r="B868" s="1">
        <v>56040.0</v>
      </c>
      <c r="C868" s="1">
        <v>56041.0</v>
      </c>
      <c r="D868" s="1">
        <v>0.049675</v>
      </c>
      <c r="E868" s="1">
        <v>0.017692</v>
      </c>
      <c r="F868" s="1">
        <v>0.008042</v>
      </c>
      <c r="G868" s="1">
        <v>0.006838</v>
      </c>
      <c r="H868" s="1">
        <v>0.015362</v>
      </c>
      <c r="I868" s="1">
        <v>0.007017</v>
      </c>
      <c r="J868" s="1">
        <v>0.022967</v>
      </c>
      <c r="K868" s="1">
        <v>0.012203</v>
      </c>
    </row>
    <row r="869" ht="15.75" customHeight="1">
      <c r="A869" s="1">
        <v>56041.5</v>
      </c>
      <c r="B869" s="1">
        <v>56041.0</v>
      </c>
      <c r="C869" s="1">
        <v>56042.0</v>
      </c>
      <c r="D869" s="1">
        <v>0.013369</v>
      </c>
      <c r="E869" s="1">
        <v>0.014178</v>
      </c>
      <c r="F869" s="1">
        <v>-0.001211</v>
      </c>
      <c r="G869" s="1">
        <v>0.005757</v>
      </c>
      <c r="H869" s="1">
        <v>0.010725</v>
      </c>
      <c r="I869" s="1">
        <v>0.005693</v>
      </c>
      <c r="J869" s="1">
        <v>-0.001338</v>
      </c>
      <c r="K869" s="1">
        <v>0.00952</v>
      </c>
    </row>
    <row r="870" ht="15.75" customHeight="1">
      <c r="A870" s="1">
        <v>56042.5</v>
      </c>
      <c r="B870" s="1">
        <v>56042.0</v>
      </c>
      <c r="C870" s="1">
        <v>56043.0</v>
      </c>
      <c r="D870" s="1">
        <v>-0.016194</v>
      </c>
      <c r="E870" s="1">
        <v>0.01318</v>
      </c>
      <c r="F870" s="1">
        <v>-0.006961</v>
      </c>
      <c r="G870" s="1">
        <v>0.005479</v>
      </c>
      <c r="H870" s="1">
        <v>4.35E-4</v>
      </c>
      <c r="I870" s="1">
        <v>0.005324</v>
      </c>
      <c r="J870" s="1">
        <v>-0.011393</v>
      </c>
      <c r="K870" s="1">
        <v>0.008772</v>
      </c>
    </row>
    <row r="871" ht="15.75" customHeight="1">
      <c r="A871" s="1">
        <v>56043.5</v>
      </c>
      <c r="B871" s="1">
        <v>56043.0</v>
      </c>
      <c r="C871" s="1">
        <v>56044.0</v>
      </c>
      <c r="D871" s="1">
        <v>-0.004856</v>
      </c>
      <c r="E871" s="1">
        <v>0.011307</v>
      </c>
      <c r="F871" s="1">
        <v>0.001217</v>
      </c>
      <c r="G871" s="1">
        <v>0.004665</v>
      </c>
      <c r="H871" s="1">
        <v>-0.004199</v>
      </c>
      <c r="I871" s="1">
        <v>0.004625</v>
      </c>
      <c r="J871" s="1">
        <v>-5.12E-4</v>
      </c>
      <c r="K871" s="1">
        <v>0.007455</v>
      </c>
    </row>
    <row r="872" ht="15.75" customHeight="1">
      <c r="A872" s="1">
        <v>56044.5</v>
      </c>
      <c r="B872" s="1">
        <v>56044.0</v>
      </c>
      <c r="C872" s="1">
        <v>56045.0</v>
      </c>
      <c r="D872" s="1">
        <v>0.004598</v>
      </c>
      <c r="E872" s="1">
        <v>0.011091</v>
      </c>
      <c r="F872" s="1">
        <v>0.001628</v>
      </c>
      <c r="G872" s="1">
        <v>0.004401</v>
      </c>
      <c r="H872" s="1">
        <v>-0.010464</v>
      </c>
      <c r="I872" s="1">
        <v>0.004329</v>
      </c>
      <c r="J872" s="1">
        <v>0.015584</v>
      </c>
      <c r="K872" s="1">
        <v>0.007527</v>
      </c>
    </row>
    <row r="873" ht="15.75" customHeight="1">
      <c r="A873" s="1">
        <v>56045.5</v>
      </c>
      <c r="B873" s="1">
        <v>56045.0</v>
      </c>
      <c r="C873" s="1">
        <v>56046.0</v>
      </c>
      <c r="D873" s="1">
        <v>-0.004516</v>
      </c>
      <c r="E873" s="1">
        <v>0.01056</v>
      </c>
      <c r="F873" s="1">
        <v>-0.005302</v>
      </c>
      <c r="G873" s="1">
        <v>0.00431</v>
      </c>
      <c r="H873" s="1">
        <v>3.87E-4</v>
      </c>
      <c r="I873" s="1">
        <v>0.004414</v>
      </c>
      <c r="J873" s="1">
        <v>-0.001961</v>
      </c>
      <c r="K873" s="1">
        <v>0.006855</v>
      </c>
    </row>
    <row r="874" ht="15.75" customHeight="1">
      <c r="A874" s="1">
        <v>56046.5</v>
      </c>
      <c r="B874" s="1">
        <v>56046.0</v>
      </c>
      <c r="C874" s="1">
        <v>56047.0</v>
      </c>
      <c r="D874" s="1">
        <v>-0.040587</v>
      </c>
      <c r="E874" s="1">
        <v>0.012537</v>
      </c>
      <c r="F874" s="1">
        <v>-0.007568</v>
      </c>
      <c r="G874" s="1">
        <v>0.004652</v>
      </c>
      <c r="H874" s="1">
        <v>-0.008613</v>
      </c>
      <c r="I874" s="1">
        <v>0.005207</v>
      </c>
      <c r="J874" s="1">
        <v>-0.019905</v>
      </c>
      <c r="K874" s="1">
        <v>0.008347</v>
      </c>
    </row>
    <row r="875" ht="15.75" customHeight="1">
      <c r="A875" s="1">
        <v>56051.5</v>
      </c>
      <c r="B875" s="1">
        <v>56051.0</v>
      </c>
      <c r="C875" s="1">
        <v>56052.0</v>
      </c>
      <c r="D875" s="1">
        <v>0.020544</v>
      </c>
      <c r="E875" s="1">
        <v>0.05012</v>
      </c>
      <c r="F875" s="1">
        <v>-0.009469</v>
      </c>
      <c r="G875" s="1">
        <v>0.015245</v>
      </c>
      <c r="H875" s="1">
        <v>0.013503</v>
      </c>
      <c r="I875" s="1">
        <v>0.02104</v>
      </c>
      <c r="J875" s="1">
        <v>0.015024</v>
      </c>
      <c r="K875" s="1">
        <v>0.034724</v>
      </c>
    </row>
    <row r="876" ht="15.75" customHeight="1">
      <c r="A876" s="1">
        <v>56060.5</v>
      </c>
      <c r="B876" s="1">
        <v>56060.0</v>
      </c>
      <c r="C876" s="1">
        <v>56061.0</v>
      </c>
      <c r="D876" s="1">
        <v>-0.003966</v>
      </c>
      <c r="E876" s="1">
        <v>0.017188</v>
      </c>
      <c r="F876" s="1">
        <v>-0.011521</v>
      </c>
      <c r="G876" s="1">
        <v>0.006771</v>
      </c>
      <c r="H876" s="1">
        <v>-0.001026</v>
      </c>
      <c r="I876" s="1">
        <v>0.008038</v>
      </c>
      <c r="J876" s="1">
        <v>0.004472</v>
      </c>
      <c r="K876" s="1">
        <v>0.01092</v>
      </c>
    </row>
    <row r="877" ht="15.75" customHeight="1">
      <c r="A877" s="1">
        <v>56061.5</v>
      </c>
      <c r="B877" s="1">
        <v>56061.0</v>
      </c>
      <c r="C877" s="1">
        <v>56062.0</v>
      </c>
      <c r="D877" s="1">
        <v>0.01557</v>
      </c>
      <c r="E877" s="1">
        <v>0.015876</v>
      </c>
      <c r="F877" s="1">
        <v>6.64E-4</v>
      </c>
      <c r="G877" s="1">
        <v>0.006825</v>
      </c>
      <c r="H877" s="1">
        <v>-2.24E-4</v>
      </c>
      <c r="I877" s="1">
        <v>0.007188</v>
      </c>
      <c r="J877" s="1">
        <v>0.013913</v>
      </c>
      <c r="K877" s="1">
        <v>0.010297</v>
      </c>
    </row>
    <row r="878" ht="15.75" customHeight="1">
      <c r="A878" s="1">
        <v>56062.5</v>
      </c>
      <c r="B878" s="1">
        <v>56062.0</v>
      </c>
      <c r="C878" s="1">
        <v>56063.0</v>
      </c>
      <c r="D878" s="1">
        <v>0.035983</v>
      </c>
      <c r="E878" s="1">
        <v>0.015605</v>
      </c>
      <c r="F878" s="1">
        <v>0.004785</v>
      </c>
      <c r="G878" s="1">
        <v>0.007009</v>
      </c>
      <c r="H878" s="1">
        <v>0.013768</v>
      </c>
      <c r="I878" s="1">
        <v>0.007399</v>
      </c>
      <c r="J878" s="1">
        <v>0.013065</v>
      </c>
      <c r="K878" s="1">
        <v>0.009782</v>
      </c>
    </row>
    <row r="879" ht="15.75" customHeight="1">
      <c r="A879" s="1">
        <v>56063.5</v>
      </c>
      <c r="B879" s="1">
        <v>56063.0</v>
      </c>
      <c r="C879" s="1">
        <v>56064.0</v>
      </c>
      <c r="D879" s="1">
        <v>0.007458</v>
      </c>
      <c r="E879" s="1">
        <v>0.012753</v>
      </c>
      <c r="F879" s="1">
        <v>-5.0E-4</v>
      </c>
      <c r="G879" s="1">
        <v>0.00556</v>
      </c>
      <c r="H879" s="1">
        <v>0.005058</v>
      </c>
      <c r="I879" s="1">
        <v>0.005697</v>
      </c>
      <c r="J879" s="1">
        <v>8.92E-4</v>
      </c>
      <c r="K879" s="1">
        <v>0.008202</v>
      </c>
    </row>
    <row r="880" ht="15.75" customHeight="1">
      <c r="A880" s="1">
        <v>56064.5</v>
      </c>
      <c r="B880" s="1">
        <v>56064.0</v>
      </c>
      <c r="C880" s="1">
        <v>56065.0</v>
      </c>
      <c r="D880" s="1">
        <v>-0.024917</v>
      </c>
      <c r="E880" s="1">
        <v>0.012003</v>
      </c>
      <c r="F880" s="1">
        <v>-0.001258</v>
      </c>
      <c r="G880" s="1">
        <v>0.005248</v>
      </c>
      <c r="H880" s="1">
        <v>-0.010421</v>
      </c>
      <c r="I880" s="1">
        <v>0.005441</v>
      </c>
      <c r="J880" s="1">
        <v>-0.009719</v>
      </c>
      <c r="K880" s="1">
        <v>0.007568</v>
      </c>
    </row>
    <row r="881" ht="15.75" customHeight="1">
      <c r="A881" s="1">
        <v>56065.5</v>
      </c>
      <c r="B881" s="1">
        <v>56065.0</v>
      </c>
      <c r="C881" s="1">
        <v>56066.0</v>
      </c>
      <c r="D881" s="1">
        <v>-0.020374</v>
      </c>
      <c r="E881" s="1">
        <v>0.02354</v>
      </c>
      <c r="F881" s="1">
        <v>3.51E-4</v>
      </c>
      <c r="G881" s="1">
        <v>0.010045</v>
      </c>
      <c r="H881" s="1">
        <v>-0.014187</v>
      </c>
      <c r="I881" s="1">
        <v>0.010389</v>
      </c>
      <c r="J881" s="1">
        <v>-0.0018</v>
      </c>
      <c r="K881" s="1">
        <v>0.015916</v>
      </c>
    </row>
    <row r="882" ht="15.75" customHeight="1">
      <c r="A882" s="1">
        <v>56066.5</v>
      </c>
      <c r="B882" s="1">
        <v>56066.0</v>
      </c>
      <c r="C882" s="1">
        <v>56067.0</v>
      </c>
      <c r="D882" s="1">
        <v>0.016067</v>
      </c>
      <c r="E882" s="1">
        <v>0.014005</v>
      </c>
      <c r="F882" s="1">
        <v>0.008579</v>
      </c>
      <c r="G882" s="1">
        <v>0.00619</v>
      </c>
      <c r="H882" s="1">
        <v>0.004043</v>
      </c>
      <c r="I882" s="1">
        <v>0.00653</v>
      </c>
      <c r="J882" s="1">
        <v>0.002351</v>
      </c>
      <c r="K882" s="1">
        <v>0.008776</v>
      </c>
    </row>
    <row r="883" ht="15.75" customHeight="1">
      <c r="A883" s="1">
        <v>56067.5</v>
      </c>
      <c r="B883" s="1">
        <v>56067.0</v>
      </c>
      <c r="C883" s="1">
        <v>56068.0</v>
      </c>
      <c r="D883" s="1">
        <v>0.023627</v>
      </c>
      <c r="E883" s="1">
        <v>0.012501</v>
      </c>
      <c r="F883" s="1">
        <v>-1.27E-4</v>
      </c>
      <c r="G883" s="1">
        <v>0.005176</v>
      </c>
      <c r="H883" s="1">
        <v>0.00149</v>
      </c>
      <c r="I883" s="1">
        <v>0.005616</v>
      </c>
      <c r="J883" s="1">
        <v>0.01951</v>
      </c>
      <c r="K883" s="1">
        <v>0.008063</v>
      </c>
    </row>
    <row r="884" ht="15.75" customHeight="1">
      <c r="A884" s="1">
        <v>56068.5</v>
      </c>
      <c r="B884" s="1">
        <v>56068.0</v>
      </c>
      <c r="C884" s="1">
        <v>56069.0</v>
      </c>
      <c r="D884" s="1">
        <v>-0.015147</v>
      </c>
      <c r="E884" s="1">
        <v>0.01159</v>
      </c>
      <c r="F884" s="1">
        <v>-0.004036</v>
      </c>
      <c r="G884" s="1">
        <v>0.00514</v>
      </c>
      <c r="H884" s="1">
        <v>7.82E-4</v>
      </c>
      <c r="I884" s="1">
        <v>0.005434</v>
      </c>
      <c r="J884" s="1">
        <v>-0.011016</v>
      </c>
      <c r="K884" s="1">
        <v>0.007179</v>
      </c>
    </row>
    <row r="885" ht="15.75" customHeight="1">
      <c r="A885" s="1">
        <v>56069.5</v>
      </c>
      <c r="B885" s="1">
        <v>56069.0</v>
      </c>
      <c r="C885" s="1">
        <v>56070.0</v>
      </c>
      <c r="D885" s="1">
        <v>0.007808</v>
      </c>
      <c r="E885" s="1">
        <v>0.011837</v>
      </c>
      <c r="F885" s="1">
        <v>-8.22E-4</v>
      </c>
      <c r="G885" s="1">
        <v>0.00502</v>
      </c>
      <c r="H885" s="1">
        <v>0.002885</v>
      </c>
      <c r="I885" s="1">
        <v>0.005423</v>
      </c>
      <c r="J885" s="1">
        <v>0.004297</v>
      </c>
      <c r="K885" s="1">
        <v>0.007563</v>
      </c>
    </row>
    <row r="886" ht="15.75" customHeight="1">
      <c r="A886" s="1">
        <v>56070.5</v>
      </c>
      <c r="B886" s="1">
        <v>56070.0</v>
      </c>
      <c r="C886" s="1">
        <v>56071.0</v>
      </c>
      <c r="D886" s="1">
        <v>-0.017163</v>
      </c>
      <c r="E886" s="1">
        <v>0.010923</v>
      </c>
      <c r="F886" s="1">
        <v>-0.003951</v>
      </c>
      <c r="G886" s="1">
        <v>0.004806</v>
      </c>
      <c r="H886" s="1">
        <v>-0.007011</v>
      </c>
      <c r="I886" s="1">
        <v>0.005001</v>
      </c>
      <c r="J886" s="1">
        <v>-0.003543</v>
      </c>
      <c r="K886" s="1">
        <v>0.006937</v>
      </c>
    </row>
    <row r="887" ht="15.75" customHeight="1">
      <c r="A887" s="1">
        <v>56071.5</v>
      </c>
      <c r="B887" s="1">
        <v>56071.0</v>
      </c>
      <c r="C887" s="1">
        <v>56072.0</v>
      </c>
      <c r="D887" s="1">
        <v>-0.007653</v>
      </c>
      <c r="E887" s="1">
        <v>0.011453</v>
      </c>
      <c r="F887" s="1">
        <v>-0.001732</v>
      </c>
      <c r="G887" s="1">
        <v>0.004762</v>
      </c>
      <c r="H887" s="1">
        <v>8.69E-4</v>
      </c>
      <c r="I887" s="1">
        <v>0.005333</v>
      </c>
      <c r="J887" s="1">
        <v>-0.006707</v>
      </c>
      <c r="K887" s="1">
        <v>0.00724</v>
      </c>
    </row>
    <row r="888" ht="15.75" customHeight="1">
      <c r="A888" s="1">
        <v>56072.5</v>
      </c>
      <c r="B888" s="1">
        <v>56072.0</v>
      </c>
      <c r="C888" s="1">
        <v>56073.0</v>
      </c>
      <c r="D888" s="1">
        <v>0.003142</v>
      </c>
      <c r="E888" s="1">
        <v>0.011664</v>
      </c>
      <c r="F888" s="1">
        <v>-3.51E-4</v>
      </c>
      <c r="G888" s="1">
        <v>0.005337</v>
      </c>
      <c r="H888" s="1">
        <v>0.004188</v>
      </c>
      <c r="I888" s="1">
        <v>0.005421</v>
      </c>
      <c r="J888" s="1">
        <v>-0.001962</v>
      </c>
      <c r="K888" s="1">
        <v>0.007253</v>
      </c>
    </row>
    <row r="889" ht="15.75" customHeight="1">
      <c r="A889" s="1">
        <v>56073.5</v>
      </c>
      <c r="B889" s="1">
        <v>56073.0</v>
      </c>
      <c r="C889" s="1">
        <v>56074.0</v>
      </c>
      <c r="D889" s="1">
        <v>0.010716</v>
      </c>
      <c r="E889" s="1">
        <v>0.012011</v>
      </c>
      <c r="F889" s="1">
        <v>-0.003998</v>
      </c>
      <c r="G889" s="1">
        <v>0.00493</v>
      </c>
      <c r="H889" s="1">
        <v>0.001751</v>
      </c>
      <c r="I889" s="1">
        <v>0.005539</v>
      </c>
      <c r="J889" s="1">
        <v>0.009953</v>
      </c>
      <c r="K889" s="1">
        <v>0.007626</v>
      </c>
    </row>
    <row r="890" ht="15.75" customHeight="1">
      <c r="A890" s="1">
        <v>56074.5</v>
      </c>
      <c r="B890" s="1">
        <v>56074.0</v>
      </c>
      <c r="C890" s="1">
        <v>56075.0</v>
      </c>
      <c r="D890" s="1">
        <v>0.02242</v>
      </c>
      <c r="E890" s="1">
        <v>0.012574</v>
      </c>
      <c r="F890" s="1">
        <v>7.35E-4</v>
      </c>
      <c r="G890" s="1">
        <v>0.005569</v>
      </c>
      <c r="H890" s="1">
        <v>0.014471</v>
      </c>
      <c r="I890" s="1">
        <v>0.005719</v>
      </c>
      <c r="J890" s="1">
        <v>0.002168</v>
      </c>
      <c r="K890" s="1">
        <v>0.007906</v>
      </c>
    </row>
    <row r="891" ht="15.75" customHeight="1">
      <c r="A891" s="1">
        <v>56075.5</v>
      </c>
      <c r="B891" s="1">
        <v>56075.0</v>
      </c>
      <c r="C891" s="1">
        <v>56076.0</v>
      </c>
      <c r="D891" s="1">
        <v>-0.028152</v>
      </c>
      <c r="E891" s="1">
        <v>0.013567</v>
      </c>
      <c r="F891" s="1">
        <v>-0.002608</v>
      </c>
      <c r="G891" s="1">
        <v>0.005846</v>
      </c>
      <c r="H891" s="1">
        <v>-0.008631</v>
      </c>
      <c r="I891" s="1">
        <v>0.006136</v>
      </c>
      <c r="J891" s="1">
        <v>-0.010347</v>
      </c>
      <c r="K891" s="1">
        <v>0.008662</v>
      </c>
    </row>
    <row r="892" ht="15.75" customHeight="1">
      <c r="A892" s="1">
        <v>56076.5</v>
      </c>
      <c r="B892" s="1">
        <v>56076.0</v>
      </c>
      <c r="C892" s="1">
        <v>56077.0</v>
      </c>
      <c r="D892" s="1">
        <v>0.012009</v>
      </c>
      <c r="E892" s="1">
        <v>0.015154</v>
      </c>
      <c r="F892" s="1">
        <v>-9.18E-4</v>
      </c>
      <c r="G892" s="1">
        <v>0.00635</v>
      </c>
      <c r="H892" s="1">
        <v>0.001747</v>
      </c>
      <c r="I892" s="1">
        <v>0.006425</v>
      </c>
      <c r="J892" s="1">
        <v>0.008762</v>
      </c>
      <c r="K892" s="1">
        <v>0.010292</v>
      </c>
    </row>
    <row r="893" ht="15.75" customHeight="1">
      <c r="A893" s="1">
        <v>56077.5</v>
      </c>
      <c r="B893" s="1">
        <v>56077.0</v>
      </c>
      <c r="C893" s="1">
        <v>56078.0</v>
      </c>
      <c r="D893" s="1">
        <v>0.020592</v>
      </c>
      <c r="E893" s="1">
        <v>0.022865</v>
      </c>
      <c r="F893" s="1">
        <v>0.006969</v>
      </c>
      <c r="G893" s="1">
        <v>0.009739</v>
      </c>
      <c r="H893" s="1">
        <v>-0.00355</v>
      </c>
      <c r="I893" s="1">
        <v>0.00926</v>
      </c>
      <c r="J893" s="1">
        <v>0.018653</v>
      </c>
      <c r="K893" s="1">
        <v>0.014971</v>
      </c>
    </row>
    <row r="894" ht="15.75" customHeight="1">
      <c r="A894" s="1">
        <v>56078.5</v>
      </c>
      <c r="B894" s="1">
        <v>56078.0</v>
      </c>
      <c r="C894" s="1">
        <v>56079.0</v>
      </c>
      <c r="D894" s="1">
        <v>-0.003385</v>
      </c>
      <c r="E894" s="1">
        <v>0.016287</v>
      </c>
      <c r="F894" s="1">
        <v>-0.001727</v>
      </c>
      <c r="G894" s="1">
        <v>0.006775</v>
      </c>
      <c r="H894" s="1">
        <v>-4.6E-5</v>
      </c>
      <c r="I894" s="1">
        <v>0.006701</v>
      </c>
      <c r="J894" s="1">
        <v>-0.001638</v>
      </c>
      <c r="K894" s="1">
        <v>0.010524</v>
      </c>
    </row>
    <row r="895" ht="15.75" customHeight="1">
      <c r="A895" s="1">
        <v>56079.5</v>
      </c>
      <c r="B895" s="1">
        <v>56079.0</v>
      </c>
      <c r="C895" s="1">
        <v>56080.0</v>
      </c>
      <c r="D895" s="1">
        <v>-0.011778</v>
      </c>
      <c r="E895" s="1">
        <v>0.015026</v>
      </c>
      <c r="F895" s="1">
        <v>0.002951</v>
      </c>
      <c r="G895" s="1">
        <v>0.006947</v>
      </c>
      <c r="H895" s="1">
        <v>-0.003866</v>
      </c>
      <c r="I895" s="1">
        <v>0.006462</v>
      </c>
      <c r="J895" s="1">
        <v>-0.007277</v>
      </c>
      <c r="K895" s="1">
        <v>0.009111</v>
      </c>
    </row>
    <row r="896" ht="15.75" customHeight="1">
      <c r="A896" s="1">
        <v>56080.5</v>
      </c>
      <c r="B896" s="1">
        <v>56080.0</v>
      </c>
      <c r="C896" s="1">
        <v>56081.0</v>
      </c>
      <c r="D896" s="1">
        <v>-0.018742</v>
      </c>
      <c r="E896" s="1">
        <v>0.014914</v>
      </c>
      <c r="F896" s="1">
        <v>-0.004761</v>
      </c>
      <c r="G896" s="1">
        <v>0.005823</v>
      </c>
      <c r="H896" s="1">
        <v>-0.01118</v>
      </c>
      <c r="I896" s="1">
        <v>0.006423</v>
      </c>
      <c r="J896" s="1">
        <v>0.001335</v>
      </c>
      <c r="K896" s="1">
        <v>0.00932</v>
      </c>
    </row>
    <row r="897" ht="15.75" customHeight="1">
      <c r="A897" s="1">
        <v>56081.5</v>
      </c>
      <c r="B897" s="1">
        <v>56081.0</v>
      </c>
      <c r="C897" s="1">
        <v>56082.0</v>
      </c>
      <c r="D897" s="1">
        <v>-0.024069</v>
      </c>
      <c r="E897" s="1">
        <v>0.014035</v>
      </c>
      <c r="F897" s="1">
        <v>-0.00542</v>
      </c>
      <c r="G897" s="1">
        <v>0.006369</v>
      </c>
      <c r="H897" s="1">
        <v>-0.010944</v>
      </c>
      <c r="I897" s="1">
        <v>0.005789</v>
      </c>
      <c r="J897" s="1">
        <v>-0.0027</v>
      </c>
      <c r="K897" s="1">
        <v>0.008796</v>
      </c>
    </row>
    <row r="898" ht="15.75" customHeight="1">
      <c r="A898" s="1">
        <v>56082.5</v>
      </c>
      <c r="B898" s="1">
        <v>56082.0</v>
      </c>
      <c r="C898" s="1">
        <v>56083.0</v>
      </c>
      <c r="D898" s="1">
        <v>-0.009563</v>
      </c>
      <c r="E898" s="1">
        <v>0.013322</v>
      </c>
      <c r="F898" s="1">
        <v>0.011502</v>
      </c>
      <c r="G898" s="1">
        <v>0.00628</v>
      </c>
      <c r="H898" s="1">
        <v>-0.002891</v>
      </c>
      <c r="I898" s="1">
        <v>0.005311</v>
      </c>
      <c r="J898" s="1">
        <v>-0.010708</v>
      </c>
      <c r="K898" s="1">
        <v>0.008435</v>
      </c>
    </row>
    <row r="899" ht="15.75" customHeight="1">
      <c r="A899" s="1">
        <v>56083.5</v>
      </c>
      <c r="B899" s="1">
        <v>56083.0</v>
      </c>
      <c r="C899" s="1">
        <v>56084.0</v>
      </c>
      <c r="D899" s="1">
        <v>-0.018099</v>
      </c>
      <c r="E899" s="1">
        <v>0.013397</v>
      </c>
      <c r="F899" s="1">
        <v>-0.006131</v>
      </c>
      <c r="G899" s="1">
        <v>0.00569</v>
      </c>
      <c r="H899" s="1">
        <v>-0.007923</v>
      </c>
      <c r="I899" s="1">
        <v>0.005624</v>
      </c>
      <c r="J899" s="1">
        <v>-0.002807</v>
      </c>
      <c r="K899" s="1">
        <v>0.008368</v>
      </c>
    </row>
    <row r="900" ht="15.75" customHeight="1">
      <c r="A900" s="1">
        <v>56084.5</v>
      </c>
      <c r="B900" s="1">
        <v>56084.0</v>
      </c>
      <c r="C900" s="1">
        <v>56085.0</v>
      </c>
      <c r="D900" s="1">
        <v>0.014034</v>
      </c>
      <c r="E900" s="1">
        <v>0.013636</v>
      </c>
      <c r="F900" s="1">
        <v>0.014251</v>
      </c>
      <c r="G900" s="1">
        <v>0.00634</v>
      </c>
      <c r="H900" s="1">
        <v>0.00302</v>
      </c>
      <c r="I900" s="1">
        <v>0.005552</v>
      </c>
      <c r="J900" s="1">
        <v>-8.5E-4</v>
      </c>
      <c r="K900" s="1">
        <v>0.008552</v>
      </c>
    </row>
    <row r="901" ht="15.75" customHeight="1">
      <c r="A901" s="1">
        <v>56085.5</v>
      </c>
      <c r="B901" s="1">
        <v>56085.0</v>
      </c>
      <c r="C901" s="1">
        <v>56086.0</v>
      </c>
      <c r="D901" s="1">
        <v>-0.030825</v>
      </c>
      <c r="E901" s="1">
        <v>0.013746</v>
      </c>
      <c r="F901" s="1">
        <v>-0.012904</v>
      </c>
      <c r="G901" s="1">
        <v>0.006155</v>
      </c>
      <c r="H901" s="1">
        <v>-0.009772</v>
      </c>
      <c r="I901" s="1">
        <v>0.005824</v>
      </c>
      <c r="J901" s="1">
        <v>-0.00731</v>
      </c>
      <c r="K901" s="1">
        <v>0.008478</v>
      </c>
    </row>
    <row r="902" ht="15.75" customHeight="1">
      <c r="A902" s="1">
        <v>56086.5</v>
      </c>
      <c r="B902" s="1">
        <v>56086.0</v>
      </c>
      <c r="C902" s="1">
        <v>56087.0</v>
      </c>
      <c r="D902" s="1">
        <v>0.009423</v>
      </c>
      <c r="E902" s="1">
        <v>0.015388</v>
      </c>
      <c r="F902" s="1">
        <v>0.005128</v>
      </c>
      <c r="G902" s="1">
        <v>0.007214</v>
      </c>
      <c r="H902" s="1">
        <v>0.001849</v>
      </c>
      <c r="I902" s="1">
        <v>0.006375</v>
      </c>
      <c r="J902" s="1">
        <v>0.004118</v>
      </c>
      <c r="K902" s="1">
        <v>0.009603</v>
      </c>
    </row>
    <row r="903" ht="15.75" customHeight="1">
      <c r="A903" s="1">
        <v>56087.5</v>
      </c>
      <c r="B903" s="1">
        <v>56087.0</v>
      </c>
      <c r="C903" s="1">
        <v>56088.0</v>
      </c>
      <c r="D903" s="1">
        <v>0.006732</v>
      </c>
      <c r="E903" s="1">
        <v>0.016507</v>
      </c>
      <c r="F903" s="1">
        <v>-0.001217</v>
      </c>
      <c r="G903" s="1">
        <v>0.007185</v>
      </c>
      <c r="H903" s="1">
        <v>0.009721</v>
      </c>
      <c r="I903" s="1">
        <v>0.00712</v>
      </c>
      <c r="J903" s="1">
        <v>-0.005674</v>
      </c>
      <c r="K903" s="1">
        <v>0.010108</v>
      </c>
    </row>
    <row r="904" ht="15.75" customHeight="1">
      <c r="A904" s="1">
        <v>56088.5</v>
      </c>
      <c r="B904" s="1">
        <v>56088.0</v>
      </c>
      <c r="C904" s="1">
        <v>56089.0</v>
      </c>
      <c r="D904" s="1">
        <v>0.009125</v>
      </c>
      <c r="E904" s="1">
        <v>0.017348</v>
      </c>
      <c r="F904" s="1">
        <v>-0.002936</v>
      </c>
      <c r="G904" s="1">
        <v>0.006877</v>
      </c>
      <c r="H904" s="1">
        <v>0.009606</v>
      </c>
      <c r="I904" s="1">
        <v>0.006993</v>
      </c>
      <c r="J904" s="1">
        <v>-0.002632</v>
      </c>
      <c r="K904" s="1">
        <v>0.01136</v>
      </c>
    </row>
    <row r="905" ht="15.75" customHeight="1">
      <c r="A905" s="1">
        <v>56089.5</v>
      </c>
      <c r="B905" s="1">
        <v>56089.0</v>
      </c>
      <c r="C905" s="1">
        <v>56090.0</v>
      </c>
      <c r="D905" s="1">
        <v>0.06806</v>
      </c>
      <c r="E905" s="1">
        <v>0.049752</v>
      </c>
      <c r="F905" s="1">
        <v>-0.01595</v>
      </c>
      <c r="G905" s="1">
        <v>0.018821</v>
      </c>
      <c r="H905" s="1">
        <v>0.048398</v>
      </c>
      <c r="I905" s="1">
        <v>0.022498</v>
      </c>
      <c r="J905" s="1">
        <v>0.007592</v>
      </c>
      <c r="K905" s="1">
        <v>0.03197</v>
      </c>
    </row>
    <row r="906" ht="15.75" customHeight="1">
      <c r="A906" s="1">
        <v>56090.5</v>
      </c>
      <c r="B906" s="1">
        <v>56090.0</v>
      </c>
      <c r="C906" s="1">
        <v>56091.0</v>
      </c>
      <c r="D906" s="1">
        <v>0.074999</v>
      </c>
      <c r="E906" s="1">
        <v>0.013297</v>
      </c>
      <c r="F906" s="1">
        <v>0.012058</v>
      </c>
      <c r="G906" s="1">
        <v>0.005653</v>
      </c>
      <c r="H906" s="1">
        <v>0.008917</v>
      </c>
      <c r="I906" s="1">
        <v>0.005337</v>
      </c>
      <c r="J906" s="1">
        <v>0.045525</v>
      </c>
      <c r="K906" s="1">
        <v>0.008923</v>
      </c>
    </row>
    <row r="907" ht="15.75" customHeight="1">
      <c r="A907" s="1">
        <v>56091.5</v>
      </c>
      <c r="B907" s="1">
        <v>56091.0</v>
      </c>
      <c r="C907" s="1">
        <v>56092.0</v>
      </c>
      <c r="D907" s="1">
        <v>-0.003025</v>
      </c>
      <c r="E907" s="1">
        <v>0.014428</v>
      </c>
      <c r="F907" s="1">
        <v>0.002835</v>
      </c>
      <c r="G907" s="1">
        <v>0.00616</v>
      </c>
      <c r="H907" s="1">
        <v>0.002717</v>
      </c>
      <c r="I907" s="1">
        <v>0.006417</v>
      </c>
      <c r="J907" s="1">
        <v>-0.007276</v>
      </c>
      <c r="K907" s="1">
        <v>0.009249</v>
      </c>
    </row>
    <row r="908" ht="15.75" customHeight="1">
      <c r="A908" s="1">
        <v>56092.5</v>
      </c>
      <c r="B908" s="1">
        <v>56092.0</v>
      </c>
      <c r="C908" s="1">
        <v>56093.0</v>
      </c>
      <c r="D908" s="1">
        <v>0.005623</v>
      </c>
      <c r="E908" s="1">
        <v>0.013454</v>
      </c>
      <c r="F908" s="1">
        <v>1.73E-4</v>
      </c>
      <c r="G908" s="1">
        <v>0.00562</v>
      </c>
      <c r="H908" s="1">
        <v>-5.4E-4</v>
      </c>
      <c r="I908" s="1">
        <v>0.006108</v>
      </c>
      <c r="J908" s="1">
        <v>0.005346</v>
      </c>
      <c r="K908" s="1">
        <v>0.008672</v>
      </c>
    </row>
    <row r="909" ht="15.75" customHeight="1">
      <c r="A909" s="1">
        <v>56093.5</v>
      </c>
      <c r="B909" s="1">
        <v>56093.0</v>
      </c>
      <c r="C909" s="1">
        <v>56094.0</v>
      </c>
      <c r="D909" s="1">
        <v>-0.006877</v>
      </c>
      <c r="E909" s="1">
        <v>0.013127</v>
      </c>
      <c r="F909" s="1">
        <v>-0.006065</v>
      </c>
      <c r="G909" s="1">
        <v>0.005452</v>
      </c>
      <c r="H909" s="1">
        <v>-6.28E-4</v>
      </c>
      <c r="I909" s="1">
        <v>0.006006</v>
      </c>
      <c r="J909" s="1">
        <v>-0.001367</v>
      </c>
      <c r="K909" s="1">
        <v>0.008426</v>
      </c>
    </row>
    <row r="910" ht="15.75" customHeight="1">
      <c r="A910" s="1">
        <v>56094.5</v>
      </c>
      <c r="B910" s="1">
        <v>56094.0</v>
      </c>
      <c r="C910" s="1">
        <v>56095.0</v>
      </c>
      <c r="D910" s="1">
        <v>-0.008036</v>
      </c>
      <c r="E910" s="1">
        <v>0.012401</v>
      </c>
      <c r="F910" s="1">
        <v>0.007193</v>
      </c>
      <c r="G910" s="1">
        <v>0.005705</v>
      </c>
      <c r="H910" s="1">
        <v>-0.009934</v>
      </c>
      <c r="I910" s="1">
        <v>0.00542</v>
      </c>
      <c r="J910" s="1">
        <v>0.001074</v>
      </c>
      <c r="K910" s="1">
        <v>0.008066</v>
      </c>
    </row>
    <row r="911" ht="15.75" customHeight="1">
      <c r="A911" s="1">
        <v>56095.5</v>
      </c>
      <c r="B911" s="1">
        <v>56095.0</v>
      </c>
      <c r="C911" s="1">
        <v>56096.0</v>
      </c>
      <c r="D911" s="1">
        <v>-0.003391</v>
      </c>
      <c r="E911" s="1">
        <v>0.01199</v>
      </c>
      <c r="F911" s="1">
        <v>0.002375</v>
      </c>
      <c r="G911" s="1">
        <v>0.005434</v>
      </c>
      <c r="H911" s="1">
        <v>0.002829</v>
      </c>
      <c r="I911" s="1">
        <v>0.005408</v>
      </c>
      <c r="J911" s="1">
        <v>-0.007948</v>
      </c>
      <c r="K911" s="1">
        <v>0.007638</v>
      </c>
    </row>
    <row r="912" ht="15.75" customHeight="1">
      <c r="A912" s="1">
        <v>56096.5</v>
      </c>
      <c r="B912" s="1">
        <v>56096.0</v>
      </c>
      <c r="C912" s="1">
        <v>56097.0</v>
      </c>
      <c r="D912" s="1">
        <v>-0.015659</v>
      </c>
      <c r="E912" s="1">
        <v>0.012801</v>
      </c>
      <c r="F912" s="1">
        <v>-0.002397</v>
      </c>
      <c r="G912" s="1">
        <v>0.005624</v>
      </c>
      <c r="H912" s="1">
        <v>-0.005678</v>
      </c>
      <c r="I912" s="1">
        <v>0.005809</v>
      </c>
      <c r="J912" s="1">
        <v>-0.00436</v>
      </c>
      <c r="K912" s="1">
        <v>0.008146</v>
      </c>
    </row>
    <row r="913" ht="15.75" customHeight="1">
      <c r="A913" s="1">
        <v>56097.5</v>
      </c>
      <c r="B913" s="1">
        <v>56097.0</v>
      </c>
      <c r="C913" s="1">
        <v>56098.0</v>
      </c>
      <c r="D913" s="1">
        <v>0.012679</v>
      </c>
      <c r="E913" s="1">
        <v>0.012551</v>
      </c>
      <c r="F913" s="1">
        <v>6.51E-4</v>
      </c>
      <c r="G913" s="1">
        <v>0.005753</v>
      </c>
      <c r="H913" s="1">
        <v>6.43E-4</v>
      </c>
      <c r="I913" s="1">
        <v>0.005615</v>
      </c>
      <c r="J913" s="1">
        <v>0.008915</v>
      </c>
      <c r="K913" s="1">
        <v>0.007957</v>
      </c>
    </row>
    <row r="914" ht="15.75" customHeight="1">
      <c r="A914" s="1">
        <v>56098.5</v>
      </c>
      <c r="B914" s="1">
        <v>56098.0</v>
      </c>
      <c r="C914" s="1">
        <v>56099.0</v>
      </c>
      <c r="D914" s="1">
        <v>-0.019682</v>
      </c>
      <c r="E914" s="1">
        <v>0.013322</v>
      </c>
      <c r="F914" s="1">
        <v>-0.004824</v>
      </c>
      <c r="G914" s="1">
        <v>0.005411</v>
      </c>
      <c r="H914" s="1">
        <v>-0.005862</v>
      </c>
      <c r="I914" s="1">
        <v>0.006067</v>
      </c>
      <c r="J914" s="1">
        <v>-0.006457</v>
      </c>
      <c r="K914" s="1">
        <v>0.008622</v>
      </c>
    </row>
    <row r="915" ht="15.75" customHeight="1">
      <c r="A915" s="1">
        <v>56099.5</v>
      </c>
      <c r="B915" s="1">
        <v>56099.0</v>
      </c>
      <c r="C915" s="1">
        <v>56100.0</v>
      </c>
      <c r="D915" s="1">
        <v>0.005848</v>
      </c>
      <c r="E915" s="1">
        <v>0.028889</v>
      </c>
      <c r="F915" s="1">
        <v>-0.013015</v>
      </c>
      <c r="G915" s="1">
        <v>0.011892</v>
      </c>
      <c r="H915" s="1">
        <v>-0.01109</v>
      </c>
      <c r="I915" s="1">
        <v>0.011749</v>
      </c>
      <c r="J915" s="1">
        <v>0.025786</v>
      </c>
      <c r="K915" s="1">
        <v>0.020691</v>
      </c>
    </row>
    <row r="916" ht="15.75" customHeight="1">
      <c r="A916" s="1">
        <v>56100.5</v>
      </c>
      <c r="B916" s="1">
        <v>56100.0</v>
      </c>
      <c r="C916" s="1">
        <v>56101.0</v>
      </c>
      <c r="D916" s="1">
        <v>-0.01674</v>
      </c>
      <c r="E916" s="1">
        <v>0.013457</v>
      </c>
      <c r="F916" s="1">
        <v>-8.27E-4</v>
      </c>
      <c r="G916" s="1">
        <v>0.005957</v>
      </c>
      <c r="H916" s="1">
        <v>-0.004445</v>
      </c>
      <c r="I916" s="1">
        <v>0.006291</v>
      </c>
      <c r="J916" s="1">
        <v>-0.008358</v>
      </c>
      <c r="K916" s="1">
        <v>0.008689</v>
      </c>
    </row>
    <row r="917" ht="15.75" customHeight="1">
      <c r="A917" s="1">
        <v>56101.5</v>
      </c>
      <c r="B917" s="1">
        <v>56101.0</v>
      </c>
      <c r="C917" s="1">
        <v>56102.0</v>
      </c>
      <c r="D917" s="1">
        <v>-0.036445</v>
      </c>
      <c r="E917" s="1">
        <v>0.013353</v>
      </c>
      <c r="F917" s="1">
        <v>-0.006698</v>
      </c>
      <c r="G917" s="1">
        <v>0.005249</v>
      </c>
      <c r="H917" s="1">
        <v>-0.005073</v>
      </c>
      <c r="I917" s="1">
        <v>0.006559</v>
      </c>
      <c r="J917" s="1">
        <v>-0.021902</v>
      </c>
      <c r="K917" s="1">
        <v>0.008411</v>
      </c>
    </row>
    <row r="918" ht="15.75" customHeight="1">
      <c r="A918" s="1">
        <v>56102.5</v>
      </c>
      <c r="B918" s="1">
        <v>56102.0</v>
      </c>
      <c r="C918" s="1">
        <v>56103.0</v>
      </c>
      <c r="D918" s="1">
        <v>0.015266</v>
      </c>
      <c r="E918" s="1">
        <v>0.014969</v>
      </c>
      <c r="F918" s="1">
        <v>-0.006114</v>
      </c>
      <c r="G918" s="1">
        <v>0.006346</v>
      </c>
      <c r="H918" s="1">
        <v>0.00649</v>
      </c>
      <c r="I918" s="1">
        <v>0.006841</v>
      </c>
      <c r="J918" s="1">
        <v>0.009804</v>
      </c>
      <c r="K918" s="1">
        <v>0.009777</v>
      </c>
    </row>
    <row r="919" ht="15.75" customHeight="1">
      <c r="A919" s="1">
        <v>56103.5</v>
      </c>
      <c r="B919" s="1">
        <v>56103.0</v>
      </c>
      <c r="C919" s="1">
        <v>56104.0</v>
      </c>
      <c r="D919" s="1">
        <v>0.009071</v>
      </c>
      <c r="E919" s="1">
        <v>0.015445</v>
      </c>
      <c r="F919" s="1">
        <v>-0.012059</v>
      </c>
      <c r="G919" s="1">
        <v>0.005889</v>
      </c>
      <c r="H919" s="1">
        <v>0.014454</v>
      </c>
      <c r="I919" s="1">
        <v>0.007358</v>
      </c>
      <c r="J919" s="1">
        <v>-0.002883</v>
      </c>
      <c r="K919" s="1">
        <v>0.009817</v>
      </c>
    </row>
    <row r="920" ht="15.75" customHeight="1">
      <c r="A920" s="1">
        <v>56104.5</v>
      </c>
      <c r="B920" s="1">
        <v>56104.0</v>
      </c>
      <c r="C920" s="1">
        <v>56105.0</v>
      </c>
      <c r="D920" s="1">
        <v>-0.018217</v>
      </c>
      <c r="E920" s="1">
        <v>0.015661</v>
      </c>
      <c r="F920" s="1">
        <v>7.07E-4</v>
      </c>
      <c r="G920" s="1">
        <v>0.007197</v>
      </c>
      <c r="H920" s="1">
        <v>0.002551</v>
      </c>
      <c r="I920" s="1">
        <v>0.007405</v>
      </c>
      <c r="J920" s="1">
        <v>-0.020852</v>
      </c>
      <c r="K920" s="1">
        <v>0.00953</v>
      </c>
    </row>
    <row r="921" ht="15.75" customHeight="1">
      <c r="A921" s="1">
        <v>56105.5</v>
      </c>
      <c r="B921" s="1">
        <v>56105.0</v>
      </c>
      <c r="C921" s="1">
        <v>56106.0</v>
      </c>
      <c r="D921" s="1">
        <v>-0.020113</v>
      </c>
      <c r="E921" s="1">
        <v>0.01815</v>
      </c>
      <c r="F921" s="1">
        <v>-0.004928</v>
      </c>
      <c r="G921" s="1">
        <v>0.007788</v>
      </c>
      <c r="H921" s="1">
        <v>-0.001961</v>
      </c>
      <c r="I921" s="1">
        <v>0.008647</v>
      </c>
      <c r="J921" s="1">
        <v>-0.009726</v>
      </c>
      <c r="K921" s="1">
        <v>0.011039</v>
      </c>
    </row>
    <row r="922" ht="15.75" customHeight="1">
      <c r="A922" s="1">
        <v>56106.5</v>
      </c>
      <c r="B922" s="1">
        <v>56106.0</v>
      </c>
      <c r="C922" s="1">
        <v>56107.0</v>
      </c>
      <c r="D922" s="1">
        <v>-0.029452</v>
      </c>
      <c r="E922" s="1">
        <v>0.018783</v>
      </c>
      <c r="F922" s="1">
        <v>-7.2E-4</v>
      </c>
      <c r="G922" s="1">
        <v>0.008608</v>
      </c>
      <c r="H922" s="1">
        <v>-0.009552</v>
      </c>
      <c r="I922" s="1">
        <v>0.008416</v>
      </c>
      <c r="J922" s="1">
        <v>-0.015825</v>
      </c>
      <c r="K922" s="1">
        <v>0.011513</v>
      </c>
    </row>
    <row r="923" ht="15.75" customHeight="1">
      <c r="A923" s="1">
        <v>56107.5</v>
      </c>
      <c r="B923" s="1">
        <v>56107.0</v>
      </c>
      <c r="C923" s="1">
        <v>56108.0</v>
      </c>
      <c r="D923" s="1">
        <v>0.00612</v>
      </c>
      <c r="E923" s="1">
        <v>0.022418</v>
      </c>
      <c r="F923" s="1">
        <v>-0.004575</v>
      </c>
      <c r="G923" s="1">
        <v>0.009755</v>
      </c>
      <c r="H923" s="1">
        <v>-0.002804</v>
      </c>
      <c r="I923" s="1">
        <v>0.00967</v>
      </c>
      <c r="J923" s="1">
        <v>0.012272</v>
      </c>
      <c r="K923" s="1">
        <v>0.014006</v>
      </c>
    </row>
    <row r="924" ht="15.75" customHeight="1">
      <c r="A924" s="1">
        <v>56108.5</v>
      </c>
      <c r="B924" s="1">
        <v>56108.0</v>
      </c>
      <c r="C924" s="1">
        <v>56109.0</v>
      </c>
      <c r="D924" s="1">
        <v>-0.014479</v>
      </c>
      <c r="E924" s="1">
        <v>0.014465</v>
      </c>
      <c r="F924" s="1">
        <v>-0.010191</v>
      </c>
      <c r="G924" s="1">
        <v>0.005898</v>
      </c>
      <c r="H924" s="1">
        <v>-0.004226</v>
      </c>
      <c r="I924" s="1">
        <v>0.006499</v>
      </c>
      <c r="J924" s="1">
        <v>1.0E-5</v>
      </c>
      <c r="K924" s="1">
        <v>0.00937</v>
      </c>
    </row>
    <row r="925" ht="15.75" customHeight="1">
      <c r="A925" s="1">
        <v>56109.499988</v>
      </c>
      <c r="B925" s="1">
        <v>56109.0</v>
      </c>
      <c r="C925" s="1">
        <v>56110.0</v>
      </c>
      <c r="D925" s="1">
        <v>0.037947</v>
      </c>
      <c r="E925" s="1">
        <v>0.028317</v>
      </c>
      <c r="F925" s="1">
        <v>-0.006983</v>
      </c>
      <c r="G925" s="1">
        <v>0.010892</v>
      </c>
      <c r="H925" s="1">
        <v>0.00343</v>
      </c>
      <c r="I925" s="1">
        <v>0.01208</v>
      </c>
      <c r="J925" s="1">
        <v>0.034115</v>
      </c>
      <c r="K925" s="1">
        <v>0.020061</v>
      </c>
    </row>
    <row r="926" ht="15.75" customHeight="1">
      <c r="A926" s="1">
        <v>56110.499988</v>
      </c>
      <c r="B926" s="1">
        <v>56110.0</v>
      </c>
      <c r="C926" s="1">
        <v>56111.0</v>
      </c>
      <c r="D926" s="1">
        <v>0.022127</v>
      </c>
      <c r="E926" s="1">
        <v>0.05062</v>
      </c>
      <c r="F926" s="1">
        <v>-0.007601</v>
      </c>
      <c r="G926" s="1">
        <v>0.021395</v>
      </c>
      <c r="H926" s="1">
        <v>-0.019184</v>
      </c>
      <c r="I926" s="1">
        <v>0.018166</v>
      </c>
      <c r="J926" s="1">
        <v>0.049825</v>
      </c>
      <c r="K926" s="1">
        <v>0.037789</v>
      </c>
    </row>
    <row r="927" ht="15.75" customHeight="1">
      <c r="A927" s="1">
        <v>56111.499988</v>
      </c>
      <c r="B927" s="1">
        <v>56111.0</v>
      </c>
      <c r="C927" s="1">
        <v>56112.0</v>
      </c>
      <c r="D927" s="1">
        <v>0.260998</v>
      </c>
      <c r="E927" s="1">
        <v>0.116171</v>
      </c>
      <c r="F927" s="1">
        <v>0.033822</v>
      </c>
      <c r="G927" s="1">
        <v>0.039669</v>
      </c>
      <c r="H927" s="1">
        <v>0.038952</v>
      </c>
      <c r="I927" s="1">
        <v>0.049127</v>
      </c>
      <c r="J927" s="1">
        <v>0.158418</v>
      </c>
      <c r="K927" s="1">
        <v>0.077619</v>
      </c>
    </row>
    <row r="928" ht="15.75" customHeight="1">
      <c r="A928" s="1">
        <v>56112.499988</v>
      </c>
      <c r="B928" s="1">
        <v>56112.0</v>
      </c>
      <c r="C928" s="1">
        <v>56113.0</v>
      </c>
      <c r="D928" s="1">
        <v>0.045428</v>
      </c>
      <c r="E928" s="1">
        <v>0.015994</v>
      </c>
      <c r="F928" s="1">
        <v>0.002054</v>
      </c>
      <c r="G928" s="1">
        <v>0.005163</v>
      </c>
      <c r="H928" s="1">
        <v>0.012227</v>
      </c>
      <c r="I928" s="1">
        <v>0.006175</v>
      </c>
      <c r="J928" s="1">
        <v>0.024132</v>
      </c>
      <c r="K928" s="1">
        <v>0.011328</v>
      </c>
    </row>
    <row r="929" ht="15.75" customHeight="1">
      <c r="A929" s="1">
        <v>56113.499988</v>
      </c>
      <c r="B929" s="1">
        <v>56113.0</v>
      </c>
      <c r="C929" s="1">
        <v>56114.0</v>
      </c>
      <c r="D929" s="1">
        <v>-0.022171</v>
      </c>
      <c r="E929" s="1">
        <v>0.013262</v>
      </c>
      <c r="F929" s="1">
        <v>-4.8E-5</v>
      </c>
      <c r="G929" s="1">
        <v>0.005217</v>
      </c>
      <c r="H929" s="1">
        <v>-0.00808</v>
      </c>
      <c r="I929" s="1">
        <v>0.005493</v>
      </c>
      <c r="J929" s="1">
        <v>-0.009699</v>
      </c>
      <c r="K929" s="1">
        <v>0.008826</v>
      </c>
    </row>
    <row r="930" ht="15.75" customHeight="1">
      <c r="A930" s="1">
        <v>56114.499988</v>
      </c>
      <c r="B930" s="1">
        <v>56114.0</v>
      </c>
      <c r="C930" s="1">
        <v>56115.0</v>
      </c>
      <c r="D930" s="1">
        <v>0.004614</v>
      </c>
      <c r="E930" s="1">
        <v>0.011464</v>
      </c>
      <c r="F930" s="1">
        <v>-0.010314</v>
      </c>
      <c r="G930" s="1">
        <v>0.004204</v>
      </c>
      <c r="H930" s="1">
        <v>0.008035</v>
      </c>
      <c r="I930" s="1">
        <v>0.004843</v>
      </c>
      <c r="J930" s="1">
        <v>3.86E-4</v>
      </c>
      <c r="K930" s="1">
        <v>0.007584</v>
      </c>
    </row>
    <row r="931" ht="15.75" customHeight="1">
      <c r="A931" s="1">
        <v>56115.499988</v>
      </c>
      <c r="B931" s="1">
        <v>56115.0</v>
      </c>
      <c r="C931" s="1">
        <v>56116.0</v>
      </c>
      <c r="D931" s="1">
        <v>0.013249</v>
      </c>
      <c r="E931" s="1">
        <v>0.01094</v>
      </c>
      <c r="F931" s="1">
        <v>-0.001914</v>
      </c>
      <c r="G931" s="1">
        <v>0.004119</v>
      </c>
      <c r="H931" s="1">
        <v>0.0042</v>
      </c>
      <c r="I931" s="1">
        <v>0.004553</v>
      </c>
      <c r="J931" s="1">
        <v>0.006824</v>
      </c>
      <c r="K931" s="1">
        <v>0.007236</v>
      </c>
    </row>
    <row r="932" ht="15.75" customHeight="1">
      <c r="A932" s="1">
        <v>56116.499988</v>
      </c>
      <c r="B932" s="1">
        <v>56116.0</v>
      </c>
      <c r="C932" s="1">
        <v>56117.0</v>
      </c>
      <c r="D932" s="1">
        <v>-0.003927</v>
      </c>
      <c r="E932" s="1">
        <v>0.010094</v>
      </c>
      <c r="F932" s="1">
        <v>-0.008434</v>
      </c>
      <c r="G932" s="1">
        <v>0.004061</v>
      </c>
      <c r="H932" s="1">
        <v>-0.002419</v>
      </c>
      <c r="I932" s="1">
        <v>0.004015</v>
      </c>
      <c r="J932" s="1">
        <v>0.005158</v>
      </c>
      <c r="K932" s="1">
        <v>0.006794</v>
      </c>
    </row>
    <row r="933" ht="15.75" customHeight="1">
      <c r="A933" s="1">
        <v>56117.499988</v>
      </c>
      <c r="B933" s="1">
        <v>56117.0</v>
      </c>
      <c r="C933" s="1">
        <v>56118.0</v>
      </c>
      <c r="D933" s="1">
        <v>-0.005027</v>
      </c>
      <c r="E933" s="1">
        <v>0.01031</v>
      </c>
      <c r="F933" s="1">
        <v>-0.003531</v>
      </c>
      <c r="G933" s="1">
        <v>0.003854</v>
      </c>
      <c r="H933" s="1">
        <v>-0.001649</v>
      </c>
      <c r="I933" s="1">
        <v>0.004138</v>
      </c>
      <c r="J933" s="1">
        <v>9.8E-5</v>
      </c>
      <c r="K933" s="1">
        <v>0.006948</v>
      </c>
    </row>
    <row r="934" ht="15.75" customHeight="1">
      <c r="A934" s="1">
        <v>56118.499988</v>
      </c>
      <c r="B934" s="1">
        <v>56118.0</v>
      </c>
      <c r="C934" s="1">
        <v>56119.0</v>
      </c>
      <c r="D934" s="1">
        <v>-0.001961</v>
      </c>
      <c r="E934" s="1">
        <v>0.01033</v>
      </c>
      <c r="F934" s="1">
        <v>-0.003646</v>
      </c>
      <c r="G934" s="1">
        <v>0.004023</v>
      </c>
      <c r="H934" s="1">
        <v>0.004825</v>
      </c>
      <c r="I934" s="1">
        <v>0.004276</v>
      </c>
      <c r="J934" s="1">
        <v>-0.004635</v>
      </c>
      <c r="K934" s="1">
        <v>0.006813</v>
      </c>
    </row>
    <row r="935" ht="15.75" customHeight="1">
      <c r="A935" s="1">
        <v>56119.499988</v>
      </c>
      <c r="B935" s="1">
        <v>56119.0</v>
      </c>
      <c r="C935" s="1">
        <v>56120.0</v>
      </c>
      <c r="D935" s="1">
        <v>-0.015501</v>
      </c>
      <c r="E935" s="1">
        <v>0.011808</v>
      </c>
      <c r="F935" s="1">
        <v>-0.00345</v>
      </c>
      <c r="G935" s="1">
        <v>0.004629</v>
      </c>
      <c r="H935" s="1">
        <v>-0.009142</v>
      </c>
      <c r="I935" s="1">
        <v>0.004623</v>
      </c>
      <c r="J935" s="1">
        <v>8.69E-4</v>
      </c>
      <c r="K935" s="1">
        <v>0.008034</v>
      </c>
    </row>
    <row r="936" ht="15.75" customHeight="1">
      <c r="A936" s="1">
        <v>56120.499988</v>
      </c>
      <c r="B936" s="1">
        <v>56120.0</v>
      </c>
      <c r="C936" s="1">
        <v>56121.0</v>
      </c>
      <c r="D936" s="1">
        <v>-0.008886</v>
      </c>
      <c r="E936" s="1">
        <v>0.01568</v>
      </c>
      <c r="F936" s="1">
        <v>-0.001508</v>
      </c>
      <c r="G936" s="1">
        <v>0.006342</v>
      </c>
      <c r="H936" s="1">
        <v>-0.006653</v>
      </c>
      <c r="I936" s="1">
        <v>0.006286</v>
      </c>
      <c r="J936" s="1">
        <v>4.86E-4</v>
      </c>
      <c r="K936" s="1">
        <v>0.010482</v>
      </c>
    </row>
    <row r="937" ht="15.75" customHeight="1">
      <c r="A937" s="1">
        <v>56121.499988</v>
      </c>
      <c r="B937" s="1">
        <v>56121.0</v>
      </c>
      <c r="C937" s="1">
        <v>56122.0</v>
      </c>
      <c r="D937" s="1">
        <v>0.006984</v>
      </c>
      <c r="E937" s="1">
        <v>0.017779</v>
      </c>
      <c r="F937" s="1">
        <v>0.010654</v>
      </c>
      <c r="G937" s="1">
        <v>0.006973</v>
      </c>
      <c r="H937" s="1">
        <v>0.005088</v>
      </c>
      <c r="I937" s="1">
        <v>0.007166</v>
      </c>
      <c r="J937" s="1">
        <v>-0.007267</v>
      </c>
      <c r="K937" s="1">
        <v>0.011931</v>
      </c>
    </row>
    <row r="938" ht="15.75" customHeight="1">
      <c r="A938" s="1">
        <v>56122.499988</v>
      </c>
      <c r="B938" s="1">
        <v>56122.0</v>
      </c>
      <c r="C938" s="1">
        <v>56123.0</v>
      </c>
      <c r="D938" s="1">
        <v>0.014849</v>
      </c>
      <c r="E938" s="1">
        <v>0.030707</v>
      </c>
      <c r="F938" s="1">
        <v>-0.007156</v>
      </c>
      <c r="G938" s="1">
        <v>0.010071</v>
      </c>
      <c r="H938" s="1">
        <v>-0.006226</v>
      </c>
      <c r="I938" s="1">
        <v>0.011048</v>
      </c>
      <c r="J938" s="1">
        <v>0.023085</v>
      </c>
      <c r="K938" s="1">
        <v>0.022094</v>
      </c>
    </row>
    <row r="939" ht="15.75" customHeight="1">
      <c r="A939" s="1">
        <v>56123.499988</v>
      </c>
      <c r="B939" s="1">
        <v>56123.0</v>
      </c>
      <c r="C939" s="1">
        <v>56124.0</v>
      </c>
      <c r="D939" s="1">
        <v>0.020574</v>
      </c>
      <c r="E939" s="1">
        <v>0.035123</v>
      </c>
      <c r="F939" s="1">
        <v>-0.019062</v>
      </c>
      <c r="G939" s="1">
        <v>0.012271</v>
      </c>
      <c r="H939" s="1">
        <v>0.007291</v>
      </c>
      <c r="I939" s="1">
        <v>0.013498</v>
      </c>
      <c r="J939" s="1">
        <v>0.018241</v>
      </c>
      <c r="K939" s="1">
        <v>0.024574</v>
      </c>
    </row>
    <row r="940" ht="15.75" customHeight="1">
      <c r="A940" s="1">
        <v>56128.499988</v>
      </c>
      <c r="B940" s="1">
        <v>56128.0</v>
      </c>
      <c r="C940" s="1">
        <v>56129.0</v>
      </c>
      <c r="D940" s="1">
        <v>0.018285</v>
      </c>
      <c r="E940" s="1">
        <v>0.026716</v>
      </c>
      <c r="F940" s="1">
        <v>2.8E-5</v>
      </c>
      <c r="G940" s="1">
        <v>0.011818</v>
      </c>
      <c r="H940" s="1">
        <v>-7.42E-4</v>
      </c>
      <c r="I940" s="1">
        <v>0.011513</v>
      </c>
      <c r="J940" s="1">
        <v>0.018535</v>
      </c>
      <c r="K940" s="1">
        <v>0.016271</v>
      </c>
    </row>
    <row r="941" ht="15.75" customHeight="1">
      <c r="A941" s="1">
        <v>56129.499988</v>
      </c>
      <c r="B941" s="1">
        <v>56129.0</v>
      </c>
      <c r="C941" s="1">
        <v>56130.0</v>
      </c>
      <c r="D941" s="1">
        <v>-0.01939</v>
      </c>
      <c r="E941" s="1">
        <v>0.022904</v>
      </c>
      <c r="F941" s="1">
        <v>0.003077</v>
      </c>
      <c r="G941" s="1">
        <v>0.010019</v>
      </c>
      <c r="H941" s="1">
        <v>-0.007261</v>
      </c>
      <c r="I941" s="1">
        <v>0.010285</v>
      </c>
      <c r="J941" s="1">
        <v>-0.010502</v>
      </c>
      <c r="K941" s="1">
        <v>0.013836</v>
      </c>
    </row>
    <row r="942" ht="15.75" customHeight="1">
      <c r="A942" s="1">
        <v>56130.499988</v>
      </c>
      <c r="B942" s="1">
        <v>56130.0</v>
      </c>
      <c r="C942" s="1">
        <v>56131.0</v>
      </c>
      <c r="D942" s="1">
        <v>-0.019585</v>
      </c>
      <c r="E942" s="1">
        <v>0.020166</v>
      </c>
      <c r="F942" s="1">
        <v>7.1E-5</v>
      </c>
      <c r="G942" s="1">
        <v>0.009122</v>
      </c>
      <c r="H942" s="1">
        <v>3.7E-4</v>
      </c>
      <c r="I942" s="1">
        <v>0.009592</v>
      </c>
      <c r="J942" s="1">
        <v>-0.016596</v>
      </c>
      <c r="K942" s="1">
        <v>0.011786</v>
      </c>
    </row>
    <row r="943" ht="15.75" customHeight="1">
      <c r="A943" s="1">
        <v>56131.499988</v>
      </c>
      <c r="B943" s="1">
        <v>56131.0</v>
      </c>
      <c r="C943" s="1">
        <v>56132.0</v>
      </c>
      <c r="D943" s="1">
        <v>0.008459</v>
      </c>
      <c r="E943" s="1">
        <v>0.019231</v>
      </c>
      <c r="F943" s="1">
        <v>0.013414</v>
      </c>
      <c r="G943" s="1">
        <v>0.008509</v>
      </c>
      <c r="H943" s="1">
        <v>0.003617</v>
      </c>
      <c r="I943" s="1">
        <v>0.009117</v>
      </c>
      <c r="J943" s="1">
        <v>-0.00647</v>
      </c>
      <c r="K943" s="1">
        <v>0.011539</v>
      </c>
    </row>
    <row r="944" ht="15.75" customHeight="1">
      <c r="A944" s="1">
        <v>56132.499988</v>
      </c>
      <c r="B944" s="1">
        <v>56132.0</v>
      </c>
      <c r="C944" s="1">
        <v>56133.0</v>
      </c>
      <c r="D944" s="1">
        <v>-0.028492</v>
      </c>
      <c r="E944" s="1">
        <v>0.015783</v>
      </c>
      <c r="F944" s="1">
        <v>-0.009322</v>
      </c>
      <c r="G944" s="1">
        <v>0.007143</v>
      </c>
      <c r="H944" s="1">
        <v>-0.002737</v>
      </c>
      <c r="I944" s="1">
        <v>0.007438</v>
      </c>
      <c r="J944" s="1">
        <v>-0.014541</v>
      </c>
      <c r="K944" s="1">
        <v>0.009573</v>
      </c>
    </row>
    <row r="945" ht="15.75" customHeight="1">
      <c r="A945" s="1">
        <v>56133.499988</v>
      </c>
      <c r="B945" s="1">
        <v>56133.0</v>
      </c>
      <c r="C945" s="1">
        <v>56134.0</v>
      </c>
      <c r="D945" s="1">
        <v>0.022688</v>
      </c>
      <c r="E945" s="1">
        <v>0.015668</v>
      </c>
      <c r="F945" s="1">
        <v>0.003748</v>
      </c>
      <c r="G945" s="1">
        <v>0.007278</v>
      </c>
      <c r="H945" s="1">
        <v>0.001721</v>
      </c>
      <c r="I945" s="1">
        <v>0.006948</v>
      </c>
      <c r="J945" s="1">
        <v>0.017567</v>
      </c>
      <c r="K945" s="1">
        <v>0.010182</v>
      </c>
    </row>
    <row r="946" ht="15.75" customHeight="1">
      <c r="A946" s="1">
        <v>56134.499988</v>
      </c>
      <c r="B946" s="1">
        <v>56134.0</v>
      </c>
      <c r="C946" s="1">
        <v>56135.0</v>
      </c>
      <c r="D946" s="1">
        <v>-0.003217</v>
      </c>
      <c r="E946" s="1">
        <v>0.015275</v>
      </c>
      <c r="F946" s="1">
        <v>-0.003652</v>
      </c>
      <c r="G946" s="1">
        <v>0.006431</v>
      </c>
      <c r="H946" s="1">
        <v>0.007658</v>
      </c>
      <c r="I946" s="1">
        <v>0.007531</v>
      </c>
      <c r="J946" s="1">
        <v>-0.007741</v>
      </c>
      <c r="K946" s="1">
        <v>0.009423</v>
      </c>
    </row>
    <row r="947" ht="15.75" customHeight="1">
      <c r="A947" s="1">
        <v>56135.499988</v>
      </c>
      <c r="B947" s="1">
        <v>56135.0</v>
      </c>
      <c r="C947" s="1">
        <v>56136.0</v>
      </c>
      <c r="D947" s="1">
        <v>-0.006451</v>
      </c>
      <c r="E947" s="1">
        <v>0.013922</v>
      </c>
      <c r="F947" s="1">
        <v>0.003493</v>
      </c>
      <c r="G947" s="1">
        <v>0.006287</v>
      </c>
      <c r="H947" s="1">
        <v>-0.005695</v>
      </c>
      <c r="I947" s="1">
        <v>0.006467</v>
      </c>
      <c r="J947" s="1">
        <v>-5.85E-4</v>
      </c>
      <c r="K947" s="1">
        <v>0.008926</v>
      </c>
    </row>
    <row r="948" ht="15.75" customHeight="1">
      <c r="A948" s="1">
        <v>56136.499988</v>
      </c>
      <c r="B948" s="1">
        <v>56136.0</v>
      </c>
      <c r="C948" s="1">
        <v>56137.0</v>
      </c>
      <c r="D948" s="1">
        <v>0.0226</v>
      </c>
      <c r="E948" s="1">
        <v>0.014126</v>
      </c>
      <c r="F948" s="1">
        <v>0.004347</v>
      </c>
      <c r="G948" s="1">
        <v>0.006733</v>
      </c>
      <c r="H948" s="1">
        <v>0.001146</v>
      </c>
      <c r="I948" s="1">
        <v>0.006454</v>
      </c>
      <c r="J948" s="1">
        <v>0.01734</v>
      </c>
      <c r="K948" s="1">
        <v>0.009102</v>
      </c>
    </row>
    <row r="949" ht="15.75" customHeight="1">
      <c r="A949" s="1">
        <v>56137.499988</v>
      </c>
      <c r="B949" s="1">
        <v>56137.0</v>
      </c>
      <c r="C949" s="1">
        <v>56138.0</v>
      </c>
      <c r="D949" s="1">
        <v>-0.036561</v>
      </c>
      <c r="E949" s="1">
        <v>0.021186</v>
      </c>
      <c r="F949" s="1">
        <v>6.02E-4</v>
      </c>
      <c r="G949" s="1">
        <v>0.010203</v>
      </c>
      <c r="H949" s="1">
        <v>-0.018376</v>
      </c>
      <c r="I949" s="1">
        <v>0.009577</v>
      </c>
      <c r="J949" s="1">
        <v>-0.010604</v>
      </c>
      <c r="K949" s="1">
        <v>0.013778</v>
      </c>
    </row>
    <row r="950" ht="15.75" customHeight="1">
      <c r="A950" s="1">
        <v>56138.499988</v>
      </c>
      <c r="B950" s="1">
        <v>56138.0</v>
      </c>
      <c r="C950" s="1">
        <v>56139.0</v>
      </c>
      <c r="D950" s="1">
        <v>0.024987</v>
      </c>
      <c r="E950" s="1">
        <v>0.016176</v>
      </c>
      <c r="F950" s="1">
        <v>0.010309</v>
      </c>
      <c r="G950" s="1">
        <v>0.007281</v>
      </c>
      <c r="H950" s="1">
        <v>-0.001012</v>
      </c>
      <c r="I950" s="1">
        <v>0.006989</v>
      </c>
      <c r="J950" s="1">
        <v>0.017289</v>
      </c>
      <c r="K950" s="1">
        <v>0.010755</v>
      </c>
    </row>
    <row r="951" ht="15.75" customHeight="1">
      <c r="A951" s="1">
        <v>56139.499988</v>
      </c>
      <c r="B951" s="1">
        <v>56139.0</v>
      </c>
      <c r="C951" s="1">
        <v>56140.0</v>
      </c>
      <c r="D951" s="1">
        <v>-0.036206</v>
      </c>
      <c r="E951" s="1">
        <v>0.012138</v>
      </c>
      <c r="F951" s="1">
        <v>-0.004813</v>
      </c>
      <c r="G951" s="1">
        <v>0.005351</v>
      </c>
      <c r="H951" s="1">
        <v>-0.010209</v>
      </c>
      <c r="I951" s="1">
        <v>0.005462</v>
      </c>
      <c r="J951" s="1">
        <v>-0.016347</v>
      </c>
      <c r="K951" s="1">
        <v>0.007745</v>
      </c>
    </row>
    <row r="952" ht="15.75" customHeight="1">
      <c r="A952" s="1">
        <v>56140.499988</v>
      </c>
      <c r="B952" s="1">
        <v>56140.0</v>
      </c>
      <c r="C952" s="1">
        <v>56141.0</v>
      </c>
      <c r="D952" s="1">
        <v>0.024715</v>
      </c>
      <c r="E952" s="1">
        <v>0.013283</v>
      </c>
      <c r="F952" s="1">
        <v>0.009113</v>
      </c>
      <c r="G952" s="1">
        <v>0.006289</v>
      </c>
      <c r="H952" s="1">
        <v>0.008564</v>
      </c>
      <c r="I952" s="1">
        <v>0.006068</v>
      </c>
      <c r="J952" s="1">
        <v>0.006204</v>
      </c>
      <c r="K952" s="1">
        <v>0.008245</v>
      </c>
    </row>
    <row r="953" ht="15.75" customHeight="1">
      <c r="A953" s="1">
        <v>56141.499988</v>
      </c>
      <c r="B953" s="1">
        <v>56141.0</v>
      </c>
      <c r="C953" s="1">
        <v>56142.0</v>
      </c>
      <c r="D953" s="1">
        <v>0.001927</v>
      </c>
      <c r="E953" s="1">
        <v>0.01245</v>
      </c>
      <c r="F953" s="1">
        <v>0.005793</v>
      </c>
      <c r="G953" s="1">
        <v>0.005676</v>
      </c>
      <c r="H953" s="1">
        <v>0.005528</v>
      </c>
      <c r="I953" s="1">
        <v>0.005953</v>
      </c>
      <c r="J953" s="1">
        <v>-0.00911</v>
      </c>
      <c r="K953" s="1">
        <v>0.007531</v>
      </c>
    </row>
    <row r="954" ht="15.75" customHeight="1">
      <c r="A954" s="1">
        <v>56142.499988</v>
      </c>
      <c r="B954" s="1">
        <v>56142.0</v>
      </c>
      <c r="C954" s="1">
        <v>56143.0</v>
      </c>
      <c r="D954" s="1">
        <v>-0.012608</v>
      </c>
      <c r="E954" s="1">
        <v>0.010966</v>
      </c>
      <c r="F954" s="1">
        <v>-0.005197</v>
      </c>
      <c r="G954" s="1">
        <v>0.004562</v>
      </c>
      <c r="H954" s="1">
        <v>-0.008757</v>
      </c>
      <c r="I954" s="1">
        <v>0.005012</v>
      </c>
      <c r="J954" s="1">
        <v>0.002557</v>
      </c>
      <c r="K954" s="1">
        <v>0.007051</v>
      </c>
    </row>
    <row r="955" ht="15.75" customHeight="1">
      <c r="A955" s="1">
        <v>56143.499988</v>
      </c>
      <c r="B955" s="1">
        <v>56143.0</v>
      </c>
      <c r="C955" s="1">
        <v>56144.0</v>
      </c>
      <c r="D955" s="1">
        <v>-0.014138</v>
      </c>
      <c r="E955" s="1">
        <v>0.011363</v>
      </c>
      <c r="F955" s="1">
        <v>-0.00528</v>
      </c>
      <c r="G955" s="1">
        <v>0.004993</v>
      </c>
      <c r="H955" s="1">
        <v>-0.009689</v>
      </c>
      <c r="I955" s="1">
        <v>0.005125</v>
      </c>
      <c r="J955" s="1">
        <v>0.00288</v>
      </c>
      <c r="K955" s="1">
        <v>0.007316</v>
      </c>
    </row>
    <row r="956" ht="15.75" customHeight="1">
      <c r="A956" s="1">
        <v>56144.499988</v>
      </c>
      <c r="B956" s="1">
        <v>56144.0</v>
      </c>
      <c r="C956" s="1">
        <v>56145.0</v>
      </c>
      <c r="D956" s="1">
        <v>6.37E-4</v>
      </c>
      <c r="E956" s="1">
        <v>0.011159</v>
      </c>
      <c r="F956" s="1">
        <v>0.004111</v>
      </c>
      <c r="G956" s="1">
        <v>0.005106</v>
      </c>
      <c r="H956" s="1">
        <v>-0.005174</v>
      </c>
      <c r="I956" s="1">
        <v>0.004995</v>
      </c>
      <c r="J956" s="1">
        <v>0.003476</v>
      </c>
      <c r="K956" s="1">
        <v>0.007132</v>
      </c>
    </row>
    <row r="957" ht="15.75" customHeight="1">
      <c r="A957" s="1">
        <v>56145.499988</v>
      </c>
      <c r="B957" s="1">
        <v>56145.0</v>
      </c>
      <c r="C957" s="1">
        <v>56146.0</v>
      </c>
      <c r="D957" s="1">
        <v>-0.006657</v>
      </c>
      <c r="E957" s="1">
        <v>0.011984</v>
      </c>
      <c r="F957" s="1">
        <v>0.006604</v>
      </c>
      <c r="G957" s="1">
        <v>0.005437</v>
      </c>
      <c r="H957" s="1">
        <v>-2.48E-4</v>
      </c>
      <c r="I957" s="1">
        <v>0.005526</v>
      </c>
      <c r="J957" s="1">
        <v>-0.008462</v>
      </c>
      <c r="K957" s="1">
        <v>0.007474</v>
      </c>
    </row>
    <row r="958" ht="15.75" customHeight="1">
      <c r="A958" s="1">
        <v>56146.499988</v>
      </c>
      <c r="B958" s="1">
        <v>56146.0</v>
      </c>
      <c r="C958" s="1">
        <v>56147.0</v>
      </c>
      <c r="D958" s="1">
        <v>-0.016711</v>
      </c>
      <c r="E958" s="1">
        <v>0.012326</v>
      </c>
      <c r="F958" s="1">
        <v>-0.004498</v>
      </c>
      <c r="G958" s="1">
        <v>0.005265</v>
      </c>
      <c r="H958" s="1">
        <v>-0.004041</v>
      </c>
      <c r="I958" s="1">
        <v>0.005548</v>
      </c>
      <c r="J958" s="1">
        <v>-0.006572</v>
      </c>
      <c r="K958" s="1">
        <v>0.007885</v>
      </c>
    </row>
    <row r="959" ht="15.75" customHeight="1">
      <c r="A959" s="1">
        <v>56147.499988</v>
      </c>
      <c r="B959" s="1">
        <v>56147.0</v>
      </c>
      <c r="C959" s="1">
        <v>56148.0</v>
      </c>
      <c r="D959" s="1">
        <v>-0.005725</v>
      </c>
      <c r="E959" s="1">
        <v>0.013544</v>
      </c>
      <c r="F959" s="1">
        <v>0.005315</v>
      </c>
      <c r="G959" s="1">
        <v>0.00632</v>
      </c>
      <c r="H959" s="1">
        <v>-0.003995</v>
      </c>
      <c r="I959" s="1">
        <v>0.005896</v>
      </c>
      <c r="J959" s="1">
        <v>-0.004278</v>
      </c>
      <c r="K959" s="1">
        <v>0.0087</v>
      </c>
    </row>
    <row r="960" ht="15.75" customHeight="1">
      <c r="A960" s="1">
        <v>56148.499988</v>
      </c>
      <c r="B960" s="1">
        <v>56148.0</v>
      </c>
      <c r="C960" s="1">
        <v>56149.0</v>
      </c>
      <c r="D960" s="1">
        <v>0.006673</v>
      </c>
      <c r="E960" s="1">
        <v>0.014275</v>
      </c>
      <c r="F960" s="1">
        <v>0.010273</v>
      </c>
      <c r="G960" s="1">
        <v>0.006325</v>
      </c>
      <c r="H960" s="1">
        <v>-0.002003</v>
      </c>
      <c r="I960" s="1">
        <v>0.006243</v>
      </c>
      <c r="J960" s="1">
        <v>0.001691</v>
      </c>
      <c r="K960" s="1">
        <v>0.009203</v>
      </c>
    </row>
    <row r="961" ht="15.75" customHeight="1">
      <c r="A961" s="1">
        <v>56149.499988</v>
      </c>
      <c r="B961" s="1">
        <v>56149.0</v>
      </c>
      <c r="C961" s="1">
        <v>56150.0</v>
      </c>
      <c r="D961" s="1">
        <v>0.073164</v>
      </c>
      <c r="E961" s="1">
        <v>0.019795</v>
      </c>
      <c r="F961" s="1">
        <v>0.005533</v>
      </c>
      <c r="G961" s="1">
        <v>0.007897</v>
      </c>
      <c r="H961" s="1">
        <v>0.024368</v>
      </c>
      <c r="I961" s="1">
        <v>0.0086</v>
      </c>
      <c r="J961" s="1">
        <v>0.032237</v>
      </c>
      <c r="K961" s="1">
        <v>0.013102</v>
      </c>
    </row>
    <row r="962" ht="15.75" customHeight="1">
      <c r="A962" s="1">
        <v>56150.499988</v>
      </c>
      <c r="B962" s="1">
        <v>56150.0</v>
      </c>
      <c r="C962" s="1">
        <v>56151.0</v>
      </c>
      <c r="D962" s="1">
        <v>0.003359</v>
      </c>
      <c r="E962" s="1">
        <v>0.017292</v>
      </c>
      <c r="F962" s="1">
        <v>0.003473</v>
      </c>
      <c r="G962" s="1">
        <v>0.007454</v>
      </c>
      <c r="H962" s="1">
        <v>-0.001878</v>
      </c>
      <c r="I962" s="1">
        <v>0.006772</v>
      </c>
      <c r="J962" s="1">
        <v>0.00275</v>
      </c>
      <c r="K962" s="1">
        <v>0.011261</v>
      </c>
    </row>
    <row r="963" ht="15.75" customHeight="1">
      <c r="A963" s="1">
        <v>56151.499988</v>
      </c>
      <c r="B963" s="1">
        <v>56151.0</v>
      </c>
      <c r="C963" s="1">
        <v>56152.0</v>
      </c>
      <c r="D963" s="1">
        <v>0.003997</v>
      </c>
      <c r="E963" s="1">
        <v>0.015682</v>
      </c>
      <c r="F963" s="1">
        <v>0.007386</v>
      </c>
      <c r="G963" s="1">
        <v>0.007116</v>
      </c>
      <c r="H963" s="1">
        <v>-0.004037</v>
      </c>
      <c r="I963" s="1">
        <v>0.006363</v>
      </c>
      <c r="J963" s="1">
        <v>0.004482</v>
      </c>
      <c r="K963" s="1">
        <v>0.009945</v>
      </c>
    </row>
    <row r="964" ht="15.75" customHeight="1">
      <c r="A964" s="1">
        <v>56152.499988</v>
      </c>
      <c r="B964" s="1">
        <v>56152.0</v>
      </c>
      <c r="C964" s="1">
        <v>56153.0</v>
      </c>
      <c r="D964" s="1">
        <v>-0.012337</v>
      </c>
      <c r="E964" s="1">
        <v>0.014201</v>
      </c>
      <c r="F964" s="1">
        <v>-0.009158</v>
      </c>
      <c r="G964" s="1">
        <v>0.005764</v>
      </c>
      <c r="H964" s="1">
        <v>-1.51E-4</v>
      </c>
      <c r="I964" s="1">
        <v>0.006101</v>
      </c>
      <c r="J964" s="1">
        <v>-0.005245</v>
      </c>
      <c r="K964" s="1">
        <v>0.008779</v>
      </c>
    </row>
    <row r="965" ht="15.75" customHeight="1">
      <c r="A965" s="1">
        <v>56153.499988</v>
      </c>
      <c r="B965" s="1">
        <v>56153.0</v>
      </c>
      <c r="C965" s="1">
        <v>56154.0</v>
      </c>
      <c r="D965" s="1">
        <v>-0.01604</v>
      </c>
      <c r="E965" s="1">
        <v>0.013351</v>
      </c>
      <c r="F965" s="1">
        <v>-0.009196</v>
      </c>
      <c r="G965" s="1">
        <v>0.005934</v>
      </c>
      <c r="H965" s="1">
        <v>-0.01103</v>
      </c>
      <c r="I965" s="1">
        <v>0.005521</v>
      </c>
      <c r="J965" s="1">
        <v>0.005575</v>
      </c>
      <c r="K965" s="1">
        <v>0.008395</v>
      </c>
    </row>
    <row r="966" ht="15.75" customHeight="1">
      <c r="A966" s="1">
        <v>56154.499988</v>
      </c>
      <c r="B966" s="1">
        <v>56154.0</v>
      </c>
      <c r="C966" s="1">
        <v>56155.0</v>
      </c>
      <c r="D966" s="1">
        <v>-0.027206</v>
      </c>
      <c r="E966" s="1">
        <v>0.013431</v>
      </c>
      <c r="F966" s="1">
        <v>-0.009695</v>
      </c>
      <c r="G966" s="1">
        <v>0.00533</v>
      </c>
      <c r="H966" s="1">
        <v>-0.006341</v>
      </c>
      <c r="I966" s="1">
        <v>0.005703</v>
      </c>
      <c r="J966" s="1">
        <v>-0.008471</v>
      </c>
      <c r="K966" s="1">
        <v>0.008434</v>
      </c>
    </row>
    <row r="967" ht="15.75" customHeight="1">
      <c r="A967" s="1">
        <v>56155.499988</v>
      </c>
      <c r="B967" s="1">
        <v>56155.0</v>
      </c>
      <c r="C967" s="1">
        <v>56156.0</v>
      </c>
      <c r="D967" s="1">
        <v>0.003065</v>
      </c>
      <c r="E967" s="1">
        <v>0.013439</v>
      </c>
      <c r="F967" s="1">
        <v>0.007651</v>
      </c>
      <c r="G967" s="1">
        <v>0.006424</v>
      </c>
      <c r="H967" s="1">
        <v>0.001574</v>
      </c>
      <c r="I967" s="1">
        <v>0.005548</v>
      </c>
      <c r="J967" s="1">
        <v>-0.002932</v>
      </c>
      <c r="K967" s="1">
        <v>0.008345</v>
      </c>
    </row>
    <row r="968" ht="15.75" customHeight="1">
      <c r="A968" s="1">
        <v>56156.499988</v>
      </c>
      <c r="B968" s="1">
        <v>56156.0</v>
      </c>
      <c r="C968" s="1">
        <v>56157.0</v>
      </c>
      <c r="D968" s="1">
        <v>0.001566</v>
      </c>
      <c r="E968" s="1">
        <v>0.013532</v>
      </c>
      <c r="F968" s="1">
        <v>-0.008073</v>
      </c>
      <c r="G968" s="1">
        <v>0.006114</v>
      </c>
      <c r="H968" s="1">
        <v>-0.001293</v>
      </c>
      <c r="I968" s="1">
        <v>0.005456</v>
      </c>
      <c r="J968" s="1">
        <v>0.006858</v>
      </c>
      <c r="K968" s="1">
        <v>0.008589</v>
      </c>
    </row>
    <row r="969" ht="15.75" customHeight="1">
      <c r="A969" s="1">
        <v>56157.499988</v>
      </c>
      <c r="B969" s="1">
        <v>56157.0</v>
      </c>
      <c r="C969" s="1">
        <v>56158.0</v>
      </c>
      <c r="D969" s="1">
        <v>0.023435</v>
      </c>
      <c r="E969" s="1">
        <v>0.01426</v>
      </c>
      <c r="F969" s="1">
        <v>0.021354</v>
      </c>
      <c r="G969" s="1">
        <v>0.007146</v>
      </c>
      <c r="H969" s="1">
        <v>0.003456</v>
      </c>
      <c r="I969" s="1">
        <v>0.005916</v>
      </c>
      <c r="J969" s="1">
        <v>0.002633</v>
      </c>
      <c r="K969" s="1">
        <v>0.008729</v>
      </c>
    </row>
    <row r="970" ht="15.75" customHeight="1">
      <c r="A970" s="1">
        <v>56158.499988</v>
      </c>
      <c r="B970" s="1">
        <v>56158.0</v>
      </c>
      <c r="C970" s="1">
        <v>56159.0</v>
      </c>
      <c r="D970" s="1">
        <v>-5.01E-4</v>
      </c>
      <c r="E970" s="1">
        <v>0.014642</v>
      </c>
      <c r="F970" s="1">
        <v>-0.002407</v>
      </c>
      <c r="G970" s="1">
        <v>0.00652</v>
      </c>
      <c r="H970" s="1">
        <v>-0.003281</v>
      </c>
      <c r="I970" s="1">
        <v>0.006099</v>
      </c>
      <c r="J970" s="1">
        <v>0.005081</v>
      </c>
      <c r="K970" s="1">
        <v>0.009205</v>
      </c>
    </row>
    <row r="971" ht="15.75" customHeight="1">
      <c r="A971" s="1">
        <v>56159.499988</v>
      </c>
      <c r="B971" s="1">
        <v>56159.0</v>
      </c>
      <c r="C971" s="1">
        <v>56160.0</v>
      </c>
      <c r="D971" s="1">
        <v>-0.01359</v>
      </c>
      <c r="E971" s="1">
        <v>0.016672</v>
      </c>
      <c r="F971" s="1">
        <v>0.014454</v>
      </c>
      <c r="G971" s="1">
        <v>0.008552</v>
      </c>
      <c r="H971" s="1">
        <v>-9.34E-4</v>
      </c>
      <c r="I971" s="1">
        <v>0.006946</v>
      </c>
      <c r="J971" s="1">
        <v>-0.019826</v>
      </c>
      <c r="K971" s="1">
        <v>0.010107</v>
      </c>
    </row>
    <row r="972" ht="15.75" customHeight="1">
      <c r="A972" s="1">
        <v>56160.499988</v>
      </c>
      <c r="B972" s="1">
        <v>56160.0</v>
      </c>
      <c r="C972" s="1">
        <v>56161.0</v>
      </c>
      <c r="D972" s="1">
        <v>9.4E-4</v>
      </c>
      <c r="E972" s="1">
        <v>0.017451</v>
      </c>
      <c r="F972" s="1">
        <v>0.008327</v>
      </c>
      <c r="G972" s="1">
        <v>0.007979</v>
      </c>
      <c r="H972" s="1">
        <v>0.002589</v>
      </c>
      <c r="I972" s="1">
        <v>0.007101</v>
      </c>
      <c r="J972" s="1">
        <v>-0.006626</v>
      </c>
      <c r="K972" s="1">
        <v>0.011091</v>
      </c>
    </row>
    <row r="973" ht="15.75" customHeight="1">
      <c r="A973" s="1">
        <v>56161.499988</v>
      </c>
      <c r="B973" s="1">
        <v>56161.0</v>
      </c>
      <c r="C973" s="1">
        <v>56162.0</v>
      </c>
      <c r="D973" s="1">
        <v>0.061397</v>
      </c>
      <c r="E973" s="1">
        <v>0.026108</v>
      </c>
      <c r="F973" s="1">
        <v>0.00571</v>
      </c>
      <c r="G973" s="1">
        <v>0.010242</v>
      </c>
      <c r="H973" s="1">
        <v>0.017105</v>
      </c>
      <c r="I973" s="1">
        <v>0.010941</v>
      </c>
      <c r="J973" s="1">
        <v>0.03249</v>
      </c>
      <c r="K973" s="1">
        <v>0.017455</v>
      </c>
    </row>
    <row r="974" ht="15.75" customHeight="1">
      <c r="A974" s="1">
        <v>56162.499988</v>
      </c>
      <c r="B974" s="1">
        <v>56162.0</v>
      </c>
      <c r="C974" s="1">
        <v>56163.0</v>
      </c>
      <c r="D974" s="1">
        <v>0.01641</v>
      </c>
      <c r="E974" s="1">
        <v>0.013373</v>
      </c>
      <c r="F974" s="1">
        <v>-0.00529</v>
      </c>
      <c r="G974" s="1">
        <v>0.005167</v>
      </c>
      <c r="H974" s="1">
        <v>-0.001752</v>
      </c>
      <c r="I974" s="1">
        <v>0.005753</v>
      </c>
      <c r="J974" s="1">
        <v>0.019256</v>
      </c>
      <c r="K974" s="1">
        <v>0.008823</v>
      </c>
    </row>
    <row r="975" ht="15.75" customHeight="1">
      <c r="A975" s="1">
        <v>56163.499988</v>
      </c>
      <c r="B975" s="1">
        <v>56163.0</v>
      </c>
      <c r="C975" s="1">
        <v>56164.0</v>
      </c>
      <c r="D975" s="1">
        <v>0.001291</v>
      </c>
      <c r="E975" s="1">
        <v>0.013239</v>
      </c>
      <c r="F975" s="1">
        <v>0.002839</v>
      </c>
      <c r="G975" s="1">
        <v>0.005886</v>
      </c>
      <c r="H975" s="1">
        <v>-3.21E-4</v>
      </c>
      <c r="I975" s="1">
        <v>0.005607</v>
      </c>
      <c r="J975" s="1">
        <v>-9.97E-4</v>
      </c>
      <c r="K975" s="1">
        <v>0.008648</v>
      </c>
    </row>
    <row r="976" ht="15.75" customHeight="1">
      <c r="A976" s="1">
        <v>56164.499988</v>
      </c>
      <c r="B976" s="1">
        <v>56164.0</v>
      </c>
      <c r="C976" s="1">
        <v>56165.0</v>
      </c>
      <c r="D976" s="1">
        <v>-0.013516</v>
      </c>
      <c r="E976" s="1">
        <v>0.013241</v>
      </c>
      <c r="F976" s="1">
        <v>3.4E-5</v>
      </c>
      <c r="G976" s="1">
        <v>0.005959</v>
      </c>
      <c r="H976" s="1">
        <v>-0.006998</v>
      </c>
      <c r="I976" s="1">
        <v>0.005956</v>
      </c>
      <c r="J976" s="1">
        <v>-0.004916</v>
      </c>
      <c r="K976" s="1">
        <v>0.008438</v>
      </c>
    </row>
    <row r="977" ht="15.75" customHeight="1">
      <c r="A977" s="1">
        <v>56165.499988</v>
      </c>
      <c r="B977" s="1">
        <v>56165.0</v>
      </c>
      <c r="C977" s="1">
        <v>56166.0</v>
      </c>
      <c r="D977" s="1">
        <v>0.005128</v>
      </c>
      <c r="E977" s="1">
        <v>0.012916</v>
      </c>
      <c r="F977" s="1">
        <v>-0.003997</v>
      </c>
      <c r="G977" s="1">
        <v>0.005555</v>
      </c>
      <c r="H977" s="1">
        <v>0.004205</v>
      </c>
      <c r="I977" s="1">
        <v>0.005846</v>
      </c>
      <c r="J977" s="1">
        <v>0.001549</v>
      </c>
      <c r="K977" s="1">
        <v>0.008306</v>
      </c>
    </row>
    <row r="978" ht="15.75" customHeight="1">
      <c r="A978" s="1">
        <v>56166.499988</v>
      </c>
      <c r="B978" s="1">
        <v>56166.0</v>
      </c>
      <c r="C978" s="1">
        <v>56167.0</v>
      </c>
      <c r="D978" s="1">
        <v>0.001549</v>
      </c>
      <c r="E978" s="1">
        <v>0.012812</v>
      </c>
      <c r="F978" s="1">
        <v>0.00321</v>
      </c>
      <c r="G978" s="1">
        <v>0.005689</v>
      </c>
      <c r="H978" s="1">
        <v>-0.003366</v>
      </c>
      <c r="I978" s="1">
        <v>0.005779</v>
      </c>
      <c r="J978" s="1">
        <v>0.003949</v>
      </c>
      <c r="K978" s="1">
        <v>0.008213</v>
      </c>
    </row>
    <row r="979" ht="15.75" customHeight="1">
      <c r="A979" s="1">
        <v>56167.499988</v>
      </c>
      <c r="B979" s="1">
        <v>56167.0</v>
      </c>
      <c r="C979" s="1">
        <v>56168.0</v>
      </c>
      <c r="D979" s="1">
        <v>0.005894</v>
      </c>
      <c r="E979" s="1">
        <v>0.012435</v>
      </c>
      <c r="F979" s="1">
        <v>0.004027</v>
      </c>
      <c r="G979" s="1">
        <v>0.005327</v>
      </c>
      <c r="H979" s="1">
        <v>-6.5E-4</v>
      </c>
      <c r="I979" s="1">
        <v>0.005618</v>
      </c>
      <c r="J979" s="1">
        <v>0.006077</v>
      </c>
      <c r="K979" s="1">
        <v>0.008053</v>
      </c>
    </row>
    <row r="980" ht="15.75" customHeight="1">
      <c r="A980" s="1">
        <v>56168.499988</v>
      </c>
      <c r="B980" s="1">
        <v>56168.0</v>
      </c>
      <c r="C980" s="1">
        <v>56169.0</v>
      </c>
      <c r="D980" s="1">
        <v>-0.023203</v>
      </c>
      <c r="E980" s="1">
        <v>0.011907</v>
      </c>
      <c r="F980" s="1">
        <v>-0.008724</v>
      </c>
      <c r="G980" s="1">
        <v>0.005067</v>
      </c>
      <c r="H980" s="1">
        <v>-0.007775</v>
      </c>
      <c r="I980" s="1">
        <v>0.005244</v>
      </c>
      <c r="J980" s="1">
        <v>-0.005524</v>
      </c>
      <c r="K980" s="1">
        <v>0.007791</v>
      </c>
    </row>
    <row r="981" ht="15.75" customHeight="1">
      <c r="A981" s="1">
        <v>56169.499988</v>
      </c>
      <c r="B981" s="1">
        <v>56169.0</v>
      </c>
      <c r="C981" s="1">
        <v>56170.0</v>
      </c>
      <c r="D981" s="1">
        <v>-0.02286</v>
      </c>
      <c r="E981" s="1">
        <v>0.01209</v>
      </c>
      <c r="F981" s="1">
        <v>-0.003039</v>
      </c>
      <c r="G981" s="1">
        <v>0.005169</v>
      </c>
      <c r="H981" s="1">
        <v>-0.010613</v>
      </c>
      <c r="I981" s="1">
        <v>0.005328</v>
      </c>
      <c r="J981" s="1">
        <v>-0.006274</v>
      </c>
      <c r="K981" s="1">
        <v>0.007853</v>
      </c>
    </row>
    <row r="982" ht="15.75" customHeight="1">
      <c r="A982" s="1">
        <v>56170.499988</v>
      </c>
      <c r="B982" s="1">
        <v>56170.0</v>
      </c>
      <c r="C982" s="1">
        <v>56171.0</v>
      </c>
      <c r="D982" s="1">
        <v>-0.012999</v>
      </c>
      <c r="E982" s="1">
        <v>0.013458</v>
      </c>
      <c r="F982" s="1">
        <v>-4.81E-4</v>
      </c>
      <c r="G982" s="1">
        <v>0.00593</v>
      </c>
      <c r="H982" s="1">
        <v>-0.00192</v>
      </c>
      <c r="I982" s="1">
        <v>0.006067</v>
      </c>
      <c r="J982" s="1">
        <v>-0.009437</v>
      </c>
      <c r="K982" s="1">
        <v>0.008549</v>
      </c>
    </row>
    <row r="983" ht="15.75" customHeight="1">
      <c r="A983" s="1">
        <v>56171.499988</v>
      </c>
      <c r="B983" s="1">
        <v>56171.0</v>
      </c>
      <c r="C983" s="1">
        <v>56172.0</v>
      </c>
      <c r="D983" s="1">
        <v>-0.059787</v>
      </c>
      <c r="E983" s="1">
        <v>0.026615</v>
      </c>
      <c r="F983" s="1">
        <v>-0.021458</v>
      </c>
      <c r="G983" s="1">
        <v>0.011014</v>
      </c>
      <c r="H983" s="1">
        <v>-0.008164</v>
      </c>
      <c r="I983" s="1">
        <v>0.012956</v>
      </c>
      <c r="J983" s="1">
        <v>-0.028591</v>
      </c>
      <c r="K983" s="1">
        <v>0.016846</v>
      </c>
    </row>
    <row r="984" ht="15.75" customHeight="1">
      <c r="A984" s="1">
        <v>56172.499988</v>
      </c>
      <c r="B984" s="1">
        <v>56172.0</v>
      </c>
      <c r="C984" s="1">
        <v>56173.0</v>
      </c>
      <c r="D984" s="1">
        <v>-0.012606</v>
      </c>
      <c r="E984" s="1">
        <v>0.013717</v>
      </c>
      <c r="F984" s="1">
        <v>-0.011454</v>
      </c>
      <c r="G984" s="1">
        <v>0.005768</v>
      </c>
      <c r="H984" s="1">
        <v>-0.00328</v>
      </c>
      <c r="I984" s="1">
        <v>0.006242</v>
      </c>
      <c r="J984" s="1">
        <v>-0.001199</v>
      </c>
      <c r="K984" s="1">
        <v>0.009108</v>
      </c>
    </row>
    <row r="985" ht="15.75" customHeight="1">
      <c r="A985" s="1">
        <v>56173.499988</v>
      </c>
      <c r="B985" s="1">
        <v>56173.0</v>
      </c>
      <c r="C985" s="1">
        <v>56174.0</v>
      </c>
      <c r="D985" s="1">
        <v>-0.018281</v>
      </c>
      <c r="E985" s="1">
        <v>0.013767</v>
      </c>
      <c r="F985" s="1">
        <v>-0.007657</v>
      </c>
      <c r="G985" s="1">
        <v>0.005767</v>
      </c>
      <c r="H985" s="1">
        <v>-0.006934</v>
      </c>
      <c r="I985" s="1">
        <v>0.006379</v>
      </c>
      <c r="J985" s="1">
        <v>-0.003008</v>
      </c>
      <c r="K985" s="1">
        <v>0.008995</v>
      </c>
    </row>
    <row r="986" ht="15.75" customHeight="1">
      <c r="A986" s="1">
        <v>56174.499988</v>
      </c>
      <c r="B986" s="1">
        <v>56174.0</v>
      </c>
      <c r="C986" s="1">
        <v>56175.0</v>
      </c>
      <c r="D986" s="1">
        <v>0.013936</v>
      </c>
      <c r="E986" s="1">
        <v>0.014935</v>
      </c>
      <c r="F986" s="1">
        <v>0.01138</v>
      </c>
      <c r="G986" s="1">
        <v>0.007626</v>
      </c>
      <c r="H986" s="1">
        <v>0.002374</v>
      </c>
      <c r="I986" s="1">
        <v>0.006911</v>
      </c>
      <c r="J986" s="1">
        <v>0.004741</v>
      </c>
      <c r="K986" s="1">
        <v>0.009275</v>
      </c>
    </row>
    <row r="987" ht="15.75" customHeight="1">
      <c r="A987" s="1">
        <v>56175.499988</v>
      </c>
      <c r="B987" s="1">
        <v>56175.0</v>
      </c>
      <c r="C987" s="1">
        <v>56176.0</v>
      </c>
      <c r="D987" s="1">
        <v>0.005545</v>
      </c>
      <c r="E987" s="1">
        <v>0.015468</v>
      </c>
      <c r="F987" s="1">
        <v>0.003495</v>
      </c>
      <c r="G987" s="1">
        <v>0.007326</v>
      </c>
      <c r="H987" s="1">
        <v>0.003328</v>
      </c>
      <c r="I987" s="1">
        <v>0.007118</v>
      </c>
      <c r="J987" s="1">
        <v>-4.45E-4</v>
      </c>
      <c r="K987" s="1">
        <v>0.009799</v>
      </c>
    </row>
    <row r="988" ht="15.75" customHeight="1">
      <c r="A988" s="1">
        <v>56176.499988</v>
      </c>
      <c r="B988" s="1">
        <v>56176.0</v>
      </c>
      <c r="C988" s="1">
        <v>56177.0</v>
      </c>
      <c r="D988" s="1">
        <v>0.01939</v>
      </c>
      <c r="E988" s="1">
        <v>0.017412</v>
      </c>
      <c r="F988" s="1">
        <v>0.010442</v>
      </c>
      <c r="G988" s="1">
        <v>0.00794</v>
      </c>
      <c r="H988" s="1">
        <v>-0.004223</v>
      </c>
      <c r="I988" s="1">
        <v>0.008024</v>
      </c>
      <c r="J988" s="1">
        <v>0.016386</v>
      </c>
      <c r="K988" s="1">
        <v>0.010904</v>
      </c>
    </row>
    <row r="989" ht="15.75" customHeight="1">
      <c r="A989" s="1">
        <v>56177.499988</v>
      </c>
      <c r="B989" s="1">
        <v>56177.0</v>
      </c>
      <c r="C989" s="1">
        <v>56178.0</v>
      </c>
      <c r="D989" s="1">
        <v>0.023085</v>
      </c>
      <c r="E989" s="1">
        <v>0.01821</v>
      </c>
      <c r="F989" s="1">
        <v>-1.31E-4</v>
      </c>
      <c r="G989" s="1">
        <v>0.007529</v>
      </c>
      <c r="H989" s="1">
        <v>0.021557</v>
      </c>
      <c r="I989" s="1">
        <v>0.008782</v>
      </c>
      <c r="J989" s="1">
        <v>-0.005028</v>
      </c>
      <c r="K989" s="1">
        <v>0.011039</v>
      </c>
    </row>
    <row r="990" ht="15.75" customHeight="1">
      <c r="A990" s="1">
        <v>56178.499988</v>
      </c>
      <c r="B990" s="1">
        <v>56178.0</v>
      </c>
      <c r="C990" s="1">
        <v>56179.0</v>
      </c>
      <c r="D990" s="1">
        <v>-0.004861</v>
      </c>
      <c r="E990" s="1">
        <v>0.020297</v>
      </c>
      <c r="F990" s="1">
        <v>0.011113</v>
      </c>
      <c r="G990" s="1">
        <v>0.009466</v>
      </c>
      <c r="H990" s="1">
        <v>0.00253</v>
      </c>
      <c r="I990" s="1">
        <v>0.009244</v>
      </c>
      <c r="J990" s="1">
        <v>-0.014553</v>
      </c>
      <c r="K990" s="1">
        <v>0.012303</v>
      </c>
    </row>
    <row r="991" ht="15.75" customHeight="1">
      <c r="A991" s="1">
        <v>56179.499988</v>
      </c>
      <c r="B991" s="1">
        <v>56179.0</v>
      </c>
      <c r="C991" s="1">
        <v>56180.0</v>
      </c>
      <c r="D991" s="1">
        <v>-0.00276</v>
      </c>
      <c r="E991" s="1">
        <v>0.021868</v>
      </c>
      <c r="F991" s="1">
        <v>-0.006869</v>
      </c>
      <c r="G991" s="1">
        <v>0.009847</v>
      </c>
      <c r="H991" s="1">
        <v>0.001396</v>
      </c>
      <c r="I991" s="1">
        <v>0.009697</v>
      </c>
      <c r="J991" s="1">
        <v>-0.001008</v>
      </c>
      <c r="K991" s="1">
        <v>0.013324</v>
      </c>
    </row>
    <row r="992" ht="15.75" customHeight="1">
      <c r="A992" s="1">
        <v>56180.499988</v>
      </c>
      <c r="B992" s="1">
        <v>56180.0</v>
      </c>
      <c r="C992" s="1">
        <v>56181.0</v>
      </c>
      <c r="D992" s="1">
        <v>-0.084114</v>
      </c>
      <c r="E992" s="1">
        <v>0.026952</v>
      </c>
      <c r="F992" s="1">
        <v>-0.015818</v>
      </c>
      <c r="G992" s="1">
        <v>0.010801</v>
      </c>
      <c r="H992" s="1">
        <v>-0.022202</v>
      </c>
      <c r="I992" s="1">
        <v>0.012281</v>
      </c>
      <c r="J992" s="1">
        <v>-0.033308</v>
      </c>
      <c r="K992" s="1">
        <v>0.016188</v>
      </c>
    </row>
    <row r="993" ht="15.75" customHeight="1">
      <c r="A993" s="1">
        <v>56181.499988</v>
      </c>
      <c r="B993" s="1">
        <v>56181.0</v>
      </c>
      <c r="C993" s="1">
        <v>56182.0</v>
      </c>
      <c r="D993" s="1">
        <v>0.129189</v>
      </c>
      <c r="E993" s="1">
        <v>0.096679</v>
      </c>
      <c r="F993" s="1">
        <v>-0.012966</v>
      </c>
      <c r="G993" s="1">
        <v>0.045239</v>
      </c>
      <c r="H993" s="1">
        <v>0.061304</v>
      </c>
      <c r="I993" s="1">
        <v>0.046438</v>
      </c>
      <c r="J993" s="1">
        <v>0.055201</v>
      </c>
      <c r="K993" s="1">
        <v>0.053721</v>
      </c>
    </row>
    <row r="994" ht="15.75" customHeight="1">
      <c r="A994" s="1">
        <v>56186.499988</v>
      </c>
      <c r="B994" s="1">
        <v>56186.0</v>
      </c>
      <c r="C994" s="1">
        <v>56187.0</v>
      </c>
      <c r="D994" s="1">
        <v>-0.139264</v>
      </c>
      <c r="E994" s="1">
        <v>0.052212</v>
      </c>
      <c r="F994" s="1">
        <v>0.008008</v>
      </c>
      <c r="G994" s="1">
        <v>0.022584</v>
      </c>
      <c r="H994" s="1">
        <v>-0.036963</v>
      </c>
      <c r="I994" s="1">
        <v>0.019938</v>
      </c>
      <c r="J994" s="1">
        <v>-0.080731</v>
      </c>
      <c r="K994" s="1">
        <v>0.03539</v>
      </c>
    </row>
    <row r="995" ht="15.75" customHeight="1">
      <c r="A995" s="1">
        <v>56187.499988</v>
      </c>
      <c r="B995" s="1">
        <v>56187.0</v>
      </c>
      <c r="C995" s="1">
        <v>56188.0</v>
      </c>
      <c r="D995" s="1">
        <v>-0.005929</v>
      </c>
      <c r="E995" s="1">
        <v>0.020828</v>
      </c>
      <c r="F995" s="1">
        <v>-0.005731</v>
      </c>
      <c r="G995" s="1">
        <v>0.008808</v>
      </c>
      <c r="H995" s="1">
        <v>0.011624</v>
      </c>
      <c r="I995" s="1">
        <v>0.008758</v>
      </c>
      <c r="J995" s="1">
        <v>-0.015253</v>
      </c>
      <c r="K995" s="1">
        <v>0.013525</v>
      </c>
    </row>
    <row r="996" ht="15.75" customHeight="1">
      <c r="A996" s="1">
        <v>56188.499988</v>
      </c>
      <c r="B996" s="1">
        <v>56188.0</v>
      </c>
      <c r="C996" s="1">
        <v>56189.0</v>
      </c>
      <c r="D996" s="1">
        <v>-0.007368</v>
      </c>
      <c r="E996" s="1">
        <v>0.010557</v>
      </c>
      <c r="F996" s="1">
        <v>4.26E-4</v>
      </c>
      <c r="G996" s="1">
        <v>0.004285</v>
      </c>
      <c r="H996" s="1">
        <v>0.006857</v>
      </c>
      <c r="I996" s="1">
        <v>0.004526</v>
      </c>
      <c r="J996" s="1">
        <v>-0.014959</v>
      </c>
      <c r="K996" s="1">
        <v>0.006772</v>
      </c>
    </row>
    <row r="997" ht="15.75" customHeight="1">
      <c r="A997" s="1">
        <v>56189.499988</v>
      </c>
      <c r="B997" s="1">
        <v>56189.0</v>
      </c>
      <c r="C997" s="1">
        <v>56190.0</v>
      </c>
      <c r="D997" s="1">
        <v>0.001392</v>
      </c>
      <c r="E997" s="1">
        <v>0.011085</v>
      </c>
      <c r="F997" s="1">
        <v>-0.00855</v>
      </c>
      <c r="G997" s="1">
        <v>0.00366</v>
      </c>
      <c r="H997" s="1">
        <v>-0.001482</v>
      </c>
      <c r="I997" s="1">
        <v>0.004482</v>
      </c>
      <c r="J997" s="1">
        <v>0.007032</v>
      </c>
      <c r="K997" s="1">
        <v>0.007536</v>
      </c>
    </row>
    <row r="998" ht="15.75" customHeight="1">
      <c r="A998" s="1">
        <v>56190.499988</v>
      </c>
      <c r="B998" s="1">
        <v>56190.0</v>
      </c>
      <c r="C998" s="1">
        <v>56191.0</v>
      </c>
      <c r="D998" s="1">
        <v>0.011453</v>
      </c>
      <c r="E998" s="1">
        <v>0.011083</v>
      </c>
      <c r="F998" s="1">
        <v>0.005832</v>
      </c>
      <c r="G998" s="1">
        <v>0.004348</v>
      </c>
      <c r="H998" s="1">
        <v>0.004794</v>
      </c>
      <c r="I998" s="1">
        <v>0.004505</v>
      </c>
      <c r="J998" s="1">
        <v>2.19E-4</v>
      </c>
      <c r="K998" s="1">
        <v>0.007359</v>
      </c>
    </row>
    <row r="999" ht="15.75" customHeight="1">
      <c r="A999" s="1">
        <v>56191.499988</v>
      </c>
      <c r="B999" s="1">
        <v>56191.0</v>
      </c>
      <c r="C999" s="1">
        <v>56192.0</v>
      </c>
      <c r="D999" s="1">
        <v>-0.007135</v>
      </c>
      <c r="E999" s="1">
        <v>0.011693</v>
      </c>
      <c r="F999" s="1">
        <v>7.3E-4</v>
      </c>
      <c r="G999" s="1">
        <v>0.004854</v>
      </c>
      <c r="H999" s="1">
        <v>-0.002011</v>
      </c>
      <c r="I999" s="1">
        <v>0.004626</v>
      </c>
      <c r="J999" s="1">
        <v>-0.004966</v>
      </c>
      <c r="K999" s="1">
        <v>0.007809</v>
      </c>
    </row>
    <row r="1000" ht="15.75" customHeight="1">
      <c r="A1000" s="1">
        <v>56192.499988</v>
      </c>
      <c r="B1000" s="1">
        <v>56192.0</v>
      </c>
      <c r="C1000" s="1">
        <v>56193.0</v>
      </c>
      <c r="D1000" s="1">
        <v>-0.005571</v>
      </c>
      <c r="E1000" s="1">
        <v>0.013074</v>
      </c>
      <c r="F1000" s="1">
        <v>-3.68E-4</v>
      </c>
      <c r="G1000" s="1">
        <v>0.00501</v>
      </c>
      <c r="H1000" s="1">
        <v>0.003977</v>
      </c>
      <c r="I1000" s="1">
        <v>0.00549</v>
      </c>
      <c r="J1000" s="1">
        <v>-0.010089</v>
      </c>
      <c r="K1000" s="1">
        <v>0.008547</v>
      </c>
    </row>
    <row r="1001" ht="15.75" customHeight="1">
      <c r="A1001" s="1">
        <v>56193.499988</v>
      </c>
      <c r="B1001" s="1">
        <v>56193.0</v>
      </c>
      <c r="C1001" s="1">
        <v>56194.0</v>
      </c>
      <c r="D1001" s="1">
        <v>5.68E-4</v>
      </c>
      <c r="E1001" s="1">
        <v>0.014834</v>
      </c>
      <c r="F1001" s="1">
        <v>-0.004749</v>
      </c>
      <c r="G1001" s="1">
        <v>0.005363</v>
      </c>
      <c r="H1001" s="1">
        <v>3.64E-4</v>
      </c>
      <c r="I1001" s="1">
        <v>0.005654</v>
      </c>
      <c r="J1001" s="1">
        <v>0.002721</v>
      </c>
      <c r="K1001" s="1">
        <v>0.010328</v>
      </c>
    </row>
    <row r="1002" ht="15.75" customHeight="1">
      <c r="A1002" s="1">
        <v>56194.499988</v>
      </c>
      <c r="B1002" s="1">
        <v>56194.0</v>
      </c>
      <c r="C1002" s="1">
        <v>56195.0</v>
      </c>
      <c r="D1002" s="1">
        <v>0.033937</v>
      </c>
      <c r="E1002" s="1">
        <v>0.021665</v>
      </c>
      <c r="F1002" s="1">
        <v>0.011489</v>
      </c>
      <c r="G1002" s="1">
        <v>0.009403</v>
      </c>
      <c r="H1002" s="1">
        <v>0.004513</v>
      </c>
      <c r="I1002" s="1">
        <v>0.008436</v>
      </c>
      <c r="J1002" s="1">
        <v>0.019144</v>
      </c>
      <c r="K1002" s="1">
        <v>0.014649</v>
      </c>
    </row>
    <row r="1003" ht="15.75" customHeight="1">
      <c r="A1003" s="1">
        <v>56195.499988</v>
      </c>
      <c r="B1003" s="1">
        <v>56195.0</v>
      </c>
      <c r="C1003" s="1">
        <v>56196.0</v>
      </c>
      <c r="D1003" s="1">
        <v>0.018697</v>
      </c>
      <c r="E1003" s="1">
        <v>0.035001</v>
      </c>
      <c r="F1003" s="1">
        <v>-0.001731</v>
      </c>
      <c r="G1003" s="1">
        <v>0.013049</v>
      </c>
      <c r="H1003" s="1">
        <v>-0.009862</v>
      </c>
      <c r="I1003" s="1">
        <v>0.013877</v>
      </c>
      <c r="J1003" s="1">
        <v>0.028078</v>
      </c>
      <c r="K1003" s="1">
        <v>0.023916</v>
      </c>
    </row>
    <row r="1004" ht="15.75" customHeight="1">
      <c r="A1004" s="1">
        <v>56196.499988</v>
      </c>
      <c r="B1004" s="1">
        <v>56196.0</v>
      </c>
      <c r="C1004" s="1">
        <v>56197.0</v>
      </c>
      <c r="D1004" s="1">
        <v>-0.035658</v>
      </c>
      <c r="E1004" s="1">
        <v>0.073081</v>
      </c>
      <c r="F1004" s="1">
        <v>-0.032181</v>
      </c>
      <c r="G1004" s="1">
        <v>0.01609</v>
      </c>
      <c r="H1004" s="1">
        <v>0.02969</v>
      </c>
      <c r="I1004" s="1">
        <v>0.039471</v>
      </c>
      <c r="J1004" s="1">
        <v>-0.046693</v>
      </c>
      <c r="K1004" s="1">
        <v>0.040368</v>
      </c>
    </row>
    <row r="1005" ht="15.75" customHeight="1">
      <c r="A1005" s="1">
        <v>56201.499988</v>
      </c>
      <c r="B1005" s="1">
        <v>56201.0</v>
      </c>
      <c r="C1005" s="1">
        <v>56202.0</v>
      </c>
      <c r="D1005" s="1">
        <v>-0.016175</v>
      </c>
      <c r="E1005" s="1">
        <v>0.026075</v>
      </c>
      <c r="F1005" s="1">
        <v>6.75E-4</v>
      </c>
      <c r="G1005" s="1">
        <v>0.011844</v>
      </c>
      <c r="H1005" s="1">
        <v>-0.001247</v>
      </c>
      <c r="I1005" s="1">
        <v>0.011993</v>
      </c>
      <c r="J1005" s="1">
        <v>-0.012185</v>
      </c>
      <c r="K1005" s="1">
        <v>0.01504</v>
      </c>
    </row>
    <row r="1006" ht="15.75" customHeight="1">
      <c r="A1006" s="1">
        <v>56202.499988</v>
      </c>
      <c r="B1006" s="1">
        <v>56202.0</v>
      </c>
      <c r="C1006" s="1">
        <v>56203.0</v>
      </c>
      <c r="D1006" s="1">
        <v>-0.013531</v>
      </c>
      <c r="E1006" s="1">
        <v>0.021269</v>
      </c>
      <c r="F1006" s="1">
        <v>-0.019944</v>
      </c>
      <c r="G1006" s="1">
        <v>0.008784</v>
      </c>
      <c r="H1006" s="1">
        <v>-0.007729</v>
      </c>
      <c r="I1006" s="1">
        <v>0.009266</v>
      </c>
      <c r="J1006" s="1">
        <v>0.00916</v>
      </c>
      <c r="K1006" s="1">
        <v>0.013354</v>
      </c>
    </row>
    <row r="1007" ht="15.75" customHeight="1">
      <c r="A1007" s="1">
        <v>56203.499988</v>
      </c>
      <c r="B1007" s="1">
        <v>56203.0</v>
      </c>
      <c r="C1007" s="1">
        <v>56204.0</v>
      </c>
      <c r="D1007" s="1">
        <v>-0.001459</v>
      </c>
      <c r="E1007" s="1">
        <v>0.018505</v>
      </c>
      <c r="F1007" s="1">
        <v>6.0E-5</v>
      </c>
      <c r="G1007" s="1">
        <v>0.007765</v>
      </c>
      <c r="H1007" s="1">
        <v>-0.00481</v>
      </c>
      <c r="I1007" s="1">
        <v>0.008493</v>
      </c>
      <c r="J1007" s="1">
        <v>0.004127</v>
      </c>
      <c r="K1007" s="1">
        <v>0.011454</v>
      </c>
    </row>
    <row r="1008" ht="15.75" customHeight="1">
      <c r="A1008" s="1">
        <v>56204.499988</v>
      </c>
      <c r="B1008" s="1">
        <v>56204.0</v>
      </c>
      <c r="C1008" s="1">
        <v>56205.0</v>
      </c>
      <c r="D1008" s="1">
        <v>-0.015415</v>
      </c>
      <c r="E1008" s="1">
        <v>0.017983</v>
      </c>
      <c r="F1008" s="1">
        <v>-0.004402</v>
      </c>
      <c r="G1008" s="1">
        <v>0.007704</v>
      </c>
      <c r="H1008" s="1">
        <v>-0.004923</v>
      </c>
      <c r="I1008" s="1">
        <v>0.008</v>
      </c>
      <c r="J1008" s="1">
        <v>9.95E-4</v>
      </c>
      <c r="K1008" s="1">
        <v>0.011717</v>
      </c>
    </row>
    <row r="1009" ht="15.75" customHeight="1">
      <c r="A1009" s="1">
        <v>56205.499988</v>
      </c>
      <c r="B1009" s="1">
        <v>56205.0</v>
      </c>
      <c r="C1009" s="1">
        <v>56206.0</v>
      </c>
      <c r="D1009" s="1">
        <v>-0.00936</v>
      </c>
      <c r="E1009" s="1">
        <v>0.016096</v>
      </c>
      <c r="F1009" s="1">
        <v>-0.002503</v>
      </c>
      <c r="G1009" s="1">
        <v>0.007009</v>
      </c>
      <c r="H1009" s="1">
        <v>0.001421</v>
      </c>
      <c r="I1009" s="1">
        <v>0.00757</v>
      </c>
      <c r="J1009" s="1">
        <v>-0.0053</v>
      </c>
      <c r="K1009" s="1">
        <v>0.010102</v>
      </c>
    </row>
    <row r="1010" ht="15.75" customHeight="1">
      <c r="A1010" s="1">
        <v>56206.499988</v>
      </c>
      <c r="B1010" s="1">
        <v>56206.0</v>
      </c>
      <c r="C1010" s="1">
        <v>56207.0</v>
      </c>
      <c r="D1010" s="1">
        <v>-0.020933</v>
      </c>
      <c r="E1010" s="1">
        <v>0.015418</v>
      </c>
      <c r="F1010" s="1">
        <v>-0.012522</v>
      </c>
      <c r="G1010" s="1">
        <v>0.006212</v>
      </c>
      <c r="H1010" s="1">
        <v>-5.74E-4</v>
      </c>
      <c r="I1010" s="1">
        <v>0.007289</v>
      </c>
      <c r="J1010" s="1">
        <v>-0.010052</v>
      </c>
      <c r="K1010" s="1">
        <v>0.009825</v>
      </c>
    </row>
    <row r="1011" ht="15.75" customHeight="1">
      <c r="A1011" s="1">
        <v>56207.499988</v>
      </c>
      <c r="B1011" s="1">
        <v>56207.0</v>
      </c>
      <c r="C1011" s="1">
        <v>56208.0</v>
      </c>
      <c r="D1011" s="1">
        <v>-0.024614</v>
      </c>
      <c r="E1011" s="1">
        <v>0.013723</v>
      </c>
      <c r="F1011" s="1">
        <v>0.001628</v>
      </c>
      <c r="G1011" s="1">
        <v>0.006413</v>
      </c>
      <c r="H1011" s="1">
        <v>-0.01528</v>
      </c>
      <c r="I1011" s="1">
        <v>0.006322</v>
      </c>
      <c r="J1011" s="1">
        <v>-0.004359</v>
      </c>
      <c r="K1011" s="1">
        <v>0.008763</v>
      </c>
    </row>
    <row r="1012" ht="15.75" customHeight="1">
      <c r="A1012" s="1">
        <v>56208.499988</v>
      </c>
      <c r="B1012" s="1">
        <v>56208.0</v>
      </c>
      <c r="C1012" s="1">
        <v>56209.0</v>
      </c>
      <c r="D1012" s="1">
        <v>-0.012661</v>
      </c>
      <c r="E1012" s="1">
        <v>0.013483</v>
      </c>
      <c r="F1012" s="1">
        <v>-0.010564</v>
      </c>
      <c r="G1012" s="1">
        <v>0.005656</v>
      </c>
      <c r="H1012" s="1">
        <v>-0.002881</v>
      </c>
      <c r="I1012" s="1">
        <v>0.006325</v>
      </c>
      <c r="J1012" s="1">
        <v>5.61E-4</v>
      </c>
      <c r="K1012" s="1">
        <v>0.008746</v>
      </c>
    </row>
    <row r="1013" ht="15.75" customHeight="1">
      <c r="A1013" s="1">
        <v>56209.499988</v>
      </c>
      <c r="B1013" s="1">
        <v>56209.0</v>
      </c>
      <c r="C1013" s="1">
        <v>56210.0</v>
      </c>
      <c r="D1013" s="1">
        <v>0.002558</v>
      </c>
      <c r="E1013" s="1">
        <v>0.013637</v>
      </c>
      <c r="F1013" s="1">
        <v>-0.012341</v>
      </c>
      <c r="G1013" s="1">
        <v>0.005945</v>
      </c>
      <c r="H1013" s="1">
        <v>0.005201</v>
      </c>
      <c r="I1013" s="1">
        <v>0.006259</v>
      </c>
      <c r="J1013" s="1">
        <v>0.004692</v>
      </c>
      <c r="K1013" s="1">
        <v>0.008974</v>
      </c>
    </row>
    <row r="1014" ht="15.75" customHeight="1">
      <c r="A1014" s="1">
        <v>56210.499988</v>
      </c>
      <c r="B1014" s="1">
        <v>56210.0</v>
      </c>
      <c r="C1014" s="1">
        <v>56211.0</v>
      </c>
      <c r="D1014" s="1">
        <v>-0.023131</v>
      </c>
      <c r="E1014" s="1">
        <v>0.02583</v>
      </c>
      <c r="F1014" s="1">
        <v>-0.016108</v>
      </c>
      <c r="G1014" s="1">
        <v>0.00934</v>
      </c>
      <c r="H1014" s="1">
        <v>-0.003819</v>
      </c>
      <c r="I1014" s="1">
        <v>0.011873</v>
      </c>
      <c r="J1014" s="1">
        <v>-0.006795</v>
      </c>
      <c r="K1014" s="1">
        <v>0.017477</v>
      </c>
    </row>
    <row r="1015" ht="15.75" customHeight="1">
      <c r="A1015" s="1">
        <v>56211.499988</v>
      </c>
      <c r="B1015" s="1">
        <v>56211.0</v>
      </c>
      <c r="C1015" s="1">
        <v>56212.0</v>
      </c>
      <c r="D1015" s="1">
        <v>0.012367</v>
      </c>
      <c r="E1015" s="1">
        <v>0.012438</v>
      </c>
      <c r="F1015" s="1">
        <v>0.002488</v>
      </c>
      <c r="G1015" s="1">
        <v>0.005214</v>
      </c>
      <c r="H1015" s="1">
        <v>-0.00789</v>
      </c>
      <c r="I1015" s="1">
        <v>0.005479</v>
      </c>
      <c r="J1015" s="1">
        <v>0.018894</v>
      </c>
      <c r="K1015" s="1">
        <v>0.008139</v>
      </c>
    </row>
    <row r="1016" ht="15.75" customHeight="1">
      <c r="A1016" s="1">
        <v>56212.499988</v>
      </c>
      <c r="B1016" s="1">
        <v>56212.0</v>
      </c>
      <c r="C1016" s="1">
        <v>56213.0</v>
      </c>
      <c r="D1016" s="1">
        <v>-0.013114</v>
      </c>
      <c r="E1016" s="1">
        <v>0.012408</v>
      </c>
      <c r="F1016" s="1">
        <v>-3.96E-4</v>
      </c>
      <c r="G1016" s="1">
        <v>0.00541</v>
      </c>
      <c r="H1016" s="1">
        <v>-0.009786</v>
      </c>
      <c r="I1016" s="1">
        <v>0.005424</v>
      </c>
      <c r="J1016" s="1">
        <v>0.001774</v>
      </c>
      <c r="K1016" s="1">
        <v>0.008114</v>
      </c>
    </row>
    <row r="1017" ht="15.75" customHeight="1">
      <c r="A1017" s="1">
        <v>56213.499988</v>
      </c>
      <c r="B1017" s="1">
        <v>56213.0</v>
      </c>
      <c r="C1017" s="1">
        <v>56214.0</v>
      </c>
      <c r="D1017" s="1">
        <v>-0.016029</v>
      </c>
      <c r="E1017" s="1">
        <v>0.011116</v>
      </c>
      <c r="F1017" s="1">
        <v>-0.005442</v>
      </c>
      <c r="G1017" s="1">
        <v>0.004588</v>
      </c>
      <c r="H1017" s="1">
        <v>-0.007369</v>
      </c>
      <c r="I1017" s="1">
        <v>0.005013</v>
      </c>
      <c r="J1017" s="1">
        <v>-9.1E-4</v>
      </c>
      <c r="K1017" s="1">
        <v>0.007208</v>
      </c>
    </row>
    <row r="1018" ht="15.75" customHeight="1">
      <c r="A1018" s="1">
        <v>56214.499988</v>
      </c>
      <c r="B1018" s="1">
        <v>56214.0</v>
      </c>
      <c r="C1018" s="1">
        <v>56215.0</v>
      </c>
      <c r="D1018" s="1">
        <v>0.003824</v>
      </c>
      <c r="E1018" s="1">
        <v>0.011889</v>
      </c>
      <c r="F1018" s="1">
        <v>0.002334</v>
      </c>
      <c r="G1018" s="1">
        <v>0.005375</v>
      </c>
      <c r="H1018" s="1">
        <v>0.00115</v>
      </c>
      <c r="I1018" s="1">
        <v>0.005404</v>
      </c>
      <c r="J1018" s="1">
        <v>0.001219</v>
      </c>
      <c r="K1018" s="1">
        <v>0.007563</v>
      </c>
    </row>
    <row r="1019" ht="15.75" customHeight="1">
      <c r="A1019" s="1">
        <v>56215.499988</v>
      </c>
      <c r="B1019" s="1">
        <v>56215.0</v>
      </c>
      <c r="C1019" s="1">
        <v>56216.0</v>
      </c>
      <c r="D1019" s="1">
        <v>0.01668</v>
      </c>
      <c r="E1019" s="1">
        <v>0.011184</v>
      </c>
      <c r="F1019" s="1">
        <v>0.01222</v>
      </c>
      <c r="G1019" s="1">
        <v>0.005243</v>
      </c>
      <c r="H1019" s="1">
        <v>0.004938</v>
      </c>
      <c r="I1019" s="1">
        <v>0.005071</v>
      </c>
      <c r="J1019" s="1">
        <v>4.19E-4</v>
      </c>
      <c r="K1019" s="1">
        <v>0.007031</v>
      </c>
    </row>
    <row r="1020" ht="15.75" customHeight="1">
      <c r="A1020" s="1">
        <v>56216.499988</v>
      </c>
      <c r="B1020" s="1">
        <v>56216.0</v>
      </c>
      <c r="C1020" s="1">
        <v>56217.0</v>
      </c>
      <c r="D1020" s="1">
        <v>-0.007932</v>
      </c>
      <c r="E1020" s="1">
        <v>0.011255</v>
      </c>
      <c r="F1020" s="1">
        <v>0.0011</v>
      </c>
      <c r="G1020" s="1">
        <v>0.004959</v>
      </c>
      <c r="H1020" s="1">
        <v>-4.03E-4</v>
      </c>
      <c r="I1020" s="1">
        <v>0.005136</v>
      </c>
      <c r="J1020" s="1">
        <v>-0.007754</v>
      </c>
      <c r="K1020" s="1">
        <v>0.007168</v>
      </c>
    </row>
    <row r="1021" ht="15.75" customHeight="1">
      <c r="A1021" s="1">
        <v>56217.499988</v>
      </c>
      <c r="B1021" s="1">
        <v>56217.0</v>
      </c>
      <c r="C1021" s="1">
        <v>56218.0</v>
      </c>
      <c r="D1021" s="1">
        <v>-0.016793</v>
      </c>
      <c r="E1021" s="1">
        <v>0.011125</v>
      </c>
      <c r="F1021" s="1">
        <v>-0.002874</v>
      </c>
      <c r="G1021" s="1">
        <v>0.004582</v>
      </c>
      <c r="H1021" s="1">
        <v>-0.005128</v>
      </c>
      <c r="I1021" s="1">
        <v>0.005042</v>
      </c>
      <c r="J1021" s="1">
        <v>-0.007936</v>
      </c>
      <c r="K1021" s="1">
        <v>0.007189</v>
      </c>
    </row>
    <row r="1022" ht="15.75" customHeight="1">
      <c r="A1022" s="1">
        <v>56218.499988</v>
      </c>
      <c r="B1022" s="1">
        <v>56218.0</v>
      </c>
      <c r="C1022" s="1">
        <v>56219.0</v>
      </c>
      <c r="D1022" s="1">
        <v>0.00443</v>
      </c>
      <c r="E1022" s="1">
        <v>0.011819</v>
      </c>
      <c r="F1022" s="1">
        <v>-0.003848</v>
      </c>
      <c r="G1022" s="1">
        <v>0.004988</v>
      </c>
      <c r="H1022" s="1">
        <v>-0.004338</v>
      </c>
      <c r="I1022" s="1">
        <v>0.00522</v>
      </c>
      <c r="J1022" s="1">
        <v>0.013373</v>
      </c>
      <c r="K1022" s="1">
        <v>0.007706</v>
      </c>
    </row>
    <row r="1023" ht="15.75" customHeight="1">
      <c r="A1023" s="1">
        <v>56219.499988</v>
      </c>
      <c r="B1023" s="1">
        <v>56219.0</v>
      </c>
      <c r="C1023" s="1">
        <v>56220.0</v>
      </c>
      <c r="D1023" s="1">
        <v>-0.012904</v>
      </c>
      <c r="E1023" s="1">
        <v>0.012082</v>
      </c>
      <c r="F1023" s="1">
        <v>-0.001305</v>
      </c>
      <c r="G1023" s="1">
        <v>0.005173</v>
      </c>
      <c r="H1023" s="1">
        <v>-0.002025</v>
      </c>
      <c r="I1023" s="1">
        <v>0.005282</v>
      </c>
      <c r="J1023" s="1">
        <v>-0.007655</v>
      </c>
      <c r="K1023" s="1">
        <v>0.007832</v>
      </c>
    </row>
    <row r="1024" ht="15.75" customHeight="1">
      <c r="A1024" s="1">
        <v>56220.499988</v>
      </c>
      <c r="B1024" s="1">
        <v>56220.0</v>
      </c>
      <c r="C1024" s="1">
        <v>56221.0</v>
      </c>
      <c r="D1024" s="1">
        <v>0.012634</v>
      </c>
      <c r="E1024" s="1">
        <v>0.013701</v>
      </c>
      <c r="F1024" s="1">
        <v>0.001604</v>
      </c>
      <c r="G1024" s="1">
        <v>0.006165</v>
      </c>
      <c r="H1024" s="1">
        <v>0.013061</v>
      </c>
      <c r="I1024" s="1">
        <v>0.006239</v>
      </c>
      <c r="J1024" s="1">
        <v>-0.00455</v>
      </c>
      <c r="K1024" s="1">
        <v>0.008632</v>
      </c>
    </row>
    <row r="1025" ht="15.75" customHeight="1">
      <c r="A1025" s="1">
        <v>56221.499988</v>
      </c>
      <c r="B1025" s="1">
        <v>56221.0</v>
      </c>
      <c r="C1025" s="1">
        <v>56222.0</v>
      </c>
      <c r="D1025" s="1">
        <v>0.006447</v>
      </c>
      <c r="E1025" s="1">
        <v>0.013489</v>
      </c>
      <c r="F1025" s="1">
        <v>0.003025</v>
      </c>
      <c r="G1025" s="1">
        <v>0.005799</v>
      </c>
      <c r="H1025" s="1">
        <v>0.002198</v>
      </c>
      <c r="I1025" s="1">
        <v>0.005875</v>
      </c>
      <c r="J1025" s="1">
        <v>-2.42E-4</v>
      </c>
      <c r="K1025" s="1">
        <v>0.008811</v>
      </c>
    </row>
    <row r="1026" ht="15.75" customHeight="1">
      <c r="A1026" s="1">
        <v>56222.499988</v>
      </c>
      <c r="B1026" s="1">
        <v>56222.0</v>
      </c>
      <c r="C1026" s="1">
        <v>56223.0</v>
      </c>
      <c r="D1026" s="1">
        <v>0.020004</v>
      </c>
      <c r="E1026" s="1">
        <v>0.021231</v>
      </c>
      <c r="F1026" s="1">
        <v>0.005456</v>
      </c>
      <c r="G1026" s="1">
        <v>0.009254</v>
      </c>
      <c r="H1026" s="1">
        <v>0.009422</v>
      </c>
      <c r="I1026" s="1">
        <v>0.009319</v>
      </c>
      <c r="J1026" s="1">
        <v>7.73E-4</v>
      </c>
      <c r="K1026" s="1">
        <v>0.013429</v>
      </c>
    </row>
    <row r="1027" ht="15.75" customHeight="1">
      <c r="A1027" s="1">
        <v>56223.499988</v>
      </c>
      <c r="B1027" s="1">
        <v>56223.0</v>
      </c>
      <c r="C1027" s="1">
        <v>56224.0</v>
      </c>
      <c r="D1027" s="1">
        <v>0.019749</v>
      </c>
      <c r="E1027" s="1">
        <v>0.017374</v>
      </c>
      <c r="F1027" s="1">
        <v>0.004999</v>
      </c>
      <c r="G1027" s="1">
        <v>0.007279</v>
      </c>
      <c r="H1027" s="1">
        <v>0.008328</v>
      </c>
      <c r="I1027" s="1">
        <v>0.007307</v>
      </c>
      <c r="J1027" s="1">
        <v>0.003573</v>
      </c>
      <c r="K1027" s="1">
        <v>0.01101</v>
      </c>
    </row>
    <row r="1028" ht="15.75" customHeight="1">
      <c r="A1028" s="1">
        <v>56224.499988</v>
      </c>
      <c r="B1028" s="1">
        <v>56224.0</v>
      </c>
      <c r="C1028" s="1">
        <v>56225.0</v>
      </c>
      <c r="D1028" s="1">
        <v>0.021505</v>
      </c>
      <c r="E1028" s="1">
        <v>0.015216</v>
      </c>
      <c r="F1028" s="1">
        <v>0.006273</v>
      </c>
      <c r="G1028" s="1">
        <v>0.006777</v>
      </c>
      <c r="H1028" s="1">
        <v>0.010345</v>
      </c>
      <c r="I1028" s="1">
        <v>0.006365</v>
      </c>
      <c r="J1028" s="1">
        <v>0.002611</v>
      </c>
      <c r="K1028" s="1">
        <v>0.009541</v>
      </c>
    </row>
    <row r="1029" ht="15.75" customHeight="1">
      <c r="A1029" s="1">
        <v>56225.499988</v>
      </c>
      <c r="B1029" s="1">
        <v>56225.0</v>
      </c>
      <c r="C1029" s="1">
        <v>56226.0</v>
      </c>
      <c r="D1029" s="1">
        <v>-0.007233</v>
      </c>
      <c r="E1029" s="1">
        <v>0.013736</v>
      </c>
      <c r="F1029" s="1">
        <v>0.00124</v>
      </c>
      <c r="G1029" s="1">
        <v>0.005827</v>
      </c>
      <c r="H1029" s="1">
        <v>-0.003157</v>
      </c>
      <c r="I1029" s="1">
        <v>0.005868</v>
      </c>
      <c r="J1029" s="1">
        <v>-0.002415</v>
      </c>
      <c r="K1029" s="1">
        <v>0.008706</v>
      </c>
    </row>
    <row r="1030" ht="15.75" customHeight="1">
      <c r="A1030" s="1">
        <v>56226.499988</v>
      </c>
      <c r="B1030" s="1">
        <v>56226.0</v>
      </c>
      <c r="C1030" s="1">
        <v>56227.0</v>
      </c>
      <c r="D1030" s="1">
        <v>-0.023741</v>
      </c>
      <c r="E1030" s="1">
        <v>0.013693</v>
      </c>
      <c r="F1030" s="1">
        <v>-0.001897</v>
      </c>
      <c r="G1030" s="1">
        <v>0.005897</v>
      </c>
      <c r="H1030" s="1">
        <v>-0.013124</v>
      </c>
      <c r="I1030" s="1">
        <v>0.00553</v>
      </c>
      <c r="J1030" s="1">
        <v>-0.002865</v>
      </c>
      <c r="K1030" s="1">
        <v>0.008785</v>
      </c>
    </row>
    <row r="1031" ht="15.75" customHeight="1">
      <c r="A1031" s="1">
        <v>56227.499988</v>
      </c>
      <c r="B1031" s="1">
        <v>56227.0</v>
      </c>
      <c r="C1031" s="1">
        <v>56228.0</v>
      </c>
      <c r="D1031" s="1">
        <v>-0.019685</v>
      </c>
      <c r="E1031" s="1">
        <v>0.013742</v>
      </c>
      <c r="F1031" s="1">
        <v>-0.004476</v>
      </c>
      <c r="G1031" s="1">
        <v>0.006416</v>
      </c>
      <c r="H1031" s="1">
        <v>-0.003327</v>
      </c>
      <c r="I1031" s="1">
        <v>0.005872</v>
      </c>
      <c r="J1031" s="1">
        <v>-0.010358</v>
      </c>
      <c r="K1031" s="1">
        <v>0.008356</v>
      </c>
    </row>
    <row r="1032" ht="15.75" customHeight="1">
      <c r="A1032" s="1">
        <v>56228.499988</v>
      </c>
      <c r="B1032" s="1">
        <v>56228.0</v>
      </c>
      <c r="C1032" s="1">
        <v>56229.0</v>
      </c>
      <c r="D1032" s="1">
        <v>-0.043383</v>
      </c>
      <c r="E1032" s="1">
        <v>0.012861</v>
      </c>
      <c r="F1032" s="1">
        <v>-0.006797</v>
      </c>
      <c r="G1032" s="1">
        <v>0.005945</v>
      </c>
      <c r="H1032" s="1">
        <v>-0.014836</v>
      </c>
      <c r="I1032" s="1">
        <v>0.00532</v>
      </c>
      <c r="J1032" s="1">
        <v>-0.014483</v>
      </c>
      <c r="K1032" s="1">
        <v>0.008032</v>
      </c>
    </row>
    <row r="1033" ht="15.75" customHeight="1">
      <c r="A1033" s="1">
        <v>56229.499988</v>
      </c>
      <c r="B1033" s="1">
        <v>56229.0</v>
      </c>
      <c r="C1033" s="1">
        <v>56230.0</v>
      </c>
      <c r="D1033" s="1">
        <v>-1.89E-4</v>
      </c>
      <c r="E1033" s="1">
        <v>0.014157</v>
      </c>
      <c r="F1033" s="1">
        <v>0.004131</v>
      </c>
      <c r="G1033" s="1">
        <v>0.006088</v>
      </c>
      <c r="H1033" s="1">
        <v>-0.006047</v>
      </c>
      <c r="I1033" s="1">
        <v>0.005849</v>
      </c>
      <c r="J1033" s="1">
        <v>0.003141</v>
      </c>
      <c r="K1033" s="1">
        <v>0.008968</v>
      </c>
    </row>
    <row r="1034" ht="15.75" customHeight="1">
      <c r="A1034" s="1">
        <v>56230.499988</v>
      </c>
      <c r="B1034" s="1">
        <v>56230.0</v>
      </c>
      <c r="C1034" s="1">
        <v>56231.0</v>
      </c>
      <c r="D1034" s="1">
        <v>-0.01936</v>
      </c>
      <c r="E1034" s="1">
        <v>0.014043</v>
      </c>
      <c r="F1034" s="1">
        <v>0.007733</v>
      </c>
      <c r="G1034" s="1">
        <v>0.006618</v>
      </c>
      <c r="H1034" s="1">
        <v>-0.009622</v>
      </c>
      <c r="I1034" s="1">
        <v>0.005814</v>
      </c>
      <c r="J1034" s="1">
        <v>-0.009182</v>
      </c>
      <c r="K1034" s="1">
        <v>0.008753</v>
      </c>
    </row>
    <row r="1035" ht="15.75" customHeight="1">
      <c r="A1035" s="1">
        <v>56231.499988</v>
      </c>
      <c r="B1035" s="1">
        <v>56231.0</v>
      </c>
      <c r="C1035" s="1">
        <v>56232.0</v>
      </c>
      <c r="D1035" s="1">
        <v>-0.004328</v>
      </c>
      <c r="E1035" s="1">
        <v>0.015634</v>
      </c>
      <c r="F1035" s="1">
        <v>-0.004015</v>
      </c>
      <c r="G1035" s="1">
        <v>0.006372</v>
      </c>
      <c r="H1035" s="1">
        <v>-0.00142</v>
      </c>
      <c r="I1035" s="1">
        <v>0.006351</v>
      </c>
      <c r="J1035" s="1">
        <v>1.74E-4</v>
      </c>
      <c r="K1035" s="1">
        <v>0.010076</v>
      </c>
    </row>
    <row r="1036" ht="15.75" customHeight="1">
      <c r="A1036" s="1">
        <v>56232.499988</v>
      </c>
      <c r="B1036" s="1">
        <v>56232.0</v>
      </c>
      <c r="C1036" s="1">
        <v>56233.0</v>
      </c>
      <c r="D1036" s="1">
        <v>0.020685</v>
      </c>
      <c r="E1036" s="1">
        <v>0.026767</v>
      </c>
      <c r="F1036" s="1">
        <v>0.006407</v>
      </c>
      <c r="G1036" s="1">
        <v>0.012029</v>
      </c>
      <c r="H1036" s="1">
        <v>0.001409</v>
      </c>
      <c r="I1036" s="1">
        <v>0.011217</v>
      </c>
      <c r="J1036" s="1">
        <v>0.010486</v>
      </c>
      <c r="K1036" s="1">
        <v>0.016683</v>
      </c>
    </row>
    <row r="1037" ht="15.75" customHeight="1">
      <c r="A1037" s="1">
        <v>56233.499988</v>
      </c>
      <c r="B1037" s="1">
        <v>56233.0</v>
      </c>
      <c r="C1037" s="1">
        <v>56234.0</v>
      </c>
      <c r="D1037" s="1">
        <v>0.028133</v>
      </c>
      <c r="E1037" s="1">
        <v>0.084173</v>
      </c>
      <c r="F1037" s="1">
        <v>0.022807</v>
      </c>
      <c r="G1037" s="1">
        <v>0.034024</v>
      </c>
      <c r="H1037" s="1">
        <v>4.72E-4</v>
      </c>
      <c r="I1037" s="1">
        <v>0.031701</v>
      </c>
      <c r="J1037" s="1">
        <v>0.009653</v>
      </c>
      <c r="K1037" s="1">
        <v>0.056595</v>
      </c>
    </row>
    <row r="1038" ht="15.75" customHeight="1">
      <c r="A1038" s="1">
        <v>56234.499988</v>
      </c>
      <c r="B1038" s="1">
        <v>56234.0</v>
      </c>
      <c r="C1038" s="1">
        <v>56235.0</v>
      </c>
      <c r="D1038" s="1">
        <v>-6.66E-4</v>
      </c>
      <c r="E1038" s="1">
        <v>0.017155</v>
      </c>
      <c r="F1038" s="1">
        <v>0.003993</v>
      </c>
      <c r="G1038" s="1">
        <v>0.006526</v>
      </c>
      <c r="H1038" s="1">
        <v>-0.007139</v>
      </c>
      <c r="I1038" s="1">
        <v>0.006846</v>
      </c>
      <c r="J1038" s="1">
        <v>0.005488</v>
      </c>
      <c r="K1038" s="1">
        <v>0.011518</v>
      </c>
    </row>
    <row r="1039" ht="15.75" customHeight="1">
      <c r="A1039" s="1">
        <v>56235.499988</v>
      </c>
      <c r="B1039" s="1">
        <v>56235.0</v>
      </c>
      <c r="C1039" s="1">
        <v>56236.0</v>
      </c>
      <c r="D1039" s="1">
        <v>0.024466</v>
      </c>
      <c r="E1039" s="1">
        <v>0.013353</v>
      </c>
      <c r="F1039" s="1">
        <v>0.008602</v>
      </c>
      <c r="G1039" s="1">
        <v>0.005438</v>
      </c>
      <c r="H1039" s="1">
        <v>0.008067</v>
      </c>
      <c r="I1039" s="1">
        <v>0.005629</v>
      </c>
      <c r="J1039" s="1">
        <v>0.005262</v>
      </c>
      <c r="K1039" s="1">
        <v>0.008699</v>
      </c>
    </row>
    <row r="1040" ht="15.75" customHeight="1">
      <c r="A1040" s="1">
        <v>56236.499988</v>
      </c>
      <c r="B1040" s="1">
        <v>56236.0</v>
      </c>
      <c r="C1040" s="1">
        <v>56237.0</v>
      </c>
      <c r="D1040" s="1">
        <v>0.022186</v>
      </c>
      <c r="E1040" s="1">
        <v>0.013822</v>
      </c>
      <c r="F1040" s="1">
        <v>-5.93E-4</v>
      </c>
      <c r="G1040" s="1">
        <v>0.005494</v>
      </c>
      <c r="H1040" s="1">
        <v>0.002493</v>
      </c>
      <c r="I1040" s="1">
        <v>0.006097</v>
      </c>
      <c r="J1040" s="1">
        <v>0.016454</v>
      </c>
      <c r="K1040" s="1">
        <v>0.009</v>
      </c>
    </row>
    <row r="1041" ht="15.75" customHeight="1">
      <c r="A1041" s="1">
        <v>56237.499988</v>
      </c>
      <c r="B1041" s="1">
        <v>56237.0</v>
      </c>
      <c r="C1041" s="1">
        <v>56238.0</v>
      </c>
      <c r="D1041" s="1">
        <v>-0.01288</v>
      </c>
      <c r="E1041" s="1">
        <v>0.012931</v>
      </c>
      <c r="F1041" s="1">
        <v>-0.014239</v>
      </c>
      <c r="G1041" s="1">
        <v>0.00486</v>
      </c>
      <c r="H1041" s="1">
        <v>-0.003183</v>
      </c>
      <c r="I1041" s="1">
        <v>0.005996</v>
      </c>
      <c r="J1041" s="1">
        <v>0.001791</v>
      </c>
      <c r="K1041" s="1">
        <v>0.008339</v>
      </c>
    </row>
    <row r="1042" ht="15.75" customHeight="1">
      <c r="A1042" s="1">
        <v>56238.499988</v>
      </c>
      <c r="B1042" s="1">
        <v>56238.0</v>
      </c>
      <c r="C1042" s="1">
        <v>56239.0</v>
      </c>
      <c r="D1042" s="1">
        <v>0.004841</v>
      </c>
      <c r="E1042" s="1">
        <v>0.013522</v>
      </c>
      <c r="F1042" s="1">
        <v>-0.00947</v>
      </c>
      <c r="G1042" s="1">
        <v>0.005918</v>
      </c>
      <c r="H1042" s="1">
        <v>0.001748</v>
      </c>
      <c r="I1042" s="1">
        <v>0.006112</v>
      </c>
      <c r="J1042" s="1">
        <v>0.009501</v>
      </c>
      <c r="K1042" s="1">
        <v>0.008721</v>
      </c>
    </row>
    <row r="1043" ht="15.75" customHeight="1">
      <c r="A1043" s="1">
        <v>56239.499988</v>
      </c>
      <c r="B1043" s="1">
        <v>56239.0</v>
      </c>
      <c r="C1043" s="1">
        <v>56240.0</v>
      </c>
      <c r="D1043" s="1">
        <v>-0.018224</v>
      </c>
      <c r="E1043" s="1">
        <v>0.012541</v>
      </c>
      <c r="F1043" s="1">
        <v>0.0036</v>
      </c>
      <c r="G1043" s="1">
        <v>0.005706</v>
      </c>
      <c r="H1043" s="1">
        <v>-0.011982</v>
      </c>
      <c r="I1043" s="1">
        <v>0.005601</v>
      </c>
      <c r="J1043" s="1">
        <v>-0.004657</v>
      </c>
      <c r="K1043" s="1">
        <v>0.008028</v>
      </c>
    </row>
    <row r="1044" ht="15.75" customHeight="1">
      <c r="A1044" s="1">
        <v>56240.499988</v>
      </c>
      <c r="B1044" s="1">
        <v>56240.0</v>
      </c>
      <c r="C1044" s="1">
        <v>56241.0</v>
      </c>
      <c r="D1044" s="1">
        <v>-0.019539</v>
      </c>
      <c r="E1044" s="1">
        <v>0.011998</v>
      </c>
      <c r="F1044" s="1">
        <v>-0.003918</v>
      </c>
      <c r="G1044" s="1">
        <v>0.005138</v>
      </c>
      <c r="H1044" s="1">
        <v>-0.005127</v>
      </c>
      <c r="I1044" s="1">
        <v>0.005444</v>
      </c>
      <c r="J1044" s="1">
        <v>-0.0088</v>
      </c>
      <c r="K1044" s="1">
        <v>0.007703</v>
      </c>
    </row>
    <row r="1045" ht="15.75" customHeight="1">
      <c r="A1045" s="1">
        <v>56241.499988</v>
      </c>
      <c r="B1045" s="1">
        <v>56241.0</v>
      </c>
      <c r="C1045" s="1">
        <v>56242.0</v>
      </c>
      <c r="D1045" s="1">
        <v>0.004645</v>
      </c>
      <c r="E1045" s="1">
        <v>0.0127</v>
      </c>
      <c r="F1045" s="1">
        <v>0.003284</v>
      </c>
      <c r="G1045" s="1">
        <v>0.005571</v>
      </c>
      <c r="H1045" s="1">
        <v>-0.003235</v>
      </c>
      <c r="I1045" s="1">
        <v>0.005707</v>
      </c>
      <c r="J1045" s="1">
        <v>0.006704</v>
      </c>
      <c r="K1045" s="1">
        <v>0.008169</v>
      </c>
    </row>
    <row r="1046" ht="15.75" customHeight="1">
      <c r="A1046" s="1">
        <v>56242.499988</v>
      </c>
      <c r="B1046" s="1">
        <v>56242.0</v>
      </c>
      <c r="C1046" s="1">
        <v>56243.0</v>
      </c>
      <c r="D1046" s="1">
        <v>-0.024864</v>
      </c>
      <c r="E1046" s="1">
        <v>0.012318</v>
      </c>
      <c r="F1046" s="1">
        <v>-0.005719</v>
      </c>
      <c r="G1046" s="1">
        <v>0.005426</v>
      </c>
      <c r="H1046" s="1">
        <v>6.1E-5</v>
      </c>
      <c r="I1046" s="1">
        <v>0.005593</v>
      </c>
      <c r="J1046" s="1">
        <v>-0.018262</v>
      </c>
      <c r="K1046" s="1">
        <v>0.007796</v>
      </c>
    </row>
    <row r="1047" ht="15.75" customHeight="1">
      <c r="A1047" s="1">
        <v>56243.499988</v>
      </c>
      <c r="B1047" s="1">
        <v>56243.0</v>
      </c>
      <c r="C1047" s="1">
        <v>56244.0</v>
      </c>
      <c r="D1047" s="1">
        <v>-0.006803</v>
      </c>
      <c r="E1047" s="1">
        <v>0.01482</v>
      </c>
      <c r="F1047" s="1">
        <v>0.001129</v>
      </c>
      <c r="G1047" s="1">
        <v>0.006463</v>
      </c>
      <c r="H1047" s="1">
        <v>-0.001066</v>
      </c>
      <c r="I1047" s="1">
        <v>0.00681</v>
      </c>
      <c r="J1047" s="1">
        <v>-0.003863</v>
      </c>
      <c r="K1047" s="1">
        <v>0.009497</v>
      </c>
    </row>
    <row r="1048" ht="15.75" customHeight="1">
      <c r="A1048" s="1">
        <v>56244.499988</v>
      </c>
      <c r="B1048" s="1">
        <v>56244.0</v>
      </c>
      <c r="C1048" s="1">
        <v>56245.0</v>
      </c>
      <c r="D1048" s="1">
        <v>-0.012971</v>
      </c>
      <c r="E1048" s="1">
        <v>0.020492</v>
      </c>
      <c r="F1048" s="1">
        <v>-0.004222</v>
      </c>
      <c r="G1048" s="1">
        <v>0.008576</v>
      </c>
      <c r="H1048" s="1">
        <v>-1.59E-4</v>
      </c>
      <c r="I1048" s="1">
        <v>0.00974</v>
      </c>
      <c r="J1048" s="1">
        <v>-0.008965</v>
      </c>
      <c r="K1048" s="1">
        <v>0.013254</v>
      </c>
    </row>
    <row r="1049" ht="15.75" customHeight="1">
      <c r="A1049" s="1">
        <v>56245.499988</v>
      </c>
      <c r="B1049" s="1">
        <v>56245.0</v>
      </c>
      <c r="C1049" s="1">
        <v>56246.0</v>
      </c>
      <c r="D1049" s="1">
        <v>0.00646</v>
      </c>
      <c r="E1049" s="1">
        <v>0.013871</v>
      </c>
      <c r="F1049" s="1">
        <v>-3.72E-4</v>
      </c>
      <c r="G1049" s="1">
        <v>0.005806</v>
      </c>
      <c r="H1049" s="1">
        <v>-6.25E-4</v>
      </c>
      <c r="I1049" s="1">
        <v>0.006498</v>
      </c>
      <c r="J1049" s="1">
        <v>0.007724</v>
      </c>
      <c r="K1049" s="1">
        <v>0.009045</v>
      </c>
    </row>
    <row r="1050" ht="15.75" customHeight="1">
      <c r="A1050" s="1">
        <v>56246.499988</v>
      </c>
      <c r="B1050" s="1">
        <v>56246.0</v>
      </c>
      <c r="C1050" s="1">
        <v>56247.0</v>
      </c>
      <c r="D1050" s="1">
        <v>0.004861</v>
      </c>
      <c r="E1050" s="1">
        <v>0.019359</v>
      </c>
      <c r="F1050" s="1">
        <v>0.020022</v>
      </c>
      <c r="G1050" s="1">
        <v>0.010689</v>
      </c>
      <c r="H1050" s="1">
        <v>0.002138</v>
      </c>
      <c r="I1050" s="1">
        <v>0.008718</v>
      </c>
      <c r="J1050" s="1">
        <v>-0.011303</v>
      </c>
      <c r="K1050" s="1">
        <v>0.012016</v>
      </c>
    </row>
    <row r="1051" ht="15.75" customHeight="1">
      <c r="A1051" s="1">
        <v>56247.499988</v>
      </c>
      <c r="B1051" s="1">
        <v>56247.0</v>
      </c>
      <c r="C1051" s="1">
        <v>56248.0</v>
      </c>
      <c r="D1051" s="1">
        <v>0.06548</v>
      </c>
      <c r="E1051" s="1">
        <v>0.02462</v>
      </c>
      <c r="F1051" s="1">
        <v>0.002007</v>
      </c>
      <c r="G1051" s="1">
        <v>0.009277</v>
      </c>
      <c r="H1051" s="1">
        <v>0.024547</v>
      </c>
      <c r="I1051" s="1">
        <v>0.011473</v>
      </c>
      <c r="J1051" s="1">
        <v>0.032003</v>
      </c>
      <c r="K1051" s="1">
        <v>0.016667</v>
      </c>
    </row>
    <row r="1052" ht="15.75" customHeight="1">
      <c r="A1052" s="1">
        <v>56249.499988</v>
      </c>
      <c r="B1052" s="1">
        <v>56249.0</v>
      </c>
      <c r="C1052" s="1">
        <v>56250.0</v>
      </c>
      <c r="D1052" s="1">
        <v>-0.029036</v>
      </c>
      <c r="E1052" s="1">
        <v>0.045741</v>
      </c>
      <c r="F1052" s="1">
        <v>0.02844</v>
      </c>
      <c r="G1052" s="1">
        <v>0.027824</v>
      </c>
      <c r="H1052" s="1">
        <v>-0.014394</v>
      </c>
      <c r="I1052" s="1">
        <v>0.018121</v>
      </c>
      <c r="J1052" s="1">
        <v>-0.024686</v>
      </c>
      <c r="K1052" s="1">
        <v>0.027234</v>
      </c>
    </row>
    <row r="1053" ht="15.75" customHeight="1">
      <c r="A1053" s="1">
        <v>56257.499988</v>
      </c>
      <c r="B1053" s="1">
        <v>56257.0</v>
      </c>
      <c r="C1053" s="1">
        <v>56258.0</v>
      </c>
      <c r="D1053" s="1">
        <v>0.008931</v>
      </c>
      <c r="E1053" s="1">
        <v>0.06377</v>
      </c>
      <c r="F1053" s="1">
        <v>-0.008125</v>
      </c>
      <c r="G1053" s="1">
        <v>0.028349</v>
      </c>
      <c r="H1053" s="1">
        <v>0.001566</v>
      </c>
      <c r="I1053" s="1">
        <v>0.027606</v>
      </c>
      <c r="J1053" s="1">
        <v>0.011031</v>
      </c>
      <c r="K1053" s="1">
        <v>0.040219</v>
      </c>
    </row>
    <row r="1054" ht="15.75" customHeight="1">
      <c r="A1054" s="1">
        <v>56258.499988</v>
      </c>
      <c r="B1054" s="1">
        <v>56258.0</v>
      </c>
      <c r="C1054" s="1">
        <v>56259.0</v>
      </c>
      <c r="D1054" s="1">
        <v>0.001694</v>
      </c>
      <c r="E1054" s="1">
        <v>0.016104</v>
      </c>
      <c r="F1054" s="1">
        <v>-0.00762</v>
      </c>
      <c r="G1054" s="1">
        <v>0.006295</v>
      </c>
      <c r="H1054" s="1">
        <v>-0.002192</v>
      </c>
      <c r="I1054" s="1">
        <v>0.006092</v>
      </c>
      <c r="J1054" s="1">
        <v>0.008601</v>
      </c>
      <c r="K1054" s="1">
        <v>0.011155</v>
      </c>
    </row>
    <row r="1055" ht="15.75" customHeight="1">
      <c r="A1055" s="1">
        <v>56259.499988</v>
      </c>
      <c r="B1055" s="1">
        <v>56259.0</v>
      </c>
      <c r="C1055" s="1">
        <v>56260.0</v>
      </c>
      <c r="D1055" s="1">
        <v>0.050168</v>
      </c>
      <c r="E1055" s="1">
        <v>0.01137</v>
      </c>
      <c r="F1055" s="1">
        <v>-0.001585</v>
      </c>
      <c r="G1055" s="1">
        <v>0.004287</v>
      </c>
      <c r="H1055" s="1">
        <v>0.00921</v>
      </c>
      <c r="I1055" s="1">
        <v>0.004565</v>
      </c>
      <c r="J1055" s="1">
        <v>0.033452</v>
      </c>
      <c r="K1055" s="1">
        <v>0.007724</v>
      </c>
    </row>
    <row r="1056" ht="15.75" customHeight="1">
      <c r="A1056" s="1">
        <v>56260.499988</v>
      </c>
      <c r="B1056" s="1">
        <v>56260.0</v>
      </c>
      <c r="C1056" s="1">
        <v>56261.0</v>
      </c>
      <c r="D1056" s="1">
        <v>-0.007717</v>
      </c>
      <c r="E1056" s="1">
        <v>0.011334</v>
      </c>
      <c r="F1056" s="1">
        <v>-0.005218</v>
      </c>
      <c r="G1056" s="1">
        <v>0.004224</v>
      </c>
      <c r="H1056" s="1">
        <v>0.003289</v>
      </c>
      <c r="I1056" s="1">
        <v>0.004535</v>
      </c>
      <c r="J1056" s="1">
        <v>-0.008172</v>
      </c>
      <c r="K1056" s="1">
        <v>0.007638</v>
      </c>
    </row>
    <row r="1057" ht="15.75" customHeight="1">
      <c r="A1057" s="1">
        <v>56261.499988</v>
      </c>
      <c r="B1057" s="1">
        <v>56261.0</v>
      </c>
      <c r="C1057" s="1">
        <v>56262.0</v>
      </c>
      <c r="D1057" s="1">
        <v>1.0E-6</v>
      </c>
      <c r="E1057" s="1">
        <v>0.010247</v>
      </c>
      <c r="F1057" s="1">
        <v>-0.002141</v>
      </c>
      <c r="G1057" s="1">
        <v>0.004261</v>
      </c>
      <c r="H1057" s="1">
        <v>-0.007236</v>
      </c>
      <c r="I1057" s="1">
        <v>0.003832</v>
      </c>
      <c r="J1057" s="1">
        <v>0.010513</v>
      </c>
      <c r="K1057" s="1">
        <v>0.007066</v>
      </c>
    </row>
    <row r="1058" ht="15.75" customHeight="1">
      <c r="A1058" s="1">
        <v>56262.499988</v>
      </c>
      <c r="B1058" s="1">
        <v>56262.0</v>
      </c>
      <c r="C1058" s="1">
        <v>56263.0</v>
      </c>
      <c r="D1058" s="1">
        <v>-0.004932</v>
      </c>
      <c r="E1058" s="1">
        <v>0.01018</v>
      </c>
      <c r="F1058" s="1">
        <v>-0.001533</v>
      </c>
      <c r="G1058" s="1">
        <v>0.004261</v>
      </c>
      <c r="H1058" s="1">
        <v>-3.59E-4</v>
      </c>
      <c r="I1058" s="1">
        <v>0.004086</v>
      </c>
      <c r="J1058" s="1">
        <v>-0.00266</v>
      </c>
      <c r="K1058" s="1">
        <v>0.006814</v>
      </c>
    </row>
    <row r="1059" ht="15.75" customHeight="1">
      <c r="A1059" s="1">
        <v>56263.499988</v>
      </c>
      <c r="B1059" s="1">
        <v>56263.0</v>
      </c>
      <c r="C1059" s="1">
        <v>56264.0</v>
      </c>
      <c r="D1059" s="1">
        <v>-0.002686</v>
      </c>
      <c r="E1059" s="1">
        <v>0.009677</v>
      </c>
      <c r="F1059" s="1">
        <v>-0.002939</v>
      </c>
      <c r="G1059" s="1">
        <v>0.003934</v>
      </c>
      <c r="H1059" s="1">
        <v>-0.001625</v>
      </c>
      <c r="I1059" s="1">
        <v>0.003881</v>
      </c>
      <c r="J1059" s="1">
        <v>0.002158</v>
      </c>
      <c r="K1059" s="1">
        <v>0.006528</v>
      </c>
    </row>
    <row r="1060" ht="15.75" customHeight="1">
      <c r="A1060" s="1">
        <v>56264.499988</v>
      </c>
      <c r="B1060" s="1">
        <v>56264.0</v>
      </c>
      <c r="C1060" s="1">
        <v>56265.0</v>
      </c>
      <c r="D1060" s="1">
        <v>-0.027334</v>
      </c>
      <c r="E1060" s="1">
        <v>0.010779</v>
      </c>
      <c r="F1060" s="1">
        <v>-0.013699</v>
      </c>
      <c r="G1060" s="1">
        <v>0.003971</v>
      </c>
      <c r="H1060" s="1">
        <v>-0.004069</v>
      </c>
      <c r="I1060" s="1">
        <v>0.004303</v>
      </c>
      <c r="J1060" s="1">
        <v>-0.011345</v>
      </c>
      <c r="K1060" s="1">
        <v>0.007367</v>
      </c>
    </row>
    <row r="1061" ht="15.75" customHeight="1">
      <c r="A1061" s="1">
        <v>56265.499988</v>
      </c>
      <c r="B1061" s="1">
        <v>56265.0</v>
      </c>
      <c r="C1061" s="1">
        <v>56266.0</v>
      </c>
      <c r="D1061" s="1">
        <v>-0.006341</v>
      </c>
      <c r="E1061" s="1">
        <v>0.011433</v>
      </c>
      <c r="F1061" s="1">
        <v>-0.002807</v>
      </c>
      <c r="G1061" s="1">
        <v>0.004418</v>
      </c>
      <c r="H1061" s="1">
        <v>-1.35E-4</v>
      </c>
      <c r="I1061" s="1">
        <v>0.004787</v>
      </c>
      <c r="J1061" s="1">
        <v>-0.004068</v>
      </c>
      <c r="K1061" s="1">
        <v>0.007563</v>
      </c>
    </row>
    <row r="1062" ht="15.75" customHeight="1">
      <c r="A1062" s="1">
        <v>56266.499988</v>
      </c>
      <c r="B1062" s="1">
        <v>56266.0</v>
      </c>
      <c r="C1062" s="1">
        <v>56267.0</v>
      </c>
      <c r="D1062" s="1">
        <v>-0.017668</v>
      </c>
      <c r="E1062" s="1">
        <v>0.015823</v>
      </c>
      <c r="F1062" s="1">
        <v>0.002406</v>
      </c>
      <c r="G1062" s="1">
        <v>0.006422</v>
      </c>
      <c r="H1062" s="1">
        <v>-0.007472</v>
      </c>
      <c r="I1062" s="1">
        <v>0.006165</v>
      </c>
      <c r="J1062" s="1">
        <v>-0.00757</v>
      </c>
      <c r="K1062" s="1">
        <v>0.010831</v>
      </c>
    </row>
    <row r="1063" ht="15.75" customHeight="1">
      <c r="A1063" s="1">
        <v>56267.499988</v>
      </c>
      <c r="B1063" s="1">
        <v>56267.0</v>
      </c>
      <c r="C1063" s="1">
        <v>56268.0</v>
      </c>
      <c r="D1063" s="1">
        <v>0.032541</v>
      </c>
      <c r="E1063" s="1">
        <v>0.023221</v>
      </c>
      <c r="F1063" s="1">
        <v>0.005904</v>
      </c>
      <c r="G1063" s="1">
        <v>0.0092</v>
      </c>
      <c r="H1063" s="1">
        <v>0.016369</v>
      </c>
      <c r="I1063" s="1">
        <v>0.009685</v>
      </c>
      <c r="J1063" s="1">
        <v>0.007471</v>
      </c>
      <c r="K1063" s="1">
        <v>0.015551</v>
      </c>
    </row>
    <row r="1064" ht="15.75" customHeight="1">
      <c r="A1064" s="1">
        <v>56269.499988</v>
      </c>
      <c r="B1064" s="1">
        <v>56269.0</v>
      </c>
      <c r="C1064" s="1">
        <v>56270.0</v>
      </c>
      <c r="D1064" s="1">
        <v>0.028836</v>
      </c>
      <c r="E1064" s="1">
        <v>0.049087</v>
      </c>
      <c r="F1064" s="1">
        <v>0.017234</v>
      </c>
      <c r="G1064" s="1">
        <v>0.020684</v>
      </c>
      <c r="H1064" s="1">
        <v>0.006778</v>
      </c>
      <c r="I1064" s="1">
        <v>0.0187</v>
      </c>
      <c r="J1064" s="1">
        <v>0.005842</v>
      </c>
      <c r="K1064" s="1">
        <v>0.033688</v>
      </c>
    </row>
    <row r="1065" ht="15.75" customHeight="1">
      <c r="A1065" s="1">
        <v>56274.499988</v>
      </c>
      <c r="B1065" s="1">
        <v>56274.0</v>
      </c>
      <c r="C1065" s="1">
        <v>56275.0</v>
      </c>
      <c r="D1065" s="1">
        <v>-0.004013</v>
      </c>
      <c r="E1065" s="1">
        <v>0.025791</v>
      </c>
      <c r="F1065" s="1">
        <v>-0.005334</v>
      </c>
      <c r="G1065" s="1">
        <v>0.010431</v>
      </c>
      <c r="H1065" s="1">
        <v>-0.0112</v>
      </c>
      <c r="I1065" s="1">
        <v>0.010195</v>
      </c>
      <c r="J1065" s="1">
        <v>0.013338</v>
      </c>
      <c r="K1065" s="1">
        <v>0.017131</v>
      </c>
    </row>
    <row r="1066" ht="15.75" customHeight="1">
      <c r="A1066" s="1">
        <v>56275.499988</v>
      </c>
      <c r="B1066" s="1">
        <v>56275.0</v>
      </c>
      <c r="C1066" s="1">
        <v>56276.0</v>
      </c>
      <c r="D1066" s="1">
        <v>0.010368</v>
      </c>
      <c r="E1066" s="1">
        <v>0.016943</v>
      </c>
      <c r="F1066" s="1">
        <v>0.011212</v>
      </c>
      <c r="G1066" s="1">
        <v>0.008648</v>
      </c>
      <c r="H1066" s="1">
        <v>2.19E-4</v>
      </c>
      <c r="I1066" s="1">
        <v>0.007498</v>
      </c>
      <c r="J1066" s="1">
        <v>0.001249</v>
      </c>
      <c r="K1066" s="1">
        <v>0.010128</v>
      </c>
    </row>
    <row r="1067" ht="15.75" customHeight="1">
      <c r="A1067" s="1">
        <v>56276.499988</v>
      </c>
      <c r="B1067" s="1">
        <v>56276.0</v>
      </c>
      <c r="C1067" s="1">
        <v>56277.0</v>
      </c>
      <c r="D1067" s="1">
        <v>0.029948</v>
      </c>
      <c r="E1067" s="1">
        <v>0.014348</v>
      </c>
      <c r="F1067" s="1">
        <v>0.01658</v>
      </c>
      <c r="G1067" s="1">
        <v>0.007673</v>
      </c>
      <c r="H1067" s="1">
        <v>0.004884</v>
      </c>
      <c r="I1067" s="1">
        <v>0.006209</v>
      </c>
      <c r="J1067" s="1">
        <v>0.009798</v>
      </c>
      <c r="K1067" s="1">
        <v>0.008812</v>
      </c>
    </row>
    <row r="1068" ht="15.75" customHeight="1">
      <c r="A1068" s="1">
        <v>56277.499988</v>
      </c>
      <c r="B1068" s="1">
        <v>56277.0</v>
      </c>
      <c r="C1068" s="1">
        <v>56278.0</v>
      </c>
      <c r="D1068" s="1">
        <v>0.004221</v>
      </c>
      <c r="E1068" s="1">
        <v>0.012973</v>
      </c>
      <c r="F1068" s="1">
        <v>-0.015101</v>
      </c>
      <c r="G1068" s="1">
        <v>0.004741</v>
      </c>
      <c r="H1068" s="1">
        <v>0.006141</v>
      </c>
      <c r="I1068" s="1">
        <v>0.00599</v>
      </c>
      <c r="J1068" s="1">
        <v>0.007054</v>
      </c>
      <c r="K1068" s="1">
        <v>0.008451</v>
      </c>
    </row>
    <row r="1069" ht="15.75" customHeight="1">
      <c r="A1069" s="1">
        <v>56278.499988</v>
      </c>
      <c r="B1069" s="1">
        <v>56278.0</v>
      </c>
      <c r="C1069" s="1">
        <v>56279.0</v>
      </c>
      <c r="D1069" s="1">
        <v>-6.57E-4</v>
      </c>
      <c r="E1069" s="1">
        <v>0.012242</v>
      </c>
      <c r="F1069" s="1">
        <v>-0.006046</v>
      </c>
      <c r="G1069" s="1">
        <v>0.005647</v>
      </c>
      <c r="H1069" s="1">
        <v>0.002836</v>
      </c>
      <c r="I1069" s="1">
        <v>0.005597</v>
      </c>
      <c r="J1069" s="1">
        <v>-5.72E-4</v>
      </c>
      <c r="K1069" s="1">
        <v>0.007718</v>
      </c>
    </row>
    <row r="1070" ht="15.75" customHeight="1">
      <c r="A1070" s="1">
        <v>56279.499988</v>
      </c>
      <c r="B1070" s="1">
        <v>56279.0</v>
      </c>
      <c r="C1070" s="1">
        <v>56280.0</v>
      </c>
      <c r="D1070" s="1">
        <v>0.009828</v>
      </c>
      <c r="E1070" s="1">
        <v>0.011665</v>
      </c>
      <c r="F1070" s="1">
        <v>3.45E-4</v>
      </c>
      <c r="G1070" s="1">
        <v>0.006478</v>
      </c>
      <c r="H1070" s="1">
        <v>-2.45E-4</v>
      </c>
      <c r="I1070" s="1">
        <v>0.005083</v>
      </c>
      <c r="J1070" s="1">
        <v>0.009276</v>
      </c>
      <c r="K1070" s="1">
        <v>0.007324</v>
      </c>
    </row>
    <row r="1071" ht="15.75" customHeight="1">
      <c r="A1071" s="1">
        <v>56280.499988</v>
      </c>
      <c r="B1071" s="1">
        <v>56280.0</v>
      </c>
      <c r="C1071" s="1">
        <v>56281.0</v>
      </c>
      <c r="D1071" s="1">
        <v>-0.013729</v>
      </c>
      <c r="E1071" s="1">
        <v>0.011048</v>
      </c>
      <c r="F1071" s="1">
        <v>0.004356</v>
      </c>
      <c r="G1071" s="1">
        <v>0.005737</v>
      </c>
      <c r="H1071" s="1">
        <v>2.15E-4</v>
      </c>
      <c r="I1071" s="1">
        <v>0.004952</v>
      </c>
      <c r="J1071" s="1">
        <v>-0.016526</v>
      </c>
      <c r="K1071" s="1">
        <v>0.006967</v>
      </c>
    </row>
    <row r="1072" ht="15.75" customHeight="1">
      <c r="A1072" s="1">
        <v>56281.499988</v>
      </c>
      <c r="B1072" s="1">
        <v>56281.0</v>
      </c>
      <c r="C1072" s="1">
        <v>56282.0</v>
      </c>
      <c r="D1072" s="1">
        <v>0.003118</v>
      </c>
      <c r="E1072" s="1">
        <v>0.010899</v>
      </c>
      <c r="F1072" s="1">
        <v>-0.007608</v>
      </c>
      <c r="G1072" s="1">
        <v>0.004587</v>
      </c>
      <c r="H1072" s="1">
        <v>0.001589</v>
      </c>
      <c r="I1072" s="1">
        <v>0.004896</v>
      </c>
      <c r="J1072" s="1">
        <v>0.007139</v>
      </c>
      <c r="K1072" s="1">
        <v>0.007347</v>
      </c>
    </row>
    <row r="1073" ht="15.75" customHeight="1">
      <c r="A1073" s="1">
        <v>56282.499988</v>
      </c>
      <c r="B1073" s="1">
        <v>56282.0</v>
      </c>
      <c r="C1073" s="1">
        <v>56283.0</v>
      </c>
      <c r="D1073" s="1">
        <v>0.008002</v>
      </c>
      <c r="E1073" s="1">
        <v>0.016184</v>
      </c>
      <c r="F1073" s="1">
        <v>-0.005753</v>
      </c>
      <c r="G1073" s="1">
        <v>0.007128</v>
      </c>
      <c r="H1073" s="1">
        <v>-0.003697</v>
      </c>
      <c r="I1073" s="1">
        <v>0.007136</v>
      </c>
      <c r="J1073" s="1">
        <v>0.016631</v>
      </c>
      <c r="K1073" s="1">
        <v>0.010992</v>
      </c>
    </row>
    <row r="1074" ht="15.75" customHeight="1">
      <c r="A1074" s="1">
        <v>56283.499988</v>
      </c>
      <c r="B1074" s="1">
        <v>56283.0</v>
      </c>
      <c r="C1074" s="1">
        <v>56284.0</v>
      </c>
      <c r="D1074" s="1">
        <v>0.033413</v>
      </c>
      <c r="E1074" s="1">
        <v>0.014908</v>
      </c>
      <c r="F1074" s="1">
        <v>-0.005048</v>
      </c>
      <c r="G1074" s="1">
        <v>0.005871</v>
      </c>
      <c r="H1074" s="1">
        <v>0.01606</v>
      </c>
      <c r="I1074" s="1">
        <v>0.006953</v>
      </c>
      <c r="J1074" s="1">
        <v>0.014497</v>
      </c>
      <c r="K1074" s="1">
        <v>0.009583</v>
      </c>
    </row>
    <row r="1075" ht="15.75" customHeight="1">
      <c r="A1075" s="1">
        <v>56284.499988</v>
      </c>
      <c r="B1075" s="1">
        <v>56284.0</v>
      </c>
      <c r="C1075" s="1">
        <v>56285.0</v>
      </c>
      <c r="D1075" s="1">
        <v>-0.019422</v>
      </c>
      <c r="E1075" s="1">
        <v>0.011916</v>
      </c>
      <c r="F1075" s="1">
        <v>4.97E-4</v>
      </c>
      <c r="G1075" s="1">
        <v>0.004867</v>
      </c>
      <c r="H1075" s="1">
        <v>-0.003425</v>
      </c>
      <c r="I1075" s="1">
        <v>0.005395</v>
      </c>
      <c r="J1075" s="1">
        <v>-0.013905</v>
      </c>
      <c r="K1075" s="1">
        <v>0.00764</v>
      </c>
    </row>
    <row r="1076" ht="15.75" customHeight="1">
      <c r="A1076" s="1">
        <v>56285.499988</v>
      </c>
      <c r="B1076" s="1">
        <v>56285.0</v>
      </c>
      <c r="C1076" s="1">
        <v>56286.0</v>
      </c>
      <c r="D1076" s="1">
        <v>-0.023773</v>
      </c>
      <c r="E1076" s="1">
        <v>0.011279</v>
      </c>
      <c r="F1076" s="1">
        <v>-0.00823</v>
      </c>
      <c r="G1076" s="1">
        <v>0.005172</v>
      </c>
      <c r="H1076" s="1">
        <v>-0.004669</v>
      </c>
      <c r="I1076" s="1">
        <v>0.00516</v>
      </c>
      <c r="J1076" s="1">
        <v>-0.010339</v>
      </c>
      <c r="K1076" s="1">
        <v>0.00706</v>
      </c>
    </row>
    <row r="1077" ht="15.75" customHeight="1">
      <c r="A1077" s="1">
        <v>56286.499988</v>
      </c>
      <c r="B1077" s="1">
        <v>56286.0</v>
      </c>
      <c r="C1077" s="1">
        <v>56287.0</v>
      </c>
      <c r="D1077" s="1">
        <v>-0.004899</v>
      </c>
      <c r="E1077" s="1">
        <v>0.011358</v>
      </c>
      <c r="F1077" s="1">
        <v>-8.2E-5</v>
      </c>
      <c r="G1077" s="1">
        <v>0.005118</v>
      </c>
      <c r="H1077" s="1">
        <v>0.001706</v>
      </c>
      <c r="I1077" s="1">
        <v>0.005188</v>
      </c>
      <c r="J1077" s="1">
        <v>-0.006938</v>
      </c>
      <c r="K1077" s="1">
        <v>0.00716</v>
      </c>
    </row>
    <row r="1078" ht="15.75" customHeight="1">
      <c r="A1078" s="1">
        <v>56287.499988</v>
      </c>
      <c r="B1078" s="1">
        <v>56287.0</v>
      </c>
      <c r="C1078" s="1">
        <v>56288.0</v>
      </c>
      <c r="D1078" s="1">
        <v>-0.008109</v>
      </c>
      <c r="E1078" s="1">
        <v>0.010734</v>
      </c>
      <c r="F1078" s="1">
        <v>0.002027</v>
      </c>
      <c r="G1078" s="1">
        <v>0.004976</v>
      </c>
      <c r="H1078" s="1">
        <v>3.76E-4</v>
      </c>
      <c r="I1078" s="1">
        <v>0.004983</v>
      </c>
      <c r="J1078" s="1">
        <v>-0.0097</v>
      </c>
      <c r="K1078" s="1">
        <v>0.00664</v>
      </c>
    </row>
    <row r="1079" ht="15.75" customHeight="1">
      <c r="A1079" s="1">
        <v>56288.499988</v>
      </c>
      <c r="B1079" s="1">
        <v>56288.0</v>
      </c>
      <c r="C1079" s="1">
        <v>56289.0</v>
      </c>
      <c r="D1079" s="1">
        <v>0.003948</v>
      </c>
      <c r="E1079" s="1">
        <v>0.011351</v>
      </c>
      <c r="F1079" s="1">
        <v>0.002391</v>
      </c>
      <c r="G1079" s="1">
        <v>0.005012</v>
      </c>
      <c r="H1079" s="1">
        <v>0.008387</v>
      </c>
      <c r="I1079" s="1">
        <v>0.00539</v>
      </c>
      <c r="J1079" s="1">
        <v>-0.008837</v>
      </c>
      <c r="K1079" s="1">
        <v>0.006987</v>
      </c>
    </row>
    <row r="1080" ht="15.75" customHeight="1">
      <c r="A1080" s="1">
        <v>56289.499988</v>
      </c>
      <c r="B1080" s="1">
        <v>56289.0</v>
      </c>
      <c r="C1080" s="1">
        <v>56290.0</v>
      </c>
      <c r="D1080" s="1">
        <v>0.011602</v>
      </c>
      <c r="E1080" s="1">
        <v>0.011264</v>
      </c>
      <c r="F1080" s="1">
        <v>0.002416</v>
      </c>
      <c r="G1080" s="1">
        <v>0.005047</v>
      </c>
      <c r="H1080" s="1">
        <v>-0.004725</v>
      </c>
      <c r="I1080" s="1">
        <v>0.004972</v>
      </c>
      <c r="J1080" s="1">
        <v>0.014153</v>
      </c>
      <c r="K1080" s="1">
        <v>0.00731</v>
      </c>
    </row>
    <row r="1081" ht="15.75" customHeight="1">
      <c r="A1081" s="1">
        <v>56290.499988</v>
      </c>
      <c r="B1081" s="1">
        <v>56290.0</v>
      </c>
      <c r="C1081" s="1">
        <v>56291.0</v>
      </c>
      <c r="D1081" s="1">
        <v>-0.003552</v>
      </c>
      <c r="E1081" s="1">
        <v>0.011287</v>
      </c>
      <c r="F1081" s="1">
        <v>0.002473</v>
      </c>
      <c r="G1081" s="1">
        <v>0.005149</v>
      </c>
      <c r="H1081" s="1">
        <v>1.5E-5</v>
      </c>
      <c r="I1081" s="1">
        <v>0.004996</v>
      </c>
      <c r="J1081" s="1">
        <v>-0.005179</v>
      </c>
      <c r="K1081" s="1">
        <v>0.007218</v>
      </c>
    </row>
    <row r="1082" ht="15.75" customHeight="1">
      <c r="A1082" s="1">
        <v>56291.499988</v>
      </c>
      <c r="B1082" s="1">
        <v>56291.0</v>
      </c>
      <c r="C1082" s="1">
        <v>56292.0</v>
      </c>
      <c r="D1082" s="1">
        <v>0.012591</v>
      </c>
      <c r="E1082" s="1">
        <v>0.011816</v>
      </c>
      <c r="F1082" s="1">
        <v>-0.001418</v>
      </c>
      <c r="G1082" s="1">
        <v>0.004828</v>
      </c>
      <c r="H1082" s="1">
        <v>7.68E-4</v>
      </c>
      <c r="I1082" s="1">
        <v>0.005214</v>
      </c>
      <c r="J1082" s="1">
        <v>0.010038</v>
      </c>
      <c r="K1082" s="1">
        <v>0.007672</v>
      </c>
    </row>
    <row r="1083" ht="15.75" customHeight="1">
      <c r="A1083" s="1">
        <v>56292.499988</v>
      </c>
      <c r="B1083" s="1">
        <v>56292.0</v>
      </c>
      <c r="C1083" s="1">
        <v>56293.0</v>
      </c>
      <c r="D1083" s="1">
        <v>0.013941</v>
      </c>
      <c r="E1083" s="1">
        <v>0.012954</v>
      </c>
      <c r="F1083" s="1">
        <v>-0.002447</v>
      </c>
      <c r="G1083" s="1">
        <v>0.005674</v>
      </c>
      <c r="H1083" s="1">
        <v>0.006356</v>
      </c>
      <c r="I1083" s="1">
        <v>0.005811</v>
      </c>
      <c r="J1083" s="1">
        <v>0.005033</v>
      </c>
      <c r="K1083" s="1">
        <v>0.00818</v>
      </c>
    </row>
    <row r="1084" ht="15.75" customHeight="1">
      <c r="A1084" s="1">
        <v>56293.499988</v>
      </c>
      <c r="B1084" s="1">
        <v>56293.0</v>
      </c>
      <c r="C1084" s="1">
        <v>56294.0</v>
      </c>
      <c r="D1084" s="1">
        <v>-0.010151</v>
      </c>
      <c r="E1084" s="1">
        <v>0.014795</v>
      </c>
      <c r="F1084" s="1">
        <v>0.001068</v>
      </c>
      <c r="G1084" s="1">
        <v>0.006707</v>
      </c>
      <c r="H1084" s="1">
        <v>-0.016679</v>
      </c>
      <c r="I1084" s="1">
        <v>0.006342</v>
      </c>
      <c r="J1084" s="1">
        <v>0.010313</v>
      </c>
      <c r="K1084" s="1">
        <v>0.009717</v>
      </c>
    </row>
    <row r="1085" ht="15.75" customHeight="1">
      <c r="A1085" s="1">
        <v>56294.499988</v>
      </c>
      <c r="B1085" s="1">
        <v>56294.0</v>
      </c>
      <c r="C1085" s="1">
        <v>56295.0</v>
      </c>
      <c r="D1085" s="1">
        <v>-0.033367</v>
      </c>
      <c r="E1085" s="1">
        <v>0.017483</v>
      </c>
      <c r="F1085" s="1">
        <v>-0.008711</v>
      </c>
      <c r="G1085" s="1">
        <v>0.006483</v>
      </c>
      <c r="H1085" s="1">
        <v>-0.020776</v>
      </c>
      <c r="I1085" s="1">
        <v>0.006977</v>
      </c>
      <c r="J1085" s="1">
        <v>7.6E-4</v>
      </c>
      <c r="K1085" s="1">
        <v>0.012672</v>
      </c>
    </row>
    <row r="1086" ht="15.75" customHeight="1">
      <c r="A1086" s="1">
        <v>56297.499988</v>
      </c>
      <c r="B1086" s="1">
        <v>56297.0</v>
      </c>
      <c r="C1086" s="1">
        <v>56298.0</v>
      </c>
      <c r="D1086" s="1">
        <v>0.002727</v>
      </c>
      <c r="E1086" s="1">
        <v>0.030586</v>
      </c>
      <c r="F1086" s="1">
        <v>7.21E-4</v>
      </c>
      <c r="G1086" s="1">
        <v>0.011582</v>
      </c>
      <c r="H1086" s="1">
        <v>0.007178</v>
      </c>
      <c r="I1086" s="1">
        <v>0.013676</v>
      </c>
      <c r="J1086" s="1">
        <v>-0.00686</v>
      </c>
      <c r="K1086" s="1">
        <v>0.018558</v>
      </c>
    </row>
    <row r="1087" ht="15.75" customHeight="1">
      <c r="A1087" s="1">
        <v>56298.499988</v>
      </c>
      <c r="B1087" s="1">
        <v>56298.0</v>
      </c>
      <c r="C1087" s="1">
        <v>56299.0</v>
      </c>
      <c r="D1087" s="1">
        <v>-0.005166</v>
      </c>
      <c r="E1087" s="1">
        <v>0.013546</v>
      </c>
      <c r="F1087" s="1">
        <v>-0.003036</v>
      </c>
      <c r="G1087" s="1">
        <v>0.005788</v>
      </c>
      <c r="H1087" s="1">
        <v>-0.006721</v>
      </c>
      <c r="I1087" s="1">
        <v>0.005323</v>
      </c>
      <c r="J1087" s="1">
        <v>0.004023</v>
      </c>
      <c r="K1087" s="1">
        <v>0.008831</v>
      </c>
    </row>
    <row r="1088" ht="15.75" customHeight="1">
      <c r="A1088" s="1">
        <v>56299.499988</v>
      </c>
      <c r="B1088" s="1">
        <v>56299.0</v>
      </c>
      <c r="C1088" s="1">
        <v>56300.0</v>
      </c>
      <c r="D1088" s="1">
        <v>-0.003684</v>
      </c>
      <c r="E1088" s="1">
        <v>0.013007</v>
      </c>
      <c r="F1088" s="1">
        <v>-0.009847</v>
      </c>
      <c r="G1088" s="1">
        <v>0.005377</v>
      </c>
      <c r="H1088" s="1">
        <v>-5.98E-4</v>
      </c>
      <c r="I1088" s="1">
        <v>0.005211</v>
      </c>
      <c r="J1088" s="1">
        <v>0.003712</v>
      </c>
      <c r="K1088" s="1">
        <v>0.008449</v>
      </c>
    </row>
    <row r="1089" ht="15.75" customHeight="1">
      <c r="A1089" s="1">
        <v>56300.499988</v>
      </c>
      <c r="B1089" s="1">
        <v>56300.0</v>
      </c>
      <c r="C1089" s="1">
        <v>56301.0</v>
      </c>
      <c r="D1089" s="1">
        <v>-0.00204</v>
      </c>
      <c r="E1089" s="1">
        <v>0.01291</v>
      </c>
      <c r="F1089" s="1">
        <v>0.006543</v>
      </c>
      <c r="G1089" s="1">
        <v>0.005993</v>
      </c>
      <c r="H1089" s="1">
        <v>-0.008394</v>
      </c>
      <c r="I1089" s="1">
        <v>0.004999</v>
      </c>
      <c r="J1089" s="1">
        <v>0.003635</v>
      </c>
      <c r="K1089" s="1">
        <v>0.008357</v>
      </c>
    </row>
    <row r="1090" ht="15.75" customHeight="1">
      <c r="A1090" s="1">
        <v>56301.499988</v>
      </c>
      <c r="B1090" s="1">
        <v>56301.0</v>
      </c>
      <c r="C1090" s="1">
        <v>56302.0</v>
      </c>
      <c r="D1090" s="1">
        <v>-0.008514</v>
      </c>
      <c r="E1090" s="1">
        <v>0.013525</v>
      </c>
      <c r="F1090" s="1">
        <v>0.007641</v>
      </c>
      <c r="G1090" s="1">
        <v>0.006261</v>
      </c>
      <c r="H1090" s="1">
        <v>-0.006902</v>
      </c>
      <c r="I1090" s="1">
        <v>0.005642</v>
      </c>
      <c r="J1090" s="1">
        <v>-0.00398</v>
      </c>
      <c r="K1090" s="1">
        <v>0.008401</v>
      </c>
    </row>
    <row r="1091" ht="15.75" customHeight="1">
      <c r="A1091" s="1">
        <v>56302.499988</v>
      </c>
      <c r="B1091" s="1">
        <v>56302.0</v>
      </c>
      <c r="C1091" s="1">
        <v>56303.0</v>
      </c>
      <c r="D1091" s="1">
        <v>-0.020135</v>
      </c>
      <c r="E1091" s="1">
        <v>0.012727</v>
      </c>
      <c r="F1091" s="1">
        <v>-2.46E-4</v>
      </c>
      <c r="G1091" s="1">
        <v>0.005813</v>
      </c>
      <c r="H1091" s="1">
        <v>-0.007148</v>
      </c>
      <c r="I1091" s="1">
        <v>0.005177</v>
      </c>
      <c r="J1091" s="1">
        <v>-0.008405</v>
      </c>
      <c r="K1091" s="1">
        <v>0.00804</v>
      </c>
    </row>
    <row r="1092" ht="15.75" customHeight="1">
      <c r="A1092" s="1">
        <v>56303.499988</v>
      </c>
      <c r="B1092" s="1">
        <v>56303.0</v>
      </c>
      <c r="C1092" s="1">
        <v>56304.0</v>
      </c>
      <c r="D1092" s="1">
        <v>0.004115</v>
      </c>
      <c r="E1092" s="1">
        <v>0.015194</v>
      </c>
      <c r="F1092" s="1">
        <v>-0.003974</v>
      </c>
      <c r="G1092" s="1">
        <v>0.006291</v>
      </c>
      <c r="H1092" s="1">
        <v>0.005466</v>
      </c>
      <c r="I1092" s="1">
        <v>0.006416</v>
      </c>
      <c r="J1092" s="1">
        <v>1.65E-4</v>
      </c>
      <c r="K1092" s="1">
        <v>0.009586</v>
      </c>
    </row>
    <row r="1093" ht="15.75" customHeight="1">
      <c r="A1093" s="1">
        <v>56304.499988</v>
      </c>
      <c r="B1093" s="1">
        <v>56304.0</v>
      </c>
      <c r="C1093" s="1">
        <v>56305.0</v>
      </c>
      <c r="D1093" s="1">
        <v>0.012077</v>
      </c>
      <c r="E1093" s="1">
        <v>0.015141</v>
      </c>
      <c r="F1093" s="1">
        <v>-0.003164</v>
      </c>
      <c r="G1093" s="1">
        <v>0.006145</v>
      </c>
      <c r="H1093" s="1">
        <v>-0.007391</v>
      </c>
      <c r="I1093" s="1">
        <v>0.005728</v>
      </c>
      <c r="J1093" s="1">
        <v>0.02107</v>
      </c>
      <c r="K1093" s="1">
        <v>0.010188</v>
      </c>
    </row>
    <row r="1094" ht="15.75" customHeight="1">
      <c r="A1094" s="1">
        <v>56305.499988</v>
      </c>
      <c r="B1094" s="1">
        <v>56305.0</v>
      </c>
      <c r="C1094" s="1">
        <v>56306.0</v>
      </c>
      <c r="D1094" s="1">
        <v>0.025101</v>
      </c>
      <c r="E1094" s="1">
        <v>0.02502</v>
      </c>
      <c r="F1094" s="1">
        <v>0.006642</v>
      </c>
      <c r="G1094" s="1">
        <v>0.010447</v>
      </c>
      <c r="H1094" s="1">
        <v>0.0085</v>
      </c>
      <c r="I1094" s="1">
        <v>0.010184</v>
      </c>
      <c r="J1094" s="1">
        <v>0.006484</v>
      </c>
      <c r="K1094" s="1">
        <v>0.016068</v>
      </c>
    </row>
    <row r="1095" ht="15.75" customHeight="1">
      <c r="A1095" s="1">
        <v>56306.499988</v>
      </c>
      <c r="B1095" s="1">
        <v>56306.0</v>
      </c>
      <c r="C1095" s="1">
        <v>56307.0</v>
      </c>
      <c r="D1095" s="1">
        <v>-0.021512</v>
      </c>
      <c r="E1095" s="1">
        <v>0.026911</v>
      </c>
      <c r="F1095" s="1">
        <v>-0.018945</v>
      </c>
      <c r="G1095" s="1">
        <v>0.010061</v>
      </c>
      <c r="H1095" s="1">
        <v>-0.003152</v>
      </c>
      <c r="I1095" s="1">
        <v>0.010971</v>
      </c>
      <c r="J1095" s="1">
        <v>-0.003493</v>
      </c>
      <c r="K1095" s="1">
        <v>0.017853</v>
      </c>
    </row>
    <row r="1096" ht="15.75" customHeight="1">
      <c r="A1096" s="1">
        <v>56307.499988</v>
      </c>
      <c r="B1096" s="1">
        <v>56307.0</v>
      </c>
      <c r="C1096" s="1">
        <v>56308.0</v>
      </c>
      <c r="D1096" s="1">
        <v>0.054537</v>
      </c>
      <c r="E1096" s="1">
        <v>0.015231</v>
      </c>
      <c r="F1096" s="1">
        <v>0.001173</v>
      </c>
      <c r="G1096" s="1">
        <v>0.005564</v>
      </c>
      <c r="H1096" s="1">
        <v>0.01795</v>
      </c>
      <c r="I1096" s="1">
        <v>0.006466</v>
      </c>
      <c r="J1096" s="1">
        <v>0.025239</v>
      </c>
      <c r="K1096" s="1">
        <v>0.009944</v>
      </c>
    </row>
    <row r="1097" ht="15.75" customHeight="1">
      <c r="A1097" s="1">
        <v>56308.499988</v>
      </c>
      <c r="B1097" s="1">
        <v>56308.0</v>
      </c>
      <c r="C1097" s="1">
        <v>56309.0</v>
      </c>
      <c r="D1097" s="1">
        <v>0.006184</v>
      </c>
      <c r="E1097" s="1">
        <v>0.01285</v>
      </c>
      <c r="F1097" s="1">
        <v>0.0026</v>
      </c>
      <c r="G1097" s="1">
        <v>0.005</v>
      </c>
      <c r="H1097" s="1">
        <v>-0.002981</v>
      </c>
      <c r="I1097" s="1">
        <v>0.005485</v>
      </c>
      <c r="J1097" s="1">
        <v>0.007566</v>
      </c>
      <c r="K1097" s="1">
        <v>0.008499</v>
      </c>
    </row>
    <row r="1098" ht="15.75" customHeight="1">
      <c r="A1098" s="1">
        <v>56309.499988</v>
      </c>
      <c r="B1098" s="1">
        <v>56309.0</v>
      </c>
      <c r="C1098" s="1">
        <v>56310.0</v>
      </c>
      <c r="D1098" s="1">
        <v>-0.012276</v>
      </c>
      <c r="E1098" s="1">
        <v>0.012762</v>
      </c>
      <c r="F1098" s="1">
        <v>0.00167</v>
      </c>
      <c r="G1098" s="1">
        <v>0.005799</v>
      </c>
      <c r="H1098" s="1">
        <v>4.25E-4</v>
      </c>
      <c r="I1098" s="1">
        <v>0.00565</v>
      </c>
      <c r="J1098" s="1">
        <v>-0.013197</v>
      </c>
      <c r="K1098" s="1">
        <v>0.008193</v>
      </c>
    </row>
    <row r="1099" ht="15.75" customHeight="1">
      <c r="A1099" s="1">
        <v>56310.499988</v>
      </c>
      <c r="B1099" s="1">
        <v>56310.0</v>
      </c>
      <c r="C1099" s="1">
        <v>56311.0</v>
      </c>
      <c r="D1099" s="1">
        <v>-0.006789</v>
      </c>
      <c r="E1099" s="1">
        <v>0.0119</v>
      </c>
      <c r="F1099" s="1">
        <v>-5.81E-4</v>
      </c>
      <c r="G1099" s="1">
        <v>0.005456</v>
      </c>
      <c r="H1099" s="1">
        <v>-0.002562</v>
      </c>
      <c r="I1099" s="1">
        <v>0.005321</v>
      </c>
      <c r="J1099" s="1">
        <v>-0.003041</v>
      </c>
      <c r="K1099" s="1">
        <v>0.007598</v>
      </c>
    </row>
    <row r="1100" ht="15.75" customHeight="1">
      <c r="A1100" s="1">
        <v>56311.499988</v>
      </c>
      <c r="B1100" s="1">
        <v>56311.0</v>
      </c>
      <c r="C1100" s="1">
        <v>56312.0</v>
      </c>
      <c r="D1100" s="1">
        <v>-0.022092</v>
      </c>
      <c r="E1100" s="1">
        <v>0.012136</v>
      </c>
      <c r="F1100" s="1">
        <v>-0.006921</v>
      </c>
      <c r="G1100" s="1">
        <v>0.005294</v>
      </c>
      <c r="H1100" s="1">
        <v>-1.19E-4</v>
      </c>
      <c r="I1100" s="1">
        <v>0.005704</v>
      </c>
      <c r="J1100" s="1">
        <v>-0.014968</v>
      </c>
      <c r="K1100" s="1">
        <v>0.007565</v>
      </c>
    </row>
    <row r="1101" ht="15.75" customHeight="1">
      <c r="A1101" s="1">
        <v>56312.499988</v>
      </c>
      <c r="B1101" s="1">
        <v>56312.0</v>
      </c>
      <c r="C1101" s="1">
        <v>56313.0</v>
      </c>
      <c r="D1101" s="1">
        <v>-0.016944</v>
      </c>
      <c r="E1101" s="1">
        <v>0.011434</v>
      </c>
      <c r="F1101" s="1">
        <v>-0.006405</v>
      </c>
      <c r="G1101" s="1">
        <v>0.004773</v>
      </c>
      <c r="H1101" s="1">
        <v>-0.001312</v>
      </c>
      <c r="I1101" s="1">
        <v>0.005234</v>
      </c>
      <c r="J1101" s="1">
        <v>-0.009331</v>
      </c>
      <c r="K1101" s="1">
        <v>0.007322</v>
      </c>
    </row>
    <row r="1102" ht="15.75" customHeight="1">
      <c r="A1102" s="1">
        <v>56313.499988</v>
      </c>
      <c r="B1102" s="1">
        <v>56313.0</v>
      </c>
      <c r="C1102" s="1">
        <v>56314.0</v>
      </c>
      <c r="D1102" s="1">
        <v>-0.004958</v>
      </c>
      <c r="E1102" s="1">
        <v>0.011666</v>
      </c>
      <c r="F1102" s="1">
        <v>-0.002139</v>
      </c>
      <c r="G1102" s="1">
        <v>0.005143</v>
      </c>
      <c r="H1102" s="1">
        <v>-0.009859</v>
      </c>
      <c r="I1102" s="1">
        <v>0.004971</v>
      </c>
      <c r="J1102" s="1">
        <v>0.007965</v>
      </c>
      <c r="K1102" s="1">
        <v>0.007734</v>
      </c>
    </row>
    <row r="1103" ht="15.75" customHeight="1">
      <c r="A1103" s="1">
        <v>56314.499988</v>
      </c>
      <c r="B1103" s="1">
        <v>56314.0</v>
      </c>
      <c r="C1103" s="1">
        <v>56315.0</v>
      </c>
      <c r="D1103" s="1">
        <v>0.012618</v>
      </c>
      <c r="E1103" s="1">
        <v>0.01171</v>
      </c>
      <c r="F1103" s="1">
        <v>0.002794</v>
      </c>
      <c r="G1103" s="1">
        <v>0.004972</v>
      </c>
      <c r="H1103" s="1">
        <v>0.005819</v>
      </c>
      <c r="I1103" s="1">
        <v>0.005306</v>
      </c>
      <c r="J1103" s="1">
        <v>0.00331</v>
      </c>
      <c r="K1103" s="1">
        <v>0.007509</v>
      </c>
    </row>
    <row r="1104" ht="15.75" customHeight="1">
      <c r="A1104" s="1">
        <v>56315.499988</v>
      </c>
      <c r="B1104" s="1">
        <v>56315.0</v>
      </c>
      <c r="C1104" s="1">
        <v>56316.0</v>
      </c>
      <c r="D1104" s="1">
        <v>0.01076</v>
      </c>
      <c r="E1104" s="1">
        <v>0.013002</v>
      </c>
      <c r="F1104" s="1">
        <v>0.002401</v>
      </c>
      <c r="G1104" s="1">
        <v>0.005361</v>
      </c>
      <c r="H1104" s="1">
        <v>-0.001211</v>
      </c>
      <c r="I1104" s="1">
        <v>0.005779</v>
      </c>
      <c r="J1104" s="1">
        <v>0.007949</v>
      </c>
      <c r="K1104" s="1">
        <v>0.008417</v>
      </c>
    </row>
    <row r="1105" ht="15.75" customHeight="1">
      <c r="A1105" s="1">
        <v>56316.499988</v>
      </c>
      <c r="B1105" s="1">
        <v>56316.0</v>
      </c>
      <c r="C1105" s="1">
        <v>56317.0</v>
      </c>
      <c r="D1105" s="1">
        <v>0.003119</v>
      </c>
      <c r="E1105" s="1">
        <v>0.020578</v>
      </c>
      <c r="F1105" s="1">
        <v>-0.018197</v>
      </c>
      <c r="G1105" s="1">
        <v>0.007413</v>
      </c>
      <c r="H1105" s="1">
        <v>-0.01699</v>
      </c>
      <c r="I1105" s="1">
        <v>0.009118</v>
      </c>
      <c r="J1105" s="1">
        <v>0.035674</v>
      </c>
      <c r="K1105" s="1">
        <v>0.014173</v>
      </c>
    </row>
    <row r="1106" ht="15.75" customHeight="1">
      <c r="A1106" s="1">
        <v>56317.499988</v>
      </c>
      <c r="B1106" s="1">
        <v>56317.0</v>
      </c>
      <c r="C1106" s="1">
        <v>56318.0</v>
      </c>
      <c r="D1106" s="1">
        <v>-0.008287</v>
      </c>
      <c r="E1106" s="1">
        <v>0.014969</v>
      </c>
      <c r="F1106" s="1">
        <v>0.004726</v>
      </c>
      <c r="G1106" s="1">
        <v>0.006532</v>
      </c>
      <c r="H1106" s="1">
        <v>-0.004115</v>
      </c>
      <c r="I1106" s="1">
        <v>0.006796</v>
      </c>
      <c r="J1106" s="1">
        <v>-0.00566</v>
      </c>
      <c r="K1106" s="1">
        <v>0.009954</v>
      </c>
    </row>
    <row r="1107" ht="15.75" customHeight="1">
      <c r="A1107" s="1">
        <v>56318.499988</v>
      </c>
      <c r="B1107" s="1">
        <v>56318.0</v>
      </c>
      <c r="C1107" s="1">
        <v>56319.0</v>
      </c>
      <c r="D1107" s="1">
        <v>0.001877</v>
      </c>
      <c r="E1107" s="1">
        <v>0.013034</v>
      </c>
      <c r="F1107" s="1">
        <v>0.003603</v>
      </c>
      <c r="G1107" s="1">
        <v>0.006008</v>
      </c>
      <c r="H1107" s="1">
        <v>0.007188</v>
      </c>
      <c r="I1107" s="1">
        <v>0.00625</v>
      </c>
      <c r="J1107" s="1">
        <v>-0.011378</v>
      </c>
      <c r="K1107" s="1">
        <v>0.008072</v>
      </c>
    </row>
    <row r="1108" ht="15.75" customHeight="1">
      <c r="A1108" s="1">
        <v>56319.499988</v>
      </c>
      <c r="B1108" s="1">
        <v>56319.0</v>
      </c>
      <c r="C1108" s="1">
        <v>56320.0</v>
      </c>
      <c r="D1108" s="1">
        <v>-0.01365</v>
      </c>
      <c r="E1108" s="1">
        <v>0.013845</v>
      </c>
      <c r="F1108" s="1">
        <v>0.009093</v>
      </c>
      <c r="G1108" s="1">
        <v>0.006914</v>
      </c>
      <c r="H1108" s="1">
        <v>-0.001982</v>
      </c>
      <c r="I1108" s="1">
        <v>0.006411</v>
      </c>
      <c r="J1108" s="1">
        <v>-0.016703</v>
      </c>
      <c r="K1108" s="1">
        <v>0.008572</v>
      </c>
    </row>
    <row r="1109" ht="15.75" customHeight="1">
      <c r="A1109" s="1">
        <v>56320.499988</v>
      </c>
      <c r="B1109" s="1">
        <v>56320.0</v>
      </c>
      <c r="C1109" s="1">
        <v>56321.0</v>
      </c>
      <c r="D1109" s="1">
        <v>-0.011928</v>
      </c>
      <c r="E1109" s="1">
        <v>0.013615</v>
      </c>
      <c r="F1109" s="1">
        <v>0.002479</v>
      </c>
      <c r="G1109" s="1">
        <v>0.006083</v>
      </c>
      <c r="H1109" s="1">
        <v>-0.004937</v>
      </c>
      <c r="I1109" s="1">
        <v>0.006526</v>
      </c>
      <c r="J1109" s="1">
        <v>-0.004448</v>
      </c>
      <c r="K1109" s="1">
        <v>0.008515</v>
      </c>
    </row>
    <row r="1110" ht="15.75" customHeight="1">
      <c r="A1110" s="1">
        <v>56321.499988</v>
      </c>
      <c r="B1110" s="1">
        <v>56321.0</v>
      </c>
      <c r="C1110" s="1">
        <v>56322.0</v>
      </c>
      <c r="D1110" s="1">
        <v>-0.018156</v>
      </c>
      <c r="E1110" s="1">
        <v>0.01459</v>
      </c>
      <c r="F1110" s="1">
        <v>0.002308</v>
      </c>
      <c r="G1110" s="1">
        <v>0.00627</v>
      </c>
      <c r="H1110" s="1">
        <v>-0.011154</v>
      </c>
      <c r="I1110" s="1">
        <v>0.006476</v>
      </c>
      <c r="J1110" s="1">
        <v>-0.004075</v>
      </c>
      <c r="K1110" s="1">
        <v>0.009511</v>
      </c>
    </row>
    <row r="1111" ht="15.75" customHeight="1">
      <c r="A1111" s="1">
        <v>56322.499988</v>
      </c>
      <c r="B1111" s="1">
        <v>56322.0</v>
      </c>
      <c r="C1111" s="1">
        <v>56323.0</v>
      </c>
      <c r="D1111" s="1">
        <v>0.007091</v>
      </c>
      <c r="E1111" s="1">
        <v>0.017198</v>
      </c>
      <c r="F1111" s="1">
        <v>0.004498</v>
      </c>
      <c r="G1111" s="1">
        <v>0.00849</v>
      </c>
      <c r="H1111" s="1">
        <v>0.00703</v>
      </c>
      <c r="I1111" s="1">
        <v>0.007924</v>
      </c>
      <c r="J1111" s="1">
        <v>-0.005422</v>
      </c>
      <c r="K1111" s="1">
        <v>0.010399</v>
      </c>
    </row>
    <row r="1112" ht="15.75" customHeight="1">
      <c r="A1112" s="1">
        <v>56323.499988</v>
      </c>
      <c r="B1112" s="1">
        <v>56323.0</v>
      </c>
      <c r="C1112" s="1">
        <v>56324.0</v>
      </c>
      <c r="D1112" s="1">
        <v>-0.013905</v>
      </c>
      <c r="E1112" s="1">
        <v>0.017891</v>
      </c>
      <c r="F1112" s="1">
        <v>-3.02E-4</v>
      </c>
      <c r="G1112" s="1">
        <v>0.007668</v>
      </c>
      <c r="H1112" s="1">
        <v>-0.001099</v>
      </c>
      <c r="I1112" s="1">
        <v>0.008293</v>
      </c>
      <c r="J1112" s="1">
        <v>-0.012467</v>
      </c>
      <c r="K1112" s="1">
        <v>0.010933</v>
      </c>
    </row>
    <row r="1113" ht="15.75" customHeight="1">
      <c r="A1113" s="1">
        <v>56324.499988</v>
      </c>
      <c r="B1113" s="1">
        <v>56324.0</v>
      </c>
      <c r="C1113" s="1">
        <v>56325.0</v>
      </c>
      <c r="D1113" s="1">
        <v>-0.005538</v>
      </c>
      <c r="E1113" s="1">
        <v>0.019833</v>
      </c>
      <c r="F1113" s="1">
        <v>0.007812</v>
      </c>
      <c r="G1113" s="1">
        <v>0.008987</v>
      </c>
      <c r="H1113" s="1">
        <v>-0.006703</v>
      </c>
      <c r="I1113" s="1">
        <v>0.008867</v>
      </c>
      <c r="J1113" s="1">
        <v>-0.002574</v>
      </c>
      <c r="K1113" s="1">
        <v>0.012105</v>
      </c>
    </row>
    <row r="1114" ht="15.75" customHeight="1">
      <c r="A1114" s="1">
        <v>56325.499988</v>
      </c>
      <c r="B1114" s="1">
        <v>56325.0</v>
      </c>
      <c r="C1114" s="1">
        <v>56326.0</v>
      </c>
      <c r="D1114" s="1">
        <v>-0.054751</v>
      </c>
      <c r="E1114" s="1">
        <v>0.022525</v>
      </c>
      <c r="F1114" s="1">
        <v>0.018129</v>
      </c>
      <c r="G1114" s="1">
        <v>0.011521</v>
      </c>
      <c r="H1114" s="1">
        <v>-0.033014</v>
      </c>
      <c r="I1114" s="1">
        <v>0.009557</v>
      </c>
      <c r="J1114" s="1">
        <v>-0.02022</v>
      </c>
      <c r="K1114" s="1">
        <v>0.013542</v>
      </c>
    </row>
    <row r="1115" ht="15.75" customHeight="1">
      <c r="A1115" s="1">
        <v>56326.499988</v>
      </c>
      <c r="B1115" s="1">
        <v>56326.0</v>
      </c>
      <c r="C1115" s="1">
        <v>56327.0</v>
      </c>
      <c r="D1115" s="1">
        <v>0.076503</v>
      </c>
      <c r="E1115" s="1">
        <v>0.038714</v>
      </c>
      <c r="F1115" s="1">
        <v>-0.006767</v>
      </c>
      <c r="G1115" s="1">
        <v>0.013744</v>
      </c>
      <c r="H1115" s="1">
        <v>0.036079</v>
      </c>
      <c r="I1115" s="1">
        <v>0.017941</v>
      </c>
      <c r="J1115" s="1">
        <v>0.022621</v>
      </c>
      <c r="K1115" s="1">
        <v>0.022845</v>
      </c>
    </row>
    <row r="1116" ht="15.75" customHeight="1">
      <c r="A1116" s="1">
        <v>56328.499988</v>
      </c>
      <c r="B1116" s="1">
        <v>56328.0</v>
      </c>
      <c r="C1116" s="1">
        <v>56329.0</v>
      </c>
      <c r="D1116" s="1">
        <v>0.046954</v>
      </c>
      <c r="E1116" s="1">
        <v>0.051044</v>
      </c>
      <c r="F1116" s="1">
        <v>0.003138</v>
      </c>
      <c r="G1116" s="1">
        <v>0.025131</v>
      </c>
      <c r="H1116" s="1">
        <v>0.017853</v>
      </c>
      <c r="I1116" s="1">
        <v>0.017467</v>
      </c>
      <c r="J1116" s="1">
        <v>0.017147</v>
      </c>
      <c r="K1116" s="1">
        <v>0.035605</v>
      </c>
    </row>
    <row r="1117" ht="15.75" customHeight="1">
      <c r="A1117" s="1">
        <v>56329.499988</v>
      </c>
      <c r="B1117" s="1">
        <v>56329.0</v>
      </c>
      <c r="C1117" s="1">
        <v>56330.0</v>
      </c>
      <c r="D1117" s="1">
        <v>0.046317</v>
      </c>
      <c r="E1117" s="1">
        <v>0.018695</v>
      </c>
      <c r="F1117" s="1">
        <v>0.002953</v>
      </c>
      <c r="G1117" s="1">
        <v>0.007109</v>
      </c>
      <c r="H1117" s="1">
        <v>0.004587</v>
      </c>
      <c r="I1117" s="1">
        <v>0.007204</v>
      </c>
      <c r="J1117" s="1">
        <v>0.031335</v>
      </c>
      <c r="K1117" s="1">
        <v>0.012958</v>
      </c>
    </row>
    <row r="1118" ht="15.75" customHeight="1">
      <c r="A1118" s="1">
        <v>56330.499988</v>
      </c>
      <c r="B1118" s="1">
        <v>56330.0</v>
      </c>
      <c r="C1118" s="1">
        <v>56331.0</v>
      </c>
      <c r="D1118" s="1">
        <v>5.25E-4</v>
      </c>
      <c r="E1118" s="1">
        <v>0.015373</v>
      </c>
      <c r="F1118" s="1">
        <v>0.004726</v>
      </c>
      <c r="G1118" s="1">
        <v>0.006253</v>
      </c>
      <c r="H1118" s="1">
        <v>-0.001781</v>
      </c>
      <c r="I1118" s="1">
        <v>0.00618</v>
      </c>
      <c r="J1118" s="1">
        <v>5.72E-4</v>
      </c>
      <c r="K1118" s="1">
        <v>0.01036</v>
      </c>
    </row>
    <row r="1119" ht="15.75" customHeight="1">
      <c r="A1119" s="1">
        <v>56331.499988</v>
      </c>
      <c r="B1119" s="1">
        <v>56331.0</v>
      </c>
      <c r="C1119" s="1">
        <v>56332.0</v>
      </c>
      <c r="D1119" s="1">
        <v>0.002868</v>
      </c>
      <c r="E1119" s="1">
        <v>0.01963</v>
      </c>
      <c r="F1119" s="1">
        <v>-0.004614</v>
      </c>
      <c r="G1119" s="1">
        <v>0.006689</v>
      </c>
      <c r="H1119" s="1">
        <v>-0.00311</v>
      </c>
      <c r="I1119" s="1">
        <v>0.007575</v>
      </c>
      <c r="J1119" s="1">
        <v>0.009796</v>
      </c>
      <c r="K1119" s="1">
        <v>0.013509</v>
      </c>
    </row>
    <row r="1120" ht="15.75" customHeight="1">
      <c r="A1120" s="1">
        <v>56332.499988</v>
      </c>
      <c r="B1120" s="1">
        <v>56332.0</v>
      </c>
      <c r="C1120" s="1">
        <v>56333.0</v>
      </c>
      <c r="D1120" s="1">
        <v>0.023929</v>
      </c>
      <c r="E1120" s="1">
        <v>0.0238</v>
      </c>
      <c r="F1120" s="1">
        <v>-9.1E-4</v>
      </c>
      <c r="G1120" s="1">
        <v>0.010632</v>
      </c>
      <c r="H1120" s="1">
        <v>0.002094</v>
      </c>
      <c r="I1120" s="1">
        <v>0.00983</v>
      </c>
      <c r="J1120" s="1">
        <v>0.017031</v>
      </c>
      <c r="K1120" s="1">
        <v>0.014789</v>
      </c>
    </row>
    <row r="1121" ht="15.75" customHeight="1">
      <c r="A1121" s="1">
        <v>56333.499988</v>
      </c>
      <c r="B1121" s="1">
        <v>56333.0</v>
      </c>
      <c r="C1121" s="1">
        <v>56334.0</v>
      </c>
      <c r="D1121" s="1">
        <v>0.028813</v>
      </c>
      <c r="E1121" s="1">
        <v>0.026063</v>
      </c>
      <c r="F1121" s="1">
        <v>0.004907</v>
      </c>
      <c r="G1121" s="1">
        <v>0.011812</v>
      </c>
      <c r="H1121" s="1">
        <v>-0.009285</v>
      </c>
      <c r="I1121" s="1">
        <v>0.009897</v>
      </c>
      <c r="J1121" s="1">
        <v>0.034608</v>
      </c>
      <c r="K1121" s="1">
        <v>0.016766</v>
      </c>
    </row>
    <row r="1122" ht="15.75" customHeight="1">
      <c r="A1122" s="1">
        <v>56334.499988</v>
      </c>
      <c r="B1122" s="1">
        <v>56334.0</v>
      </c>
      <c r="C1122" s="1">
        <v>56335.0</v>
      </c>
      <c r="D1122" s="1">
        <v>-0.017044</v>
      </c>
      <c r="E1122" s="1">
        <v>0.013233</v>
      </c>
      <c r="F1122" s="1">
        <v>1.58E-4</v>
      </c>
      <c r="G1122" s="1">
        <v>0.006133</v>
      </c>
      <c r="H1122" s="1">
        <v>-0.001734</v>
      </c>
      <c r="I1122" s="1">
        <v>0.005471</v>
      </c>
      <c r="J1122" s="1">
        <v>-0.010695</v>
      </c>
      <c r="K1122" s="1">
        <v>0.008098</v>
      </c>
    </row>
    <row r="1123" ht="15.75" customHeight="1">
      <c r="A1123" s="1">
        <v>56335.499988</v>
      </c>
      <c r="B1123" s="1">
        <v>56335.0</v>
      </c>
      <c r="C1123" s="1">
        <v>56336.0</v>
      </c>
      <c r="D1123" s="1">
        <v>-0.014314</v>
      </c>
      <c r="E1123" s="1">
        <v>0.011357</v>
      </c>
      <c r="F1123" s="1">
        <v>0.00436</v>
      </c>
      <c r="G1123" s="1">
        <v>0.005481</v>
      </c>
      <c r="H1123" s="1">
        <v>-0.001988</v>
      </c>
      <c r="I1123" s="1">
        <v>0.004657</v>
      </c>
      <c r="J1123" s="1">
        <v>-0.012618</v>
      </c>
      <c r="K1123" s="1">
        <v>0.007061</v>
      </c>
    </row>
    <row r="1124" ht="15.75" customHeight="1">
      <c r="A1124" s="1">
        <v>56336.499988</v>
      </c>
      <c r="B1124" s="1">
        <v>56336.0</v>
      </c>
      <c r="C1124" s="1">
        <v>56337.0</v>
      </c>
      <c r="D1124" s="1">
        <v>-0.029396</v>
      </c>
      <c r="E1124" s="1">
        <v>0.011452</v>
      </c>
      <c r="F1124" s="1">
        <v>-0.006525</v>
      </c>
      <c r="G1124" s="1">
        <v>0.004321</v>
      </c>
      <c r="H1124" s="1">
        <v>-0.003753</v>
      </c>
      <c r="I1124" s="1">
        <v>0.0048</v>
      </c>
      <c r="J1124" s="1">
        <v>-0.016663</v>
      </c>
      <c r="K1124" s="1">
        <v>0.007484</v>
      </c>
    </row>
    <row r="1125" ht="15.75" customHeight="1">
      <c r="A1125" s="1">
        <v>56337.499988</v>
      </c>
      <c r="B1125" s="1">
        <v>56337.0</v>
      </c>
      <c r="C1125" s="1">
        <v>56338.0</v>
      </c>
      <c r="D1125" s="1">
        <v>-0.012614</v>
      </c>
      <c r="E1125" s="1">
        <v>0.012057</v>
      </c>
      <c r="F1125" s="1">
        <v>-0.001294</v>
      </c>
      <c r="G1125" s="1">
        <v>0.004952</v>
      </c>
      <c r="H1125" s="1">
        <v>-7.4E-4</v>
      </c>
      <c r="I1125" s="1">
        <v>0.004673</v>
      </c>
      <c r="J1125" s="1">
        <v>-0.00934</v>
      </c>
      <c r="K1125" s="1">
        <v>0.008136</v>
      </c>
    </row>
    <row r="1126" ht="15.75" customHeight="1">
      <c r="A1126" s="1">
        <v>56338.499988</v>
      </c>
      <c r="B1126" s="1">
        <v>56338.0</v>
      </c>
      <c r="C1126" s="1">
        <v>56339.0</v>
      </c>
      <c r="D1126" s="1">
        <v>-0.009226</v>
      </c>
      <c r="E1126" s="1">
        <v>0.013977</v>
      </c>
      <c r="F1126" s="1">
        <v>0.011757</v>
      </c>
      <c r="G1126" s="1">
        <v>0.006296</v>
      </c>
      <c r="H1126" s="1">
        <v>0.005654</v>
      </c>
      <c r="I1126" s="1">
        <v>0.00558</v>
      </c>
      <c r="J1126" s="1">
        <v>-0.021111</v>
      </c>
      <c r="K1126" s="1">
        <v>0.00922</v>
      </c>
    </row>
    <row r="1127" ht="15.75" customHeight="1">
      <c r="A1127" s="1">
        <v>56339.499988</v>
      </c>
      <c r="B1127" s="1">
        <v>56339.0</v>
      </c>
      <c r="C1127" s="1">
        <v>56340.0</v>
      </c>
      <c r="D1127" s="1">
        <v>-0.019989</v>
      </c>
      <c r="E1127" s="1">
        <v>0.023333</v>
      </c>
      <c r="F1127" s="1">
        <v>7.44E-4</v>
      </c>
      <c r="G1127" s="1">
        <v>0.009204</v>
      </c>
      <c r="H1127" s="1">
        <v>-0.00236</v>
      </c>
      <c r="I1127" s="1">
        <v>0.009295</v>
      </c>
      <c r="J1127" s="1">
        <v>-0.015429</v>
      </c>
      <c r="K1127" s="1">
        <v>0.01567</v>
      </c>
    </row>
    <row r="1128" ht="15.75" customHeight="1">
      <c r="A1128" s="1">
        <v>56340.499988</v>
      </c>
      <c r="B1128" s="1">
        <v>56340.0</v>
      </c>
      <c r="C1128" s="1">
        <v>56341.0</v>
      </c>
      <c r="D1128" s="1">
        <v>0.002012</v>
      </c>
      <c r="E1128" s="1">
        <v>0.028033</v>
      </c>
      <c r="F1128" s="1">
        <v>-0.016941</v>
      </c>
      <c r="G1128" s="1">
        <v>0.008345</v>
      </c>
      <c r="H1128" s="1">
        <v>0.014622</v>
      </c>
      <c r="I1128" s="1">
        <v>0.011842</v>
      </c>
      <c r="J1128" s="1">
        <v>-0.006077</v>
      </c>
      <c r="K1128" s="1">
        <v>0.01885</v>
      </c>
    </row>
    <row r="1129" ht="15.75" customHeight="1">
      <c r="A1129" s="1">
        <v>56341.499988</v>
      </c>
      <c r="B1129" s="1">
        <v>56341.0</v>
      </c>
      <c r="C1129" s="1">
        <v>56342.0</v>
      </c>
      <c r="D1129" s="1">
        <v>0.002404</v>
      </c>
      <c r="E1129" s="1">
        <v>0.038331</v>
      </c>
      <c r="F1129" s="1">
        <v>-0.02981</v>
      </c>
      <c r="G1129" s="1">
        <v>0.01303</v>
      </c>
      <c r="H1129" s="1">
        <v>0.005902</v>
      </c>
      <c r="I1129" s="1">
        <v>0.015752</v>
      </c>
      <c r="J1129" s="1">
        <v>0.013876</v>
      </c>
      <c r="K1129" s="1">
        <v>0.025941</v>
      </c>
    </row>
    <row r="1130" ht="15.75" customHeight="1">
      <c r="A1130" s="1">
        <v>56345.499988</v>
      </c>
      <c r="B1130" s="1">
        <v>56345.0</v>
      </c>
      <c r="C1130" s="1">
        <v>56346.0</v>
      </c>
      <c r="D1130" s="1">
        <v>0.035826</v>
      </c>
      <c r="E1130" s="1">
        <v>0.036623</v>
      </c>
      <c r="F1130" s="1">
        <v>-0.012065</v>
      </c>
      <c r="G1130" s="1">
        <v>0.014069</v>
      </c>
      <c r="H1130" s="1">
        <v>0.025264</v>
      </c>
      <c r="I1130" s="1">
        <v>0.016251</v>
      </c>
      <c r="J1130" s="1">
        <v>0.00624</v>
      </c>
      <c r="K1130" s="1">
        <v>0.022114</v>
      </c>
    </row>
    <row r="1131" ht="15.75" customHeight="1">
      <c r="A1131" s="1">
        <v>56346.499988</v>
      </c>
      <c r="B1131" s="1">
        <v>56346.0</v>
      </c>
      <c r="C1131" s="1">
        <v>56347.0</v>
      </c>
      <c r="D1131" s="1">
        <v>-0.03994</v>
      </c>
      <c r="E1131" s="1">
        <v>0.023983</v>
      </c>
      <c r="F1131" s="1">
        <v>0.011016</v>
      </c>
      <c r="G1131" s="1">
        <v>0.012462</v>
      </c>
      <c r="H1131" s="1">
        <v>-0.021418</v>
      </c>
      <c r="I1131" s="1">
        <v>0.010056</v>
      </c>
      <c r="J1131" s="1">
        <v>-0.016864</v>
      </c>
      <c r="K1131" s="1">
        <v>0.014557</v>
      </c>
    </row>
    <row r="1132" ht="15.75" customHeight="1">
      <c r="A1132" s="1">
        <v>56347.499988</v>
      </c>
      <c r="B1132" s="1">
        <v>56347.0</v>
      </c>
      <c r="C1132" s="1">
        <v>56348.0</v>
      </c>
      <c r="D1132" s="1">
        <v>0.009545</v>
      </c>
      <c r="E1132" s="1">
        <v>0.020015</v>
      </c>
      <c r="F1132" s="1">
        <v>-0.010167</v>
      </c>
      <c r="G1132" s="1">
        <v>0.008861</v>
      </c>
      <c r="H1132" s="1">
        <v>-0.001776</v>
      </c>
      <c r="I1132" s="1">
        <v>0.008919</v>
      </c>
      <c r="J1132" s="1">
        <v>0.017902</v>
      </c>
      <c r="K1132" s="1">
        <v>0.012319</v>
      </c>
    </row>
    <row r="1133" ht="15.75" customHeight="1">
      <c r="A1133" s="1">
        <v>56348.499988</v>
      </c>
      <c r="B1133" s="1">
        <v>56348.0</v>
      </c>
      <c r="C1133" s="1">
        <v>56349.0</v>
      </c>
      <c r="D1133" s="1">
        <v>-0.020397</v>
      </c>
      <c r="E1133" s="1">
        <v>0.018521</v>
      </c>
      <c r="F1133" s="1">
        <v>0.001651</v>
      </c>
      <c r="G1133" s="1">
        <v>0.009098</v>
      </c>
      <c r="H1133" s="1">
        <v>-0.005282</v>
      </c>
      <c r="I1133" s="1">
        <v>0.008157</v>
      </c>
      <c r="J1133" s="1">
        <v>-0.013229</v>
      </c>
      <c r="K1133" s="1">
        <v>0.011449</v>
      </c>
    </row>
    <row r="1134" ht="15.75" customHeight="1">
      <c r="A1134" s="1">
        <v>56349.499988</v>
      </c>
      <c r="B1134" s="1">
        <v>56349.0</v>
      </c>
      <c r="C1134" s="1">
        <v>56350.0</v>
      </c>
      <c r="D1134" s="1">
        <v>-0.005348</v>
      </c>
      <c r="E1134" s="1">
        <v>0.016118</v>
      </c>
      <c r="F1134" s="1">
        <v>0.004778</v>
      </c>
      <c r="G1134" s="1">
        <v>0.00726</v>
      </c>
      <c r="H1134" s="1">
        <v>-0.003401</v>
      </c>
      <c r="I1134" s="1">
        <v>0.007397</v>
      </c>
      <c r="J1134" s="1">
        <v>-9.39E-4</v>
      </c>
      <c r="K1134" s="1">
        <v>0.010099</v>
      </c>
    </row>
    <row r="1135" ht="15.75" customHeight="1">
      <c r="A1135" s="1">
        <v>56350.499988</v>
      </c>
      <c r="B1135" s="1">
        <v>56350.0</v>
      </c>
      <c r="C1135" s="1">
        <v>56351.0</v>
      </c>
      <c r="D1135" s="1">
        <v>-0.028128</v>
      </c>
      <c r="E1135" s="1">
        <v>0.015223</v>
      </c>
      <c r="F1135" s="1">
        <v>-0.004126</v>
      </c>
      <c r="G1135" s="1">
        <v>0.007196</v>
      </c>
      <c r="H1135" s="1">
        <v>-0.010697</v>
      </c>
      <c r="I1135" s="1">
        <v>0.007038</v>
      </c>
      <c r="J1135" s="1">
        <v>-0.010434</v>
      </c>
      <c r="K1135" s="1">
        <v>0.00941</v>
      </c>
    </row>
    <row r="1136" ht="15.75" customHeight="1">
      <c r="A1136" s="1">
        <v>56351.499988</v>
      </c>
      <c r="B1136" s="1">
        <v>56351.0</v>
      </c>
      <c r="C1136" s="1">
        <v>56352.0</v>
      </c>
      <c r="D1136" s="1">
        <v>0.005885</v>
      </c>
      <c r="E1136" s="1">
        <v>0.014194</v>
      </c>
      <c r="F1136" s="1">
        <v>-0.003778</v>
      </c>
      <c r="G1136" s="1">
        <v>0.006</v>
      </c>
      <c r="H1136" s="1">
        <v>0.005281</v>
      </c>
      <c r="I1136" s="1">
        <v>0.006582</v>
      </c>
      <c r="J1136" s="1">
        <v>2.91E-4</v>
      </c>
      <c r="K1136" s="1">
        <v>0.009097</v>
      </c>
    </row>
    <row r="1137" ht="15.75" customHeight="1">
      <c r="A1137" s="1">
        <v>56352.499988</v>
      </c>
      <c r="B1137" s="1">
        <v>56352.0</v>
      </c>
      <c r="C1137" s="1">
        <v>56353.0</v>
      </c>
      <c r="D1137" s="1">
        <v>-0.015866</v>
      </c>
      <c r="E1137" s="1">
        <v>0.013475</v>
      </c>
      <c r="F1137" s="1">
        <v>-0.006255</v>
      </c>
      <c r="G1137" s="1">
        <v>0.00582</v>
      </c>
      <c r="H1137" s="1">
        <v>-0.005632</v>
      </c>
      <c r="I1137" s="1">
        <v>0.006263</v>
      </c>
      <c r="J1137" s="1">
        <v>-0.003639</v>
      </c>
      <c r="K1137" s="1">
        <v>0.008651</v>
      </c>
    </row>
    <row r="1138" ht="15.75" customHeight="1">
      <c r="A1138" s="1">
        <v>56353.499988</v>
      </c>
      <c r="B1138" s="1">
        <v>56353.0</v>
      </c>
      <c r="C1138" s="1">
        <v>56354.0</v>
      </c>
      <c r="D1138" s="1">
        <v>-0.02598</v>
      </c>
      <c r="E1138" s="1">
        <v>0.012917</v>
      </c>
      <c r="F1138" s="1">
        <v>-0.010401</v>
      </c>
      <c r="G1138" s="1">
        <v>0.005237</v>
      </c>
      <c r="H1138" s="1">
        <v>-0.003322</v>
      </c>
      <c r="I1138" s="1">
        <v>0.006091</v>
      </c>
      <c r="J1138" s="1">
        <v>-0.012774</v>
      </c>
      <c r="K1138" s="1">
        <v>0.008392</v>
      </c>
    </row>
    <row r="1139" ht="15.75" customHeight="1">
      <c r="A1139" s="1">
        <v>56354.499988</v>
      </c>
      <c r="B1139" s="1">
        <v>56354.0</v>
      </c>
      <c r="C1139" s="1">
        <v>56355.0</v>
      </c>
      <c r="D1139" s="1">
        <v>-0.022799</v>
      </c>
      <c r="E1139" s="1">
        <v>0.014965</v>
      </c>
      <c r="F1139" s="1">
        <v>0.002819</v>
      </c>
      <c r="G1139" s="1">
        <v>0.006877</v>
      </c>
      <c r="H1139" s="1">
        <v>-0.010997</v>
      </c>
      <c r="I1139" s="1">
        <v>0.006407</v>
      </c>
      <c r="J1139" s="1">
        <v>-0.00782</v>
      </c>
      <c r="K1139" s="1">
        <v>0.010221</v>
      </c>
    </row>
    <row r="1140" ht="15.75" customHeight="1">
      <c r="A1140" s="1">
        <v>56355.499988</v>
      </c>
      <c r="B1140" s="1">
        <v>56355.0</v>
      </c>
      <c r="C1140" s="1">
        <v>56356.0</v>
      </c>
      <c r="D1140" s="1">
        <v>0.015791</v>
      </c>
      <c r="E1140" s="1">
        <v>0.020036</v>
      </c>
      <c r="F1140" s="1">
        <v>0.007444</v>
      </c>
      <c r="G1140" s="1">
        <v>0.007934</v>
      </c>
      <c r="H1140" s="1">
        <v>9.7E-4</v>
      </c>
      <c r="I1140" s="1">
        <v>0.008473</v>
      </c>
      <c r="J1140" s="1">
        <v>0.007146</v>
      </c>
      <c r="K1140" s="1">
        <v>0.013999</v>
      </c>
    </row>
    <row r="1141" ht="15.75" customHeight="1">
      <c r="A1141" s="1">
        <v>56356.499988</v>
      </c>
      <c r="B1141" s="1">
        <v>56356.0</v>
      </c>
      <c r="C1141" s="1">
        <v>56357.0</v>
      </c>
      <c r="D1141" s="1">
        <v>0.005289</v>
      </c>
      <c r="E1141" s="1">
        <v>0.012585</v>
      </c>
      <c r="F1141" s="1">
        <v>-0.003707</v>
      </c>
      <c r="G1141" s="1">
        <v>0.005152</v>
      </c>
      <c r="H1141" s="1">
        <v>0.006979</v>
      </c>
      <c r="I1141" s="1">
        <v>0.005724</v>
      </c>
      <c r="J1141" s="1">
        <v>-9.2E-4</v>
      </c>
      <c r="K1141" s="1">
        <v>0.008044</v>
      </c>
    </row>
    <row r="1142" ht="15.75" customHeight="1">
      <c r="A1142" s="1">
        <v>56357.499988</v>
      </c>
      <c r="B1142" s="1">
        <v>56357.0</v>
      </c>
      <c r="C1142" s="1">
        <v>56358.0</v>
      </c>
      <c r="D1142" s="1">
        <v>-0.003164</v>
      </c>
      <c r="E1142" s="1">
        <v>0.011625</v>
      </c>
      <c r="F1142" s="1">
        <v>8.0E-4</v>
      </c>
      <c r="G1142" s="1">
        <v>0.005066</v>
      </c>
      <c r="H1142" s="1">
        <v>-0.007989</v>
      </c>
      <c r="I1142" s="1">
        <v>0.005308</v>
      </c>
      <c r="J1142" s="1">
        <v>0.00487</v>
      </c>
      <c r="K1142" s="1">
        <v>0.007328</v>
      </c>
    </row>
    <row r="1143" ht="15.75" customHeight="1">
      <c r="A1143" s="1">
        <v>56358.499988</v>
      </c>
      <c r="B1143" s="1">
        <v>56358.0</v>
      </c>
      <c r="C1143" s="1">
        <v>56359.0</v>
      </c>
      <c r="D1143" s="1">
        <v>-0.031614</v>
      </c>
      <c r="E1143" s="1">
        <v>0.009847</v>
      </c>
      <c r="F1143" s="1">
        <v>-0.006156</v>
      </c>
      <c r="G1143" s="1">
        <v>0.00455</v>
      </c>
      <c r="H1143" s="1">
        <v>-0.00969</v>
      </c>
      <c r="I1143" s="1">
        <v>0.004443</v>
      </c>
      <c r="J1143" s="1">
        <v>-0.012771</v>
      </c>
      <c r="K1143" s="1">
        <v>0.006216</v>
      </c>
    </row>
    <row r="1144" ht="15.75" customHeight="1">
      <c r="A1144" s="1">
        <v>56359.499988</v>
      </c>
      <c r="B1144" s="1">
        <v>56359.0</v>
      </c>
      <c r="C1144" s="1">
        <v>56360.0</v>
      </c>
      <c r="D1144" s="1">
        <v>-0.003034</v>
      </c>
      <c r="E1144" s="1">
        <v>0.010717</v>
      </c>
      <c r="F1144" s="1">
        <v>-0.0027</v>
      </c>
      <c r="G1144" s="1">
        <v>0.004578</v>
      </c>
      <c r="H1144" s="1">
        <v>0.002686</v>
      </c>
      <c r="I1144" s="1">
        <v>0.00478</v>
      </c>
      <c r="J1144" s="1">
        <v>-0.004389</v>
      </c>
      <c r="K1144" s="1">
        <v>0.006953</v>
      </c>
    </row>
    <row r="1145" ht="15.75" customHeight="1">
      <c r="A1145" s="1">
        <v>56360.499988</v>
      </c>
      <c r="B1145" s="1">
        <v>56360.0</v>
      </c>
      <c r="C1145" s="1">
        <v>56361.0</v>
      </c>
      <c r="D1145" s="1">
        <v>-0.006411</v>
      </c>
      <c r="E1145" s="1">
        <v>0.010021</v>
      </c>
      <c r="F1145" s="1">
        <v>-5.89E-4</v>
      </c>
      <c r="G1145" s="1">
        <v>0.004522</v>
      </c>
      <c r="H1145" s="1">
        <v>-0.001897</v>
      </c>
      <c r="I1145" s="1">
        <v>0.004534</v>
      </c>
      <c r="J1145" s="1">
        <v>-0.001642</v>
      </c>
      <c r="K1145" s="1">
        <v>0.006399</v>
      </c>
    </row>
    <row r="1146" ht="15.75" customHeight="1">
      <c r="A1146" s="1">
        <v>56361.499988</v>
      </c>
      <c r="B1146" s="1">
        <v>56361.0</v>
      </c>
      <c r="C1146" s="1">
        <v>56362.0</v>
      </c>
      <c r="D1146" s="1">
        <v>-0.008064</v>
      </c>
      <c r="E1146" s="1">
        <v>0.010363</v>
      </c>
      <c r="F1146" s="1">
        <v>-0.006426</v>
      </c>
      <c r="G1146" s="1">
        <v>0.004427</v>
      </c>
      <c r="H1146" s="1">
        <v>0.001953</v>
      </c>
      <c r="I1146" s="1">
        <v>0.004803</v>
      </c>
      <c r="J1146" s="1">
        <v>-0.006169</v>
      </c>
      <c r="K1146" s="1">
        <v>0.006525</v>
      </c>
    </row>
    <row r="1147" ht="15.75" customHeight="1">
      <c r="A1147" s="1">
        <v>56362.499988</v>
      </c>
      <c r="B1147" s="1">
        <v>56362.0</v>
      </c>
      <c r="C1147" s="1">
        <v>56363.0</v>
      </c>
      <c r="D1147" s="1">
        <v>0.003546</v>
      </c>
      <c r="E1147" s="1">
        <v>0.010512</v>
      </c>
      <c r="F1147" s="1">
        <v>-0.001629</v>
      </c>
      <c r="G1147" s="1">
        <v>0.004549</v>
      </c>
      <c r="H1147" s="1">
        <v>2.45E-4</v>
      </c>
      <c r="I1147" s="1">
        <v>0.004612</v>
      </c>
      <c r="J1147" s="1">
        <v>0.003747</v>
      </c>
      <c r="K1147" s="1">
        <v>0.006864</v>
      </c>
    </row>
    <row r="1148" ht="15.75" customHeight="1">
      <c r="A1148" s="1">
        <v>56363.499988</v>
      </c>
      <c r="B1148" s="1">
        <v>56363.0</v>
      </c>
      <c r="C1148" s="1">
        <v>56364.0</v>
      </c>
      <c r="D1148" s="1">
        <v>-0.001928</v>
      </c>
      <c r="E1148" s="1">
        <v>0.011055</v>
      </c>
      <c r="F1148" s="1">
        <v>0.001195</v>
      </c>
      <c r="G1148" s="1">
        <v>0.004799</v>
      </c>
      <c r="H1148" s="1">
        <v>-4.48E-4</v>
      </c>
      <c r="I1148" s="1">
        <v>0.004829</v>
      </c>
      <c r="J1148" s="1">
        <v>-0.001395</v>
      </c>
      <c r="K1148" s="1">
        <v>0.007199</v>
      </c>
    </row>
    <row r="1149" ht="15.75" customHeight="1">
      <c r="A1149" s="1">
        <v>56364.499988</v>
      </c>
      <c r="B1149" s="1">
        <v>56364.0</v>
      </c>
      <c r="C1149" s="1">
        <v>56365.0</v>
      </c>
      <c r="D1149" s="1">
        <v>0.020825</v>
      </c>
      <c r="E1149" s="1">
        <v>0.011243</v>
      </c>
      <c r="F1149" s="1">
        <v>0.002204</v>
      </c>
      <c r="G1149" s="1">
        <v>0.004604</v>
      </c>
      <c r="H1149" s="1">
        <v>0.003499</v>
      </c>
      <c r="I1149" s="1">
        <v>0.004916</v>
      </c>
      <c r="J1149" s="1">
        <v>0.01246</v>
      </c>
      <c r="K1149" s="1">
        <v>0.007335</v>
      </c>
    </row>
    <row r="1150" ht="15.75" customHeight="1">
      <c r="A1150" s="1">
        <v>56365.499988</v>
      </c>
      <c r="B1150" s="1">
        <v>56365.0</v>
      </c>
      <c r="C1150" s="1">
        <v>56366.0</v>
      </c>
      <c r="D1150" s="1">
        <v>-0.008859</v>
      </c>
      <c r="E1150" s="1">
        <v>0.0129</v>
      </c>
      <c r="F1150" s="1">
        <v>-0.003587</v>
      </c>
      <c r="G1150" s="1">
        <v>0.005693</v>
      </c>
      <c r="H1150" s="1">
        <v>0.002705</v>
      </c>
      <c r="I1150" s="1">
        <v>0.005644</v>
      </c>
      <c r="J1150" s="1">
        <v>-0.009881</v>
      </c>
      <c r="K1150" s="1">
        <v>0.008328</v>
      </c>
    </row>
    <row r="1151" ht="15.75" customHeight="1">
      <c r="A1151" s="1">
        <v>56366.499988</v>
      </c>
      <c r="B1151" s="1">
        <v>56366.0</v>
      </c>
      <c r="C1151" s="1">
        <v>56367.0</v>
      </c>
      <c r="D1151" s="1">
        <v>0.012621</v>
      </c>
      <c r="E1151" s="1">
        <v>0.01751</v>
      </c>
      <c r="F1151" s="1">
        <v>0.005827</v>
      </c>
      <c r="G1151" s="1">
        <v>0.007217</v>
      </c>
      <c r="H1151" s="1">
        <v>0.009892</v>
      </c>
      <c r="I1151" s="1">
        <v>0.007389</v>
      </c>
      <c r="J1151" s="1">
        <v>-0.006249</v>
      </c>
      <c r="K1151" s="1">
        <v>0.01179</v>
      </c>
    </row>
    <row r="1152" ht="15.75" customHeight="1">
      <c r="A1152" s="1">
        <v>56367.499988</v>
      </c>
      <c r="B1152" s="1">
        <v>56367.0</v>
      </c>
      <c r="C1152" s="1">
        <v>56368.0</v>
      </c>
      <c r="D1152" s="1">
        <v>0.020089</v>
      </c>
      <c r="E1152" s="1">
        <v>0.017511</v>
      </c>
      <c r="F1152" s="1">
        <v>0.005667</v>
      </c>
      <c r="G1152" s="1">
        <v>0.00717</v>
      </c>
      <c r="H1152" s="1">
        <v>0.010284</v>
      </c>
      <c r="I1152" s="1">
        <v>0.007609</v>
      </c>
      <c r="J1152" s="1">
        <v>0.002301</v>
      </c>
      <c r="K1152" s="1">
        <v>0.011006</v>
      </c>
    </row>
    <row r="1153" ht="15.75" customHeight="1">
      <c r="A1153" s="1">
        <v>56368.499988</v>
      </c>
      <c r="B1153" s="1">
        <v>56368.0</v>
      </c>
      <c r="C1153" s="1">
        <v>56369.0</v>
      </c>
      <c r="D1153" s="1">
        <v>0.020548</v>
      </c>
      <c r="E1153" s="1">
        <v>0.016201</v>
      </c>
      <c r="F1153" s="1">
        <v>0.008775</v>
      </c>
      <c r="G1153" s="1">
        <v>0.007838</v>
      </c>
      <c r="H1153" s="1">
        <v>0.001063</v>
      </c>
      <c r="I1153" s="1">
        <v>0.006809</v>
      </c>
      <c r="J1153" s="1">
        <v>0.010616</v>
      </c>
      <c r="K1153" s="1">
        <v>0.010003</v>
      </c>
    </row>
    <row r="1154" ht="15.75" customHeight="1">
      <c r="A1154" s="1">
        <v>56369.499988</v>
      </c>
      <c r="B1154" s="1">
        <v>56369.0</v>
      </c>
      <c r="C1154" s="1">
        <v>56370.0</v>
      </c>
      <c r="D1154" s="1">
        <v>0.01246</v>
      </c>
      <c r="E1154" s="1">
        <v>0.014079</v>
      </c>
      <c r="F1154" s="1">
        <v>-0.004042</v>
      </c>
      <c r="G1154" s="1">
        <v>0.005835</v>
      </c>
      <c r="H1154" s="1">
        <v>0.004488</v>
      </c>
      <c r="I1154" s="1">
        <v>0.005849</v>
      </c>
      <c r="J1154" s="1">
        <v>0.006818</v>
      </c>
      <c r="K1154" s="1">
        <v>0.008908</v>
      </c>
    </row>
    <row r="1155" ht="15.75" customHeight="1">
      <c r="A1155" s="1">
        <v>56370.499988</v>
      </c>
      <c r="B1155" s="1">
        <v>56370.0</v>
      </c>
      <c r="C1155" s="1">
        <v>56371.0</v>
      </c>
      <c r="D1155" s="1">
        <v>0.008599</v>
      </c>
      <c r="E1155" s="1">
        <v>0.013797</v>
      </c>
      <c r="F1155" s="1">
        <v>0.004321</v>
      </c>
      <c r="G1155" s="1">
        <v>0.006329</v>
      </c>
      <c r="H1155" s="1">
        <v>0.003956</v>
      </c>
      <c r="I1155" s="1">
        <v>0.005705</v>
      </c>
      <c r="J1155" s="1">
        <v>-8.21E-4</v>
      </c>
      <c r="K1155" s="1">
        <v>0.008624</v>
      </c>
    </row>
    <row r="1156" ht="15.75" customHeight="1">
      <c r="A1156" s="1">
        <v>56371.499988</v>
      </c>
      <c r="B1156" s="1">
        <v>56371.0</v>
      </c>
      <c r="C1156" s="1">
        <v>56372.0</v>
      </c>
      <c r="D1156" s="1">
        <v>-0.002408</v>
      </c>
      <c r="E1156" s="1">
        <v>0.013011</v>
      </c>
      <c r="F1156" s="1">
        <v>-0.003162</v>
      </c>
      <c r="G1156" s="1">
        <v>0.005494</v>
      </c>
      <c r="H1156" s="1">
        <v>1.91E-4</v>
      </c>
      <c r="I1156" s="1">
        <v>0.005416</v>
      </c>
      <c r="J1156" s="1">
        <v>-3.22E-4</v>
      </c>
      <c r="K1156" s="1">
        <v>0.008243</v>
      </c>
    </row>
    <row r="1157" ht="15.75" customHeight="1">
      <c r="A1157" s="1">
        <v>56372.499988</v>
      </c>
      <c r="B1157" s="1">
        <v>56372.0</v>
      </c>
      <c r="C1157" s="1">
        <v>56373.0</v>
      </c>
      <c r="D1157" s="1">
        <v>-0.003481</v>
      </c>
      <c r="E1157" s="1">
        <v>0.013015</v>
      </c>
      <c r="F1157" s="1">
        <v>-0.003985</v>
      </c>
      <c r="G1157" s="1">
        <v>0.005766</v>
      </c>
      <c r="H1157" s="1">
        <v>-5.13E-4</v>
      </c>
      <c r="I1157" s="1">
        <v>0.005553</v>
      </c>
      <c r="J1157" s="1">
        <v>-0.001085</v>
      </c>
      <c r="K1157" s="1">
        <v>0.007989</v>
      </c>
    </row>
    <row r="1158" ht="15.75" customHeight="1">
      <c r="A1158" s="1">
        <v>56373.499988</v>
      </c>
      <c r="B1158" s="1">
        <v>56373.0</v>
      </c>
      <c r="C1158" s="1">
        <v>56374.0</v>
      </c>
      <c r="D1158" s="1">
        <v>-0.001825</v>
      </c>
      <c r="E1158" s="1">
        <v>0.012561</v>
      </c>
      <c r="F1158" s="1">
        <v>1.43E-4</v>
      </c>
      <c r="G1158" s="1">
        <v>0.005303</v>
      </c>
      <c r="H1158" s="1">
        <v>-0.002074</v>
      </c>
      <c r="I1158" s="1">
        <v>0.005127</v>
      </c>
      <c r="J1158" s="1">
        <v>0.001846</v>
      </c>
      <c r="K1158" s="1">
        <v>0.008045</v>
      </c>
    </row>
    <row r="1159" ht="15.75" customHeight="1">
      <c r="A1159" s="1">
        <v>56374.499988</v>
      </c>
      <c r="B1159" s="1">
        <v>56374.0</v>
      </c>
      <c r="C1159" s="1">
        <v>56375.0</v>
      </c>
      <c r="D1159" s="1">
        <v>0.00183</v>
      </c>
      <c r="E1159" s="1">
        <v>0.013402</v>
      </c>
      <c r="F1159" s="1">
        <v>3.79E-4</v>
      </c>
      <c r="G1159" s="1">
        <v>0.006278</v>
      </c>
      <c r="H1159" s="1">
        <v>0.001532</v>
      </c>
      <c r="I1159" s="1">
        <v>0.005615</v>
      </c>
      <c r="J1159" s="1">
        <v>0.001364</v>
      </c>
      <c r="K1159" s="1">
        <v>0.008335</v>
      </c>
    </row>
    <row r="1160" ht="15.75" customHeight="1">
      <c r="A1160" s="1">
        <v>56375.499988</v>
      </c>
      <c r="B1160" s="1">
        <v>56375.0</v>
      </c>
      <c r="C1160" s="1">
        <v>56376.0</v>
      </c>
      <c r="D1160" s="1">
        <v>-0.005832</v>
      </c>
      <c r="E1160" s="1">
        <v>0.013347</v>
      </c>
      <c r="F1160" s="1">
        <v>-0.0014</v>
      </c>
      <c r="G1160" s="1">
        <v>0.005544</v>
      </c>
      <c r="H1160" s="1">
        <v>-0.002776</v>
      </c>
      <c r="I1160" s="1">
        <v>0.005451</v>
      </c>
      <c r="J1160" s="1">
        <v>-0.002387</v>
      </c>
      <c r="K1160" s="1">
        <v>0.008552</v>
      </c>
    </row>
    <row r="1161" ht="15.75" customHeight="1">
      <c r="A1161" s="1">
        <v>56376.499988</v>
      </c>
      <c r="B1161" s="1">
        <v>56376.0</v>
      </c>
      <c r="C1161" s="1">
        <v>56377.0</v>
      </c>
      <c r="D1161" s="1">
        <v>0.007022</v>
      </c>
      <c r="E1161" s="1">
        <v>0.014488</v>
      </c>
      <c r="F1161" s="1">
        <v>0.008194</v>
      </c>
      <c r="G1161" s="1">
        <v>0.006467</v>
      </c>
      <c r="H1161" s="1">
        <v>-0.00345</v>
      </c>
      <c r="I1161" s="1">
        <v>0.005875</v>
      </c>
      <c r="J1161" s="1">
        <v>0.004623</v>
      </c>
      <c r="K1161" s="1">
        <v>0.009216</v>
      </c>
    </row>
    <row r="1162" ht="15.75" customHeight="1">
      <c r="A1162" s="1">
        <v>56377.499988</v>
      </c>
      <c r="B1162" s="1">
        <v>56377.0</v>
      </c>
      <c r="C1162" s="1">
        <v>56378.0</v>
      </c>
      <c r="D1162" s="1">
        <v>-0.020895</v>
      </c>
      <c r="E1162" s="1">
        <v>0.02068</v>
      </c>
      <c r="F1162" s="1">
        <v>6.97E-4</v>
      </c>
      <c r="G1162" s="1">
        <v>0.008802</v>
      </c>
      <c r="H1162" s="1">
        <v>3.15E-4</v>
      </c>
      <c r="I1162" s="1">
        <v>0.008479</v>
      </c>
      <c r="J1162" s="1">
        <v>-0.016501</v>
      </c>
      <c r="K1162" s="1">
        <v>0.013325</v>
      </c>
    </row>
    <row r="1163" ht="15.75" customHeight="1">
      <c r="A1163" s="1">
        <v>56378.499988</v>
      </c>
      <c r="B1163" s="1">
        <v>56378.0</v>
      </c>
      <c r="C1163" s="1">
        <v>56379.0</v>
      </c>
      <c r="D1163" s="1">
        <v>0.089435</v>
      </c>
      <c r="E1163" s="1">
        <v>0.085208</v>
      </c>
      <c r="F1163" s="1">
        <v>0.022931</v>
      </c>
      <c r="G1163" s="1">
        <v>0.027176</v>
      </c>
      <c r="H1163" s="1">
        <v>-0.02319</v>
      </c>
      <c r="I1163" s="1">
        <v>0.033405</v>
      </c>
      <c r="J1163" s="1">
        <v>0.098062</v>
      </c>
      <c r="K1163" s="1">
        <v>0.058057</v>
      </c>
    </row>
    <row r="1164" ht="15.75" customHeight="1">
      <c r="A1164" s="1">
        <v>56379.499988</v>
      </c>
      <c r="B1164" s="1">
        <v>56379.0</v>
      </c>
      <c r="C1164" s="1">
        <v>56380.0</v>
      </c>
      <c r="D1164" s="1">
        <v>-0.025666</v>
      </c>
      <c r="E1164" s="1">
        <v>0.021357</v>
      </c>
      <c r="F1164" s="1">
        <v>-0.026662</v>
      </c>
      <c r="G1164" s="1">
        <v>0.00779</v>
      </c>
      <c r="H1164" s="1">
        <v>-0.014581</v>
      </c>
      <c r="I1164" s="1">
        <v>0.009002</v>
      </c>
      <c r="J1164" s="1">
        <v>0.013352</v>
      </c>
      <c r="K1164" s="1">
        <v>0.013715</v>
      </c>
    </row>
    <row r="1165" ht="15.75" customHeight="1">
      <c r="A1165" s="1">
        <v>56380.499988</v>
      </c>
      <c r="B1165" s="1">
        <v>56380.0</v>
      </c>
      <c r="C1165" s="1">
        <v>56381.0</v>
      </c>
      <c r="D1165" s="1">
        <v>0.015624</v>
      </c>
      <c r="E1165" s="1">
        <v>0.019867</v>
      </c>
      <c r="F1165" s="1">
        <v>0.005471</v>
      </c>
      <c r="G1165" s="1">
        <v>0.008314</v>
      </c>
      <c r="H1165" s="1">
        <v>-8.71E-4</v>
      </c>
      <c r="I1165" s="1">
        <v>0.008465</v>
      </c>
      <c r="J1165" s="1">
        <v>0.010162</v>
      </c>
      <c r="K1165" s="1">
        <v>0.012865</v>
      </c>
    </row>
    <row r="1166" ht="15.75" customHeight="1">
      <c r="A1166" s="1">
        <v>56381.499988</v>
      </c>
      <c r="B1166" s="1">
        <v>56381.0</v>
      </c>
      <c r="C1166" s="1">
        <v>56382.0</v>
      </c>
      <c r="D1166" s="1">
        <v>-0.002889</v>
      </c>
      <c r="E1166" s="1">
        <v>0.012921</v>
      </c>
      <c r="F1166" s="1">
        <v>-0.006277</v>
      </c>
      <c r="G1166" s="1">
        <v>0.005643</v>
      </c>
      <c r="H1166" s="1">
        <v>0.006177</v>
      </c>
      <c r="I1166" s="1">
        <v>0.005962</v>
      </c>
      <c r="J1166" s="1">
        <v>-0.004492</v>
      </c>
      <c r="K1166" s="1">
        <v>0.008182</v>
      </c>
    </row>
    <row r="1167" ht="15.75" customHeight="1">
      <c r="A1167" s="1">
        <v>56382.499988</v>
      </c>
      <c r="B1167" s="1">
        <v>56382.0</v>
      </c>
      <c r="C1167" s="1">
        <v>56383.0</v>
      </c>
      <c r="D1167" s="1">
        <v>-0.018747</v>
      </c>
      <c r="E1167" s="1">
        <v>0.012479</v>
      </c>
      <c r="F1167" s="1">
        <v>-0.011729</v>
      </c>
      <c r="G1167" s="1">
        <v>0.005428</v>
      </c>
      <c r="H1167" s="1">
        <v>0.002796</v>
      </c>
      <c r="I1167" s="1">
        <v>0.00561</v>
      </c>
      <c r="J1167" s="1">
        <v>-0.013595</v>
      </c>
      <c r="K1167" s="1">
        <v>0.008017</v>
      </c>
    </row>
    <row r="1168" ht="15.75" customHeight="1">
      <c r="A1168" s="1">
        <v>56383.499988</v>
      </c>
      <c r="B1168" s="1">
        <v>56383.0</v>
      </c>
      <c r="C1168" s="1">
        <v>56384.0</v>
      </c>
      <c r="D1168" s="1">
        <v>-0.018414</v>
      </c>
      <c r="E1168" s="1">
        <v>0.011935</v>
      </c>
      <c r="F1168" s="1">
        <v>0.00111</v>
      </c>
      <c r="G1168" s="1">
        <v>0.005442</v>
      </c>
      <c r="H1168" s="1">
        <v>-0.006618</v>
      </c>
      <c r="I1168" s="1">
        <v>0.005461</v>
      </c>
      <c r="J1168" s="1">
        <v>-0.00886</v>
      </c>
      <c r="K1168" s="1">
        <v>0.00751</v>
      </c>
    </row>
    <row r="1169" ht="15.75" customHeight="1">
      <c r="A1169" s="1">
        <v>56384.499988</v>
      </c>
      <c r="B1169" s="1">
        <v>56384.0</v>
      </c>
      <c r="C1169" s="1">
        <v>56385.0</v>
      </c>
      <c r="D1169" s="1">
        <v>-0.024621</v>
      </c>
      <c r="E1169" s="1">
        <v>0.011623</v>
      </c>
      <c r="F1169" s="1">
        <v>-0.005305</v>
      </c>
      <c r="G1169" s="1">
        <v>0.004947</v>
      </c>
      <c r="H1169" s="1">
        <v>-0.00997</v>
      </c>
      <c r="I1169" s="1">
        <v>0.005318</v>
      </c>
      <c r="J1169" s="1">
        <v>-0.006263</v>
      </c>
      <c r="K1169" s="1">
        <v>0.007424</v>
      </c>
    </row>
    <row r="1170" ht="15.75" customHeight="1">
      <c r="A1170" s="1">
        <v>56385.499988</v>
      </c>
      <c r="B1170" s="1">
        <v>56385.0</v>
      </c>
      <c r="C1170" s="1">
        <v>56386.0</v>
      </c>
      <c r="D1170" s="1">
        <v>-0.005347</v>
      </c>
      <c r="E1170" s="1">
        <v>0.013778</v>
      </c>
      <c r="F1170" s="1">
        <v>0.012074</v>
      </c>
      <c r="G1170" s="1">
        <v>0.006525</v>
      </c>
      <c r="H1170" s="1">
        <v>-0.004514</v>
      </c>
      <c r="I1170" s="1">
        <v>0.006039</v>
      </c>
      <c r="J1170" s="1">
        <v>-0.008438</v>
      </c>
      <c r="K1170" s="1">
        <v>0.008857</v>
      </c>
    </row>
    <row r="1171" ht="15.75" customHeight="1">
      <c r="A1171" s="1">
        <v>56386.499988</v>
      </c>
      <c r="B1171" s="1">
        <v>56386.0</v>
      </c>
      <c r="C1171" s="1">
        <v>56387.0</v>
      </c>
      <c r="D1171" s="1">
        <v>-0.001818</v>
      </c>
      <c r="E1171" s="1">
        <v>0.011836</v>
      </c>
      <c r="F1171" s="1">
        <v>4.54E-4</v>
      </c>
      <c r="G1171" s="1">
        <v>0.005329</v>
      </c>
      <c r="H1171" s="1">
        <v>-8.56E-4</v>
      </c>
      <c r="I1171" s="1">
        <v>0.005397</v>
      </c>
      <c r="J1171" s="1">
        <v>-2.59E-4</v>
      </c>
      <c r="K1171" s="1">
        <v>0.007475</v>
      </c>
    </row>
    <row r="1172" ht="15.75" customHeight="1">
      <c r="A1172" s="1">
        <v>56387.499988</v>
      </c>
      <c r="B1172" s="1">
        <v>56387.0</v>
      </c>
      <c r="C1172" s="1">
        <v>56388.0</v>
      </c>
      <c r="D1172" s="1">
        <v>-0.027224</v>
      </c>
      <c r="E1172" s="1">
        <v>0.011852</v>
      </c>
      <c r="F1172" s="1">
        <v>-9.9E-4</v>
      </c>
      <c r="G1172" s="1">
        <v>0.005135</v>
      </c>
      <c r="H1172" s="1">
        <v>-0.010639</v>
      </c>
      <c r="I1172" s="1">
        <v>0.005228</v>
      </c>
      <c r="J1172" s="1">
        <v>-0.010176</v>
      </c>
      <c r="K1172" s="1">
        <v>0.007676</v>
      </c>
    </row>
    <row r="1173" ht="15.75" customHeight="1">
      <c r="A1173" s="1">
        <v>56388.499988</v>
      </c>
      <c r="B1173" s="1">
        <v>56388.0</v>
      </c>
      <c r="C1173" s="1">
        <v>56389.0</v>
      </c>
      <c r="D1173" s="1">
        <v>0.001857</v>
      </c>
      <c r="E1173" s="1">
        <v>0.01385</v>
      </c>
      <c r="F1173" s="1">
        <v>0.006347</v>
      </c>
      <c r="G1173" s="1">
        <v>0.006107</v>
      </c>
      <c r="H1173" s="1">
        <v>0.010405</v>
      </c>
      <c r="I1173" s="1">
        <v>0.006678</v>
      </c>
      <c r="J1173" s="1">
        <v>-0.016457</v>
      </c>
      <c r="K1173" s="1">
        <v>0.008386</v>
      </c>
    </row>
    <row r="1174" ht="15.75" customHeight="1">
      <c r="A1174" s="1">
        <v>56389.499988</v>
      </c>
      <c r="B1174" s="1">
        <v>56389.0</v>
      </c>
      <c r="C1174" s="1">
        <v>56390.0</v>
      </c>
      <c r="D1174" s="1">
        <v>0.005273</v>
      </c>
      <c r="E1174" s="1">
        <v>0.020164</v>
      </c>
      <c r="F1174" s="1">
        <v>0.006091</v>
      </c>
      <c r="G1174" s="1">
        <v>0.009643</v>
      </c>
      <c r="H1174" s="1">
        <v>0.001267</v>
      </c>
      <c r="I1174" s="1">
        <v>0.009249</v>
      </c>
      <c r="J1174" s="1">
        <v>-0.001047</v>
      </c>
      <c r="K1174" s="1">
        <v>0.012873</v>
      </c>
    </row>
    <row r="1175" ht="15.75" customHeight="1">
      <c r="A1175" s="1">
        <v>56390.499988</v>
      </c>
      <c r="B1175" s="1">
        <v>56390.0</v>
      </c>
      <c r="C1175" s="1">
        <v>56391.0</v>
      </c>
      <c r="D1175" s="1">
        <v>-0.04048</v>
      </c>
      <c r="E1175" s="1">
        <v>0.012844</v>
      </c>
      <c r="F1175" s="1">
        <v>-0.006689</v>
      </c>
      <c r="G1175" s="1">
        <v>0.005577</v>
      </c>
      <c r="H1175" s="1">
        <v>-0.013761</v>
      </c>
      <c r="I1175" s="1">
        <v>0.005724</v>
      </c>
      <c r="J1175" s="1">
        <v>-0.015845</v>
      </c>
      <c r="K1175" s="1">
        <v>0.008579</v>
      </c>
    </row>
    <row r="1176" ht="15.75" customHeight="1">
      <c r="A1176" s="1">
        <v>56391.499988</v>
      </c>
      <c r="B1176" s="1">
        <v>56391.0</v>
      </c>
      <c r="C1176" s="1">
        <v>56392.0</v>
      </c>
      <c r="D1176" s="1">
        <v>-0.019962</v>
      </c>
      <c r="E1176" s="1">
        <v>0.012732</v>
      </c>
      <c r="F1176" s="1">
        <v>-0.003044</v>
      </c>
      <c r="G1176" s="1">
        <v>0.005876</v>
      </c>
      <c r="H1176" s="1">
        <v>-0.008918</v>
      </c>
      <c r="I1176" s="1">
        <v>0.005738</v>
      </c>
      <c r="J1176" s="1">
        <v>-0.005005</v>
      </c>
      <c r="K1176" s="1">
        <v>0.008266</v>
      </c>
    </row>
    <row r="1177" ht="15.75" customHeight="1">
      <c r="A1177" s="1">
        <v>56392.499988</v>
      </c>
      <c r="B1177" s="1">
        <v>56392.0</v>
      </c>
      <c r="C1177" s="1">
        <v>56393.0</v>
      </c>
      <c r="D1177" s="1">
        <v>-0.024191</v>
      </c>
      <c r="E1177" s="1">
        <v>0.013399</v>
      </c>
      <c r="F1177" s="1">
        <v>8.2E-5</v>
      </c>
      <c r="G1177" s="1">
        <v>0.005716</v>
      </c>
      <c r="H1177" s="1">
        <v>-0.007571</v>
      </c>
      <c r="I1177" s="1">
        <v>0.006166</v>
      </c>
      <c r="J1177" s="1">
        <v>-0.012496</v>
      </c>
      <c r="K1177" s="1">
        <v>0.008683</v>
      </c>
    </row>
    <row r="1178" ht="15.75" customHeight="1">
      <c r="A1178" s="1">
        <v>56393.499988</v>
      </c>
      <c r="B1178" s="1">
        <v>56393.0</v>
      </c>
      <c r="C1178" s="1">
        <v>56394.0</v>
      </c>
      <c r="D1178" s="1">
        <v>-0.002396</v>
      </c>
      <c r="E1178" s="1">
        <v>0.016004</v>
      </c>
      <c r="F1178" s="1">
        <v>0.012109</v>
      </c>
      <c r="G1178" s="1">
        <v>0.007881</v>
      </c>
      <c r="H1178" s="1">
        <v>0.004197</v>
      </c>
      <c r="I1178" s="1">
        <v>0.007362</v>
      </c>
      <c r="J1178" s="1">
        <v>-0.016338</v>
      </c>
      <c r="K1178" s="1">
        <v>0.009863</v>
      </c>
    </row>
    <row r="1179" ht="15.75" customHeight="1">
      <c r="A1179" s="1">
        <v>56394.499988</v>
      </c>
      <c r="B1179" s="1">
        <v>56394.0</v>
      </c>
      <c r="C1179" s="1">
        <v>56395.0</v>
      </c>
      <c r="D1179" s="1">
        <v>0.02986</v>
      </c>
      <c r="E1179" s="1">
        <v>0.016929</v>
      </c>
      <c r="F1179" s="1">
        <v>0.009309</v>
      </c>
      <c r="G1179" s="1">
        <v>0.007435</v>
      </c>
      <c r="H1179" s="1">
        <v>0.008052</v>
      </c>
      <c r="I1179" s="1">
        <v>0.00783</v>
      </c>
      <c r="J1179" s="1">
        <v>0.009942</v>
      </c>
      <c r="K1179" s="1">
        <v>0.010542</v>
      </c>
    </row>
    <row r="1180" ht="15.75" customHeight="1">
      <c r="A1180" s="1">
        <v>56395.499988</v>
      </c>
      <c r="B1180" s="1">
        <v>56395.0</v>
      </c>
      <c r="C1180" s="1">
        <v>56396.0</v>
      </c>
      <c r="D1180" s="1">
        <v>-0.021786</v>
      </c>
      <c r="E1180" s="1">
        <v>0.020347</v>
      </c>
      <c r="F1180" s="1">
        <v>-0.004447</v>
      </c>
      <c r="G1180" s="1">
        <v>0.009016</v>
      </c>
      <c r="H1180" s="1">
        <v>0.003021</v>
      </c>
      <c r="I1180" s="1">
        <v>0.009815</v>
      </c>
      <c r="J1180" s="1">
        <v>-0.022078</v>
      </c>
      <c r="K1180" s="1">
        <v>0.011938</v>
      </c>
    </row>
    <row r="1181" ht="15.75" customHeight="1">
      <c r="A1181" s="1">
        <v>56396.499988</v>
      </c>
      <c r="B1181" s="1">
        <v>56396.0</v>
      </c>
      <c r="C1181" s="1">
        <v>56397.0</v>
      </c>
      <c r="D1181" s="1">
        <v>-0.003508</v>
      </c>
      <c r="E1181" s="1">
        <v>0.018946</v>
      </c>
      <c r="F1181" s="1">
        <v>0.001955</v>
      </c>
      <c r="G1181" s="1">
        <v>0.008818</v>
      </c>
      <c r="H1181" s="1">
        <v>8.37E-4</v>
      </c>
      <c r="I1181" s="1">
        <v>0.008557</v>
      </c>
      <c r="J1181" s="1">
        <v>-0.004511</v>
      </c>
      <c r="K1181" s="1">
        <v>0.011505</v>
      </c>
    </row>
    <row r="1182" ht="15.75" customHeight="1">
      <c r="A1182" s="1">
        <v>56397.499988</v>
      </c>
      <c r="B1182" s="1">
        <v>56397.0</v>
      </c>
      <c r="C1182" s="1">
        <v>56398.0</v>
      </c>
      <c r="D1182" s="1">
        <v>0.031374</v>
      </c>
      <c r="E1182" s="1">
        <v>0.022047</v>
      </c>
      <c r="F1182" s="1">
        <v>0.004288</v>
      </c>
      <c r="G1182" s="1">
        <v>0.009255</v>
      </c>
      <c r="H1182" s="1">
        <v>7.28E-4</v>
      </c>
      <c r="I1182" s="1">
        <v>0.009817</v>
      </c>
      <c r="J1182" s="1">
        <v>0.023329</v>
      </c>
      <c r="K1182" s="1">
        <v>0.013502</v>
      </c>
    </row>
    <row r="1183" ht="15.75" customHeight="1">
      <c r="A1183" s="1">
        <v>56398.499988</v>
      </c>
      <c r="B1183" s="1">
        <v>56398.0</v>
      </c>
      <c r="C1183" s="1">
        <v>56399.0</v>
      </c>
      <c r="D1183" s="1">
        <v>-0.047611</v>
      </c>
      <c r="E1183" s="1">
        <v>0.027982</v>
      </c>
      <c r="F1183" s="1">
        <v>-2.7E-4</v>
      </c>
      <c r="G1183" s="1">
        <v>0.011293</v>
      </c>
      <c r="H1183" s="1">
        <v>-0.013368</v>
      </c>
      <c r="I1183" s="1">
        <v>0.012129</v>
      </c>
      <c r="J1183" s="1">
        <v>-0.022867</v>
      </c>
      <c r="K1183" s="1">
        <v>0.017164</v>
      </c>
    </row>
    <row r="1184" ht="15.75" customHeight="1">
      <c r="A1184" s="1">
        <v>56401.499988</v>
      </c>
      <c r="B1184" s="1">
        <v>56401.0</v>
      </c>
      <c r="C1184" s="1">
        <v>56402.0</v>
      </c>
      <c r="D1184" s="1">
        <v>0.050517</v>
      </c>
      <c r="E1184" s="1">
        <v>0.019012</v>
      </c>
      <c r="F1184" s="1">
        <v>-0.004829</v>
      </c>
      <c r="G1184" s="1">
        <v>0.005266</v>
      </c>
      <c r="H1184" s="1">
        <v>0.007097</v>
      </c>
      <c r="I1184" s="1">
        <v>0.007339</v>
      </c>
      <c r="J1184" s="1">
        <v>0.040434</v>
      </c>
      <c r="K1184" s="1">
        <v>0.013641</v>
      </c>
    </row>
    <row r="1185" ht="15.75" customHeight="1">
      <c r="A1185" s="1">
        <v>56402.499988</v>
      </c>
      <c r="B1185" s="1">
        <v>56402.0</v>
      </c>
      <c r="C1185" s="1">
        <v>56403.0</v>
      </c>
      <c r="D1185" s="1">
        <v>0.006872</v>
      </c>
      <c r="E1185" s="1">
        <v>0.014965</v>
      </c>
      <c r="F1185" s="1">
        <v>-0.003499</v>
      </c>
      <c r="G1185" s="1">
        <v>0.005512</v>
      </c>
      <c r="H1185" s="1">
        <v>0.002307</v>
      </c>
      <c r="I1185" s="1">
        <v>0.006183</v>
      </c>
      <c r="J1185" s="1">
        <v>0.005027</v>
      </c>
      <c r="K1185" s="1">
        <v>0.010088</v>
      </c>
    </row>
    <row r="1186" ht="15.75" customHeight="1">
      <c r="A1186" s="1">
        <v>56403.499988</v>
      </c>
      <c r="B1186" s="1">
        <v>56403.0</v>
      </c>
      <c r="C1186" s="1">
        <v>56404.0</v>
      </c>
      <c r="D1186" s="1">
        <v>-0.006555</v>
      </c>
      <c r="E1186" s="1">
        <v>0.014333</v>
      </c>
      <c r="F1186" s="1">
        <v>-0.006322</v>
      </c>
      <c r="G1186" s="1">
        <v>0.004756</v>
      </c>
      <c r="H1186" s="1">
        <v>-0.003785</v>
      </c>
      <c r="I1186" s="1">
        <v>0.006016</v>
      </c>
      <c r="J1186" s="1">
        <v>0.002403</v>
      </c>
      <c r="K1186" s="1">
        <v>0.009619</v>
      </c>
    </row>
    <row r="1187" ht="15.75" customHeight="1">
      <c r="A1187" s="1">
        <v>56404.499988</v>
      </c>
      <c r="B1187" s="1">
        <v>56404.0</v>
      </c>
      <c r="C1187" s="1">
        <v>56405.0</v>
      </c>
      <c r="D1187" s="1">
        <v>-0.00709</v>
      </c>
      <c r="E1187" s="1">
        <v>0.011896</v>
      </c>
      <c r="F1187" s="1">
        <v>-0.004611</v>
      </c>
      <c r="G1187" s="1">
        <v>0.004662</v>
      </c>
      <c r="H1187" s="1">
        <v>2.0E-4</v>
      </c>
      <c r="I1187" s="1">
        <v>0.004673</v>
      </c>
      <c r="J1187" s="1">
        <v>-0.00332</v>
      </c>
      <c r="K1187" s="1">
        <v>0.008075</v>
      </c>
    </row>
    <row r="1188" ht="15.75" customHeight="1">
      <c r="A1188" s="1">
        <v>56405.499988</v>
      </c>
      <c r="B1188" s="1">
        <v>56405.0</v>
      </c>
      <c r="C1188" s="1">
        <v>56406.0</v>
      </c>
      <c r="D1188" s="1">
        <v>-0.009987</v>
      </c>
      <c r="E1188" s="1">
        <v>0.011851</v>
      </c>
      <c r="F1188" s="1">
        <v>0.005791</v>
      </c>
      <c r="G1188" s="1">
        <v>0.005304</v>
      </c>
      <c r="H1188" s="1">
        <v>-2.92E-4</v>
      </c>
      <c r="I1188" s="1">
        <v>0.004788</v>
      </c>
      <c r="J1188" s="1">
        <v>-0.012605</v>
      </c>
      <c r="K1188" s="1">
        <v>0.007743</v>
      </c>
    </row>
    <row r="1189" ht="15.75" customHeight="1">
      <c r="A1189" s="1">
        <v>56406.499988</v>
      </c>
      <c r="B1189" s="1">
        <v>56406.0</v>
      </c>
      <c r="C1189" s="1">
        <v>56407.0</v>
      </c>
      <c r="D1189" s="1">
        <v>-0.022418</v>
      </c>
      <c r="E1189" s="1">
        <v>0.010672</v>
      </c>
      <c r="F1189" s="1">
        <v>0.001021</v>
      </c>
      <c r="G1189" s="1">
        <v>0.004646</v>
      </c>
      <c r="H1189" s="1">
        <v>-0.006574</v>
      </c>
      <c r="I1189" s="1">
        <v>0.004188</v>
      </c>
      <c r="J1189" s="1">
        <v>-0.011838</v>
      </c>
      <c r="K1189" s="1">
        <v>0.007081</v>
      </c>
    </row>
    <row r="1190" ht="15.75" customHeight="1">
      <c r="A1190" s="1">
        <v>56407.499988</v>
      </c>
      <c r="B1190" s="1">
        <v>56407.0</v>
      </c>
      <c r="C1190" s="1">
        <v>56408.0</v>
      </c>
      <c r="D1190" s="1">
        <v>-0.015831</v>
      </c>
      <c r="E1190" s="1">
        <v>0.014446</v>
      </c>
      <c r="F1190" s="1">
        <v>-0.009188</v>
      </c>
      <c r="G1190" s="1">
        <v>0.00552</v>
      </c>
      <c r="H1190" s="1">
        <v>-0.007131</v>
      </c>
      <c r="I1190" s="1">
        <v>0.005635</v>
      </c>
      <c r="J1190" s="1">
        <v>-3.1E-5</v>
      </c>
      <c r="K1190" s="1">
        <v>0.009802</v>
      </c>
    </row>
    <row r="1191" ht="15.75" customHeight="1">
      <c r="A1191" s="1">
        <v>56408.499988</v>
      </c>
      <c r="B1191" s="1">
        <v>56408.0</v>
      </c>
      <c r="C1191" s="1">
        <v>56409.0</v>
      </c>
      <c r="D1191" s="1">
        <v>-0.027594</v>
      </c>
      <c r="E1191" s="1">
        <v>0.019962</v>
      </c>
      <c r="F1191" s="1">
        <v>-0.001496</v>
      </c>
      <c r="G1191" s="1">
        <v>0.007978</v>
      </c>
      <c r="H1191" s="1">
        <v>-0.00428</v>
      </c>
      <c r="I1191" s="1">
        <v>0.007464</v>
      </c>
      <c r="J1191" s="1">
        <v>-0.018717</v>
      </c>
      <c r="K1191" s="1">
        <v>0.013791</v>
      </c>
    </row>
    <row r="1192" ht="15.75" customHeight="1">
      <c r="A1192" s="1">
        <v>56410.499988</v>
      </c>
      <c r="B1192" s="1">
        <v>56410.0</v>
      </c>
      <c r="C1192" s="1">
        <v>56411.0</v>
      </c>
      <c r="D1192" s="1">
        <v>-0.019594</v>
      </c>
      <c r="E1192" s="1">
        <v>0.023971</v>
      </c>
      <c r="F1192" s="1">
        <v>-0.009611</v>
      </c>
      <c r="G1192" s="1">
        <v>0.009784</v>
      </c>
      <c r="H1192" s="1">
        <v>2.08E-4</v>
      </c>
      <c r="I1192" s="1">
        <v>0.009886</v>
      </c>
      <c r="J1192" s="1">
        <v>-0.013238</v>
      </c>
      <c r="K1192" s="1">
        <v>0.015658</v>
      </c>
    </row>
    <row r="1193" ht="15.75" customHeight="1">
      <c r="A1193" s="1">
        <v>56418.499988</v>
      </c>
      <c r="B1193" s="1">
        <v>56418.0</v>
      </c>
      <c r="C1193" s="1">
        <v>56419.0</v>
      </c>
      <c r="D1193" s="1">
        <v>0.099421</v>
      </c>
      <c r="E1193" s="1">
        <v>0.051761</v>
      </c>
      <c r="F1193" s="1">
        <v>0.041806</v>
      </c>
      <c r="G1193" s="1">
        <v>0.026739</v>
      </c>
      <c r="H1193" s="1">
        <v>0.045408</v>
      </c>
      <c r="I1193" s="1">
        <v>0.024248</v>
      </c>
      <c r="J1193" s="1">
        <v>0.002752</v>
      </c>
      <c r="K1193" s="1">
        <v>0.028002</v>
      </c>
    </row>
    <row r="1194" ht="15.75" customHeight="1">
      <c r="A1194" s="1">
        <v>56419.499988</v>
      </c>
      <c r="B1194" s="1">
        <v>56419.0</v>
      </c>
      <c r="C1194" s="1">
        <v>56420.0</v>
      </c>
      <c r="D1194" s="1">
        <v>-0.013088</v>
      </c>
      <c r="E1194" s="1">
        <v>0.076306</v>
      </c>
      <c r="F1194" s="1">
        <v>-0.021178</v>
      </c>
      <c r="G1194" s="1">
        <v>0.012227</v>
      </c>
      <c r="H1194" s="1">
        <v>-0.028024</v>
      </c>
      <c r="I1194" s="1">
        <v>0.034722</v>
      </c>
      <c r="J1194" s="1">
        <v>0.035499</v>
      </c>
      <c r="K1194" s="1">
        <v>0.04926</v>
      </c>
    </row>
    <row r="1195" ht="15.75" customHeight="1">
      <c r="A1195" s="1">
        <v>56420.499988</v>
      </c>
      <c r="B1195" s="1">
        <v>56420.0</v>
      </c>
      <c r="C1195" s="1">
        <v>56421.0</v>
      </c>
      <c r="D1195" s="1">
        <v>0.034883</v>
      </c>
      <c r="E1195" s="1">
        <v>0.076402</v>
      </c>
      <c r="F1195" s="1">
        <v>-0.008276</v>
      </c>
      <c r="G1195" s="1">
        <v>0.023296</v>
      </c>
      <c r="H1195" s="1">
        <v>0.02431</v>
      </c>
      <c r="I1195" s="1">
        <v>0.035331</v>
      </c>
      <c r="J1195" s="1">
        <v>0.006017</v>
      </c>
      <c r="K1195" s="1">
        <v>0.048324</v>
      </c>
    </row>
    <row r="1196" ht="15.75" customHeight="1">
      <c r="A1196" s="1">
        <v>56421.499988</v>
      </c>
      <c r="B1196" s="1">
        <v>56421.0</v>
      </c>
      <c r="C1196" s="1">
        <v>56422.0</v>
      </c>
      <c r="D1196" s="1">
        <v>0.071632</v>
      </c>
      <c r="E1196" s="1">
        <v>0.069845</v>
      </c>
      <c r="F1196" s="1">
        <v>0.054156</v>
      </c>
      <c r="G1196" s="1">
        <v>0.040172</v>
      </c>
      <c r="H1196" s="1">
        <v>0.045286</v>
      </c>
      <c r="I1196" s="1">
        <v>0.031319</v>
      </c>
      <c r="J1196" s="1">
        <v>-0.028164</v>
      </c>
      <c r="K1196" s="1">
        <v>0.040827</v>
      </c>
    </row>
    <row r="1197" ht="15.75" customHeight="1">
      <c r="A1197" s="1">
        <v>56422.499988</v>
      </c>
      <c r="B1197" s="1">
        <v>56422.0</v>
      </c>
      <c r="C1197" s="1">
        <v>56423.0</v>
      </c>
      <c r="D1197" s="1">
        <v>0.010492</v>
      </c>
      <c r="E1197" s="1">
        <v>0.015747</v>
      </c>
      <c r="F1197" s="1">
        <v>4.25E-4</v>
      </c>
      <c r="G1197" s="1">
        <v>0.006591</v>
      </c>
      <c r="H1197" s="1">
        <v>0.006339</v>
      </c>
      <c r="I1197" s="1">
        <v>0.007348</v>
      </c>
      <c r="J1197" s="1">
        <v>0.002293</v>
      </c>
      <c r="K1197" s="1">
        <v>0.009938</v>
      </c>
    </row>
    <row r="1198" ht="15.75" customHeight="1">
      <c r="A1198" s="1">
        <v>56423.499988</v>
      </c>
      <c r="B1198" s="1">
        <v>56423.0</v>
      </c>
      <c r="C1198" s="1">
        <v>56424.0</v>
      </c>
      <c r="D1198" s="1">
        <v>-0.015375</v>
      </c>
      <c r="E1198" s="1">
        <v>0.014751</v>
      </c>
      <c r="F1198" s="1">
        <v>-0.007455</v>
      </c>
      <c r="G1198" s="1">
        <v>0.006073</v>
      </c>
      <c r="H1198" s="1">
        <v>-0.003369</v>
      </c>
      <c r="I1198" s="1">
        <v>0.006893</v>
      </c>
      <c r="J1198" s="1">
        <v>-0.002397</v>
      </c>
      <c r="K1198" s="1">
        <v>0.009572</v>
      </c>
    </row>
    <row r="1199" ht="15.75" customHeight="1">
      <c r="A1199" s="1">
        <v>56424.499988</v>
      </c>
      <c r="B1199" s="1">
        <v>56424.0</v>
      </c>
      <c r="C1199" s="1">
        <v>56425.0</v>
      </c>
      <c r="D1199" s="1">
        <v>0.006647</v>
      </c>
      <c r="E1199" s="1">
        <v>0.014029</v>
      </c>
      <c r="F1199" s="1">
        <v>0.001383</v>
      </c>
      <c r="G1199" s="1">
        <v>0.006497</v>
      </c>
      <c r="H1199" s="1">
        <v>1.81E-4</v>
      </c>
      <c r="I1199" s="1">
        <v>0.00631</v>
      </c>
      <c r="J1199" s="1">
        <v>0.005054</v>
      </c>
      <c r="K1199" s="1">
        <v>0.009133</v>
      </c>
    </row>
    <row r="1200" ht="15.75" customHeight="1">
      <c r="A1200" s="1">
        <v>56425.499988</v>
      </c>
      <c r="B1200" s="1">
        <v>56425.0</v>
      </c>
      <c r="C1200" s="1">
        <v>56426.0</v>
      </c>
      <c r="D1200" s="1">
        <v>0.010387</v>
      </c>
      <c r="E1200" s="1">
        <v>0.013342</v>
      </c>
      <c r="F1200" s="1">
        <v>0.005977</v>
      </c>
      <c r="G1200" s="1">
        <v>0.006648</v>
      </c>
      <c r="H1200" s="1">
        <v>-0.001159</v>
      </c>
      <c r="I1200" s="1">
        <v>0.005868</v>
      </c>
      <c r="J1200" s="1">
        <v>0.006994</v>
      </c>
      <c r="K1200" s="1">
        <v>0.008589</v>
      </c>
    </row>
    <row r="1201" ht="15.75" customHeight="1">
      <c r="A1201" s="1">
        <v>56426.499988</v>
      </c>
      <c r="B1201" s="1">
        <v>56426.0</v>
      </c>
      <c r="C1201" s="1">
        <v>56427.0</v>
      </c>
      <c r="D1201" s="1">
        <v>0.009065</v>
      </c>
      <c r="E1201" s="1">
        <v>0.010556</v>
      </c>
      <c r="F1201" s="1">
        <v>-2.37E-4</v>
      </c>
      <c r="G1201" s="1">
        <v>0.004578</v>
      </c>
      <c r="H1201" s="1">
        <v>0.00188</v>
      </c>
      <c r="I1201" s="1">
        <v>0.004606</v>
      </c>
      <c r="J1201" s="1">
        <v>0.005707</v>
      </c>
      <c r="K1201" s="1">
        <v>0.00716</v>
      </c>
    </row>
    <row r="1202" ht="15.75" customHeight="1">
      <c r="A1202" s="1">
        <v>56427.499988</v>
      </c>
      <c r="B1202" s="1">
        <v>56427.0</v>
      </c>
      <c r="C1202" s="1">
        <v>56428.0</v>
      </c>
      <c r="D1202" s="1">
        <v>0.030751</v>
      </c>
      <c r="E1202" s="1">
        <v>0.023964</v>
      </c>
      <c r="F1202" s="1">
        <v>-0.00939</v>
      </c>
      <c r="G1202" s="1">
        <v>0.009559</v>
      </c>
      <c r="H1202" s="1">
        <v>0.010229</v>
      </c>
      <c r="I1202" s="1">
        <v>0.010383</v>
      </c>
      <c r="J1202" s="1">
        <v>0.026741</v>
      </c>
      <c r="K1202" s="1">
        <v>0.016894</v>
      </c>
    </row>
    <row r="1203" ht="15.75" customHeight="1">
      <c r="A1203" s="1">
        <v>56428.499988</v>
      </c>
      <c r="B1203" s="1">
        <v>56428.0</v>
      </c>
      <c r="C1203" s="1">
        <v>56429.0</v>
      </c>
      <c r="D1203" s="1">
        <v>0.00422</v>
      </c>
      <c r="E1203" s="1">
        <v>0.010326</v>
      </c>
      <c r="F1203" s="1">
        <v>3.95E-4</v>
      </c>
      <c r="G1203" s="1">
        <v>0.004731</v>
      </c>
      <c r="H1203" s="1">
        <v>-0.00611</v>
      </c>
      <c r="I1203" s="1">
        <v>0.004278</v>
      </c>
      <c r="J1203" s="1">
        <v>0.011092</v>
      </c>
      <c r="K1203" s="1">
        <v>0.006954</v>
      </c>
    </row>
    <row r="1204" ht="15.75" customHeight="1">
      <c r="A1204" s="1">
        <v>56429.499988</v>
      </c>
      <c r="B1204" s="1">
        <v>56429.0</v>
      </c>
      <c r="C1204" s="1">
        <v>56430.0</v>
      </c>
      <c r="D1204" s="1">
        <v>-0.013694</v>
      </c>
      <c r="E1204" s="1">
        <v>0.0097</v>
      </c>
      <c r="F1204" s="1">
        <v>-0.003943</v>
      </c>
      <c r="G1204" s="1">
        <v>0.004667</v>
      </c>
      <c r="H1204" s="1">
        <v>-0.009132</v>
      </c>
      <c r="I1204" s="1">
        <v>0.004132</v>
      </c>
      <c r="J1204" s="1">
        <v>0.001347</v>
      </c>
      <c r="K1204" s="1">
        <v>0.006283</v>
      </c>
    </row>
    <row r="1205" ht="15.75" customHeight="1">
      <c r="A1205" s="1">
        <v>56430.499988</v>
      </c>
      <c r="B1205" s="1">
        <v>56430.0</v>
      </c>
      <c r="C1205" s="1">
        <v>56431.0</v>
      </c>
      <c r="D1205" s="1">
        <v>-0.002619</v>
      </c>
      <c r="E1205" s="1">
        <v>0.009083</v>
      </c>
      <c r="F1205" s="1">
        <v>0.003488</v>
      </c>
      <c r="G1205" s="1">
        <v>0.004488</v>
      </c>
      <c r="H1205" s="1">
        <v>-0.002969</v>
      </c>
      <c r="I1205" s="1">
        <v>0.003785</v>
      </c>
      <c r="J1205" s="1">
        <v>-0.001052</v>
      </c>
      <c r="K1205" s="1">
        <v>0.005948</v>
      </c>
    </row>
    <row r="1206" ht="15.75" customHeight="1">
      <c r="A1206" s="1">
        <v>56431.499988</v>
      </c>
      <c r="B1206" s="1">
        <v>56431.0</v>
      </c>
      <c r="C1206" s="1">
        <v>56432.0</v>
      </c>
      <c r="D1206" s="1">
        <v>-0.013515</v>
      </c>
      <c r="E1206" s="1">
        <v>0.008786</v>
      </c>
      <c r="F1206" s="1">
        <v>0.001426</v>
      </c>
      <c r="G1206" s="1">
        <v>0.004331</v>
      </c>
      <c r="H1206" s="1">
        <v>-0.005463</v>
      </c>
      <c r="I1206" s="1">
        <v>0.003798</v>
      </c>
      <c r="J1206" s="1">
        <v>-0.006931</v>
      </c>
      <c r="K1206" s="1">
        <v>0.005644</v>
      </c>
    </row>
    <row r="1207" ht="15.75" customHeight="1">
      <c r="A1207" s="1">
        <v>56432.499988</v>
      </c>
      <c r="B1207" s="1">
        <v>56432.0</v>
      </c>
      <c r="C1207" s="1">
        <v>56433.0</v>
      </c>
      <c r="D1207" s="1">
        <v>-0.01812</v>
      </c>
      <c r="E1207" s="1">
        <v>0.008403</v>
      </c>
      <c r="F1207" s="1">
        <v>-0.00822</v>
      </c>
      <c r="G1207" s="1">
        <v>0.003795</v>
      </c>
      <c r="H1207" s="1">
        <v>-0.002371</v>
      </c>
      <c r="I1207" s="1">
        <v>0.003703</v>
      </c>
      <c r="J1207" s="1">
        <v>-0.007456</v>
      </c>
      <c r="K1207" s="1">
        <v>0.005454</v>
      </c>
    </row>
    <row r="1208" ht="15.75" customHeight="1">
      <c r="A1208" s="1">
        <v>56433.499988</v>
      </c>
      <c r="B1208" s="1">
        <v>56433.0</v>
      </c>
      <c r="C1208" s="1">
        <v>56434.0</v>
      </c>
      <c r="D1208" s="1">
        <v>-0.008949</v>
      </c>
      <c r="E1208" s="1">
        <v>0.008946</v>
      </c>
      <c r="F1208" s="1">
        <v>-0.005939</v>
      </c>
      <c r="G1208" s="1">
        <v>0.003707</v>
      </c>
      <c r="H1208" s="1">
        <v>-0.004638</v>
      </c>
      <c r="I1208" s="1">
        <v>0.003912</v>
      </c>
      <c r="J1208" s="1">
        <v>0.002426</v>
      </c>
      <c r="K1208" s="1">
        <v>0.00597</v>
      </c>
    </row>
    <row r="1209" ht="15.75" customHeight="1">
      <c r="A1209" s="1">
        <v>56434.499988</v>
      </c>
      <c r="B1209" s="1">
        <v>56434.0</v>
      </c>
      <c r="C1209" s="1">
        <v>56435.0</v>
      </c>
      <c r="D1209" s="1">
        <v>-6.38E-4</v>
      </c>
      <c r="E1209" s="1">
        <v>0.009176</v>
      </c>
      <c r="F1209" s="1">
        <v>-0.004996</v>
      </c>
      <c r="G1209" s="1">
        <v>0.003703</v>
      </c>
      <c r="H1209" s="1">
        <v>-4.88E-4</v>
      </c>
      <c r="I1209" s="1">
        <v>0.004058</v>
      </c>
      <c r="J1209" s="1">
        <v>0.00229</v>
      </c>
      <c r="K1209" s="1">
        <v>0.006052</v>
      </c>
    </row>
    <row r="1210" ht="15.75" customHeight="1">
      <c r="A1210" s="1">
        <v>56435.499988</v>
      </c>
      <c r="B1210" s="1">
        <v>56435.0</v>
      </c>
      <c r="C1210" s="1">
        <v>56436.0</v>
      </c>
      <c r="D1210" s="1">
        <v>-0.004491</v>
      </c>
      <c r="E1210" s="1">
        <v>0.009545</v>
      </c>
      <c r="F1210" s="1">
        <v>0.002359</v>
      </c>
      <c r="G1210" s="1">
        <v>0.004385</v>
      </c>
      <c r="H1210" s="1">
        <v>-0.006769</v>
      </c>
      <c r="I1210" s="1">
        <v>0.004026</v>
      </c>
      <c r="J1210" s="1">
        <v>0.003491</v>
      </c>
      <c r="K1210" s="1">
        <v>0.006306</v>
      </c>
    </row>
    <row r="1211" ht="15.75" customHeight="1">
      <c r="A1211" s="1">
        <v>56436.499988</v>
      </c>
      <c r="B1211" s="1">
        <v>56436.0</v>
      </c>
      <c r="C1211" s="1">
        <v>56437.0</v>
      </c>
      <c r="D1211" s="1">
        <v>0.00349</v>
      </c>
      <c r="E1211" s="1">
        <v>0.009935</v>
      </c>
      <c r="F1211" s="1">
        <v>0.001137</v>
      </c>
      <c r="G1211" s="1">
        <v>0.004346</v>
      </c>
      <c r="H1211" s="1">
        <v>-0.002045</v>
      </c>
      <c r="I1211" s="1">
        <v>0.004151</v>
      </c>
      <c r="J1211" s="1">
        <v>0.005516</v>
      </c>
      <c r="K1211" s="1">
        <v>0.006627</v>
      </c>
    </row>
    <row r="1212" ht="15.75" customHeight="1">
      <c r="A1212" s="1">
        <v>56437.499988</v>
      </c>
      <c r="B1212" s="1">
        <v>56437.0</v>
      </c>
      <c r="C1212" s="1">
        <v>56438.0</v>
      </c>
      <c r="D1212" s="1">
        <v>0.010971</v>
      </c>
      <c r="E1212" s="1">
        <v>0.011221</v>
      </c>
      <c r="F1212" s="1">
        <v>0.004559</v>
      </c>
      <c r="G1212" s="1">
        <v>0.004951</v>
      </c>
      <c r="H1212" s="1">
        <v>7.48E-4</v>
      </c>
      <c r="I1212" s="1">
        <v>0.004744</v>
      </c>
      <c r="J1212" s="1">
        <v>0.005583</v>
      </c>
      <c r="K1212" s="1">
        <v>0.00731</v>
      </c>
    </row>
    <row r="1213" ht="15.75" customHeight="1">
      <c r="A1213" s="1">
        <v>56438.499988</v>
      </c>
      <c r="B1213" s="1">
        <v>56438.0</v>
      </c>
      <c r="C1213" s="1">
        <v>56439.0</v>
      </c>
      <c r="D1213" s="1">
        <v>0.015784</v>
      </c>
      <c r="E1213" s="1">
        <v>0.01285</v>
      </c>
      <c r="F1213" s="1">
        <v>-0.00106</v>
      </c>
      <c r="G1213" s="1">
        <v>0.005269</v>
      </c>
      <c r="H1213" s="1">
        <v>0.002829</v>
      </c>
      <c r="I1213" s="1">
        <v>0.005404</v>
      </c>
      <c r="J1213" s="1">
        <v>0.012343</v>
      </c>
      <c r="K1213" s="1">
        <v>0.00886</v>
      </c>
    </row>
    <row r="1214" ht="15.75" customHeight="1">
      <c r="A1214" s="1">
        <v>56439.499988</v>
      </c>
      <c r="B1214" s="1">
        <v>56439.0</v>
      </c>
      <c r="C1214" s="1">
        <v>56440.0</v>
      </c>
      <c r="D1214" s="1">
        <v>0.033248</v>
      </c>
      <c r="E1214" s="1">
        <v>0.019977</v>
      </c>
      <c r="F1214" s="1">
        <v>-0.008592</v>
      </c>
      <c r="G1214" s="1">
        <v>0.007494</v>
      </c>
      <c r="H1214" s="1">
        <v>0.007295</v>
      </c>
      <c r="I1214" s="1">
        <v>0.00804</v>
      </c>
      <c r="J1214" s="1">
        <v>0.024407</v>
      </c>
      <c r="K1214" s="1">
        <v>0.013446</v>
      </c>
    </row>
    <row r="1215" ht="15.75" customHeight="1">
      <c r="A1215" s="1">
        <v>56440.499988</v>
      </c>
      <c r="B1215" s="1">
        <v>56440.0</v>
      </c>
      <c r="C1215" s="1">
        <v>56441.0</v>
      </c>
      <c r="D1215" s="1">
        <v>-0.009931</v>
      </c>
      <c r="E1215" s="1">
        <v>0.013293</v>
      </c>
      <c r="F1215" s="1">
        <v>4.65E-4</v>
      </c>
      <c r="G1215" s="1">
        <v>0.005796</v>
      </c>
      <c r="H1215" s="1">
        <v>-0.004285</v>
      </c>
      <c r="I1215" s="1">
        <v>0.005299</v>
      </c>
      <c r="J1215" s="1">
        <v>-0.002709</v>
      </c>
      <c r="K1215" s="1">
        <v>0.008672</v>
      </c>
    </row>
    <row r="1216" ht="15.75" customHeight="1">
      <c r="A1216" s="1">
        <v>56441.499988</v>
      </c>
      <c r="B1216" s="1">
        <v>56441.0</v>
      </c>
      <c r="C1216" s="1">
        <v>56442.0</v>
      </c>
      <c r="D1216" s="1">
        <v>-4.82E-4</v>
      </c>
      <c r="E1216" s="1">
        <v>0.01978</v>
      </c>
      <c r="F1216" s="1">
        <v>-0.016825</v>
      </c>
      <c r="G1216" s="1">
        <v>0.007759</v>
      </c>
      <c r="H1216" s="1">
        <v>0.003061</v>
      </c>
      <c r="I1216" s="1">
        <v>0.008437</v>
      </c>
      <c r="J1216" s="1">
        <v>0.004885</v>
      </c>
      <c r="K1216" s="1">
        <v>0.012466</v>
      </c>
    </row>
    <row r="1217" ht="15.75" customHeight="1">
      <c r="A1217" s="1">
        <v>56442.499988</v>
      </c>
      <c r="B1217" s="1">
        <v>56442.0</v>
      </c>
      <c r="C1217" s="1">
        <v>56443.0</v>
      </c>
      <c r="D1217" s="1">
        <v>-4.86E-4</v>
      </c>
      <c r="E1217" s="1">
        <v>0.014182</v>
      </c>
      <c r="F1217" s="1">
        <v>0.002917</v>
      </c>
      <c r="G1217" s="1">
        <v>0.006332</v>
      </c>
      <c r="H1217" s="1">
        <v>0.001779</v>
      </c>
      <c r="I1217" s="1">
        <v>0.006103</v>
      </c>
      <c r="J1217" s="1">
        <v>-0.004806</v>
      </c>
      <c r="K1217" s="1">
        <v>0.008689</v>
      </c>
    </row>
    <row r="1218" ht="15.75" customHeight="1">
      <c r="A1218" s="1">
        <v>56443.499988</v>
      </c>
      <c r="B1218" s="1">
        <v>56443.0</v>
      </c>
      <c r="C1218" s="1">
        <v>56444.0</v>
      </c>
      <c r="D1218" s="1">
        <v>1.25E-4</v>
      </c>
      <c r="E1218" s="1">
        <v>0.014114</v>
      </c>
      <c r="F1218" s="1">
        <v>-0.002897</v>
      </c>
      <c r="G1218" s="1">
        <v>0.006535</v>
      </c>
      <c r="H1218" s="1">
        <v>-6.71E-4</v>
      </c>
      <c r="I1218" s="1">
        <v>0.005852</v>
      </c>
      <c r="J1218" s="1">
        <v>0.002758</v>
      </c>
      <c r="K1218" s="1">
        <v>0.008796</v>
      </c>
    </row>
    <row r="1219" ht="15.75" customHeight="1">
      <c r="A1219" s="1">
        <v>56444.499988</v>
      </c>
      <c r="B1219" s="1">
        <v>56444.0</v>
      </c>
      <c r="C1219" s="1">
        <v>56445.0</v>
      </c>
      <c r="D1219" s="1">
        <v>0.005617</v>
      </c>
      <c r="E1219" s="1">
        <v>0.013658</v>
      </c>
      <c r="F1219" s="1">
        <v>0.011866</v>
      </c>
      <c r="G1219" s="1">
        <v>0.006713</v>
      </c>
      <c r="H1219" s="1">
        <v>-0.008567</v>
      </c>
      <c r="I1219" s="1">
        <v>0.005547</v>
      </c>
      <c r="J1219" s="1">
        <v>0.006814</v>
      </c>
      <c r="K1219" s="1">
        <v>0.008485</v>
      </c>
    </row>
    <row r="1220" ht="15.75" customHeight="1">
      <c r="A1220" s="1">
        <v>56445.499988</v>
      </c>
      <c r="B1220" s="1">
        <v>56445.0</v>
      </c>
      <c r="C1220" s="1">
        <v>56446.0</v>
      </c>
      <c r="D1220" s="1">
        <v>-0.014127</v>
      </c>
      <c r="E1220" s="1">
        <v>0.01302</v>
      </c>
      <c r="F1220" s="1">
        <v>0.002382</v>
      </c>
      <c r="G1220" s="1">
        <v>0.006062</v>
      </c>
      <c r="H1220" s="1">
        <v>-0.00713</v>
      </c>
      <c r="I1220" s="1">
        <v>0.005536</v>
      </c>
      <c r="J1220" s="1">
        <v>-0.005243</v>
      </c>
      <c r="K1220" s="1">
        <v>0.007948</v>
      </c>
    </row>
    <row r="1221" ht="15.75" customHeight="1">
      <c r="A1221" s="1">
        <v>56446.499988</v>
      </c>
      <c r="B1221" s="1">
        <v>56446.0</v>
      </c>
      <c r="C1221" s="1">
        <v>56447.0</v>
      </c>
      <c r="D1221" s="1">
        <v>-0.010401</v>
      </c>
      <c r="E1221" s="1">
        <v>0.013321</v>
      </c>
      <c r="F1221" s="1">
        <v>0.00189</v>
      </c>
      <c r="G1221" s="1">
        <v>0.006213</v>
      </c>
      <c r="H1221" s="1">
        <v>-0.00484</v>
      </c>
      <c r="I1221" s="1">
        <v>0.005487</v>
      </c>
      <c r="J1221" s="1">
        <v>-0.004596</v>
      </c>
      <c r="K1221" s="1">
        <v>0.008293</v>
      </c>
    </row>
    <row r="1222" ht="15.75" customHeight="1">
      <c r="A1222" s="1">
        <v>56447.499988</v>
      </c>
      <c r="B1222" s="1">
        <v>56447.0</v>
      </c>
      <c r="C1222" s="1">
        <v>56448.0</v>
      </c>
      <c r="D1222" s="1">
        <v>0.011085</v>
      </c>
      <c r="E1222" s="1">
        <v>0.013512</v>
      </c>
      <c r="F1222" s="1">
        <v>-0.005452</v>
      </c>
      <c r="G1222" s="1">
        <v>0.005332</v>
      </c>
      <c r="H1222" s="1">
        <v>0.009942</v>
      </c>
      <c r="I1222" s="1">
        <v>0.005735</v>
      </c>
      <c r="J1222" s="1">
        <v>8.7E-5</v>
      </c>
      <c r="K1222" s="1">
        <v>0.00853</v>
      </c>
    </row>
    <row r="1223" ht="15.75" customHeight="1">
      <c r="A1223" s="1">
        <v>56448.499988</v>
      </c>
      <c r="B1223" s="1">
        <v>56448.0</v>
      </c>
      <c r="C1223" s="1">
        <v>56449.0</v>
      </c>
      <c r="D1223" s="1">
        <v>0.003938</v>
      </c>
      <c r="E1223" s="1">
        <v>0.014982</v>
      </c>
      <c r="F1223" s="1">
        <v>-0.001083</v>
      </c>
      <c r="G1223" s="1">
        <v>0.006058</v>
      </c>
      <c r="H1223" s="1">
        <v>-4.71E-4</v>
      </c>
      <c r="I1223" s="1">
        <v>0.006195</v>
      </c>
      <c r="J1223" s="1">
        <v>0.002464</v>
      </c>
      <c r="K1223" s="1">
        <v>0.009574</v>
      </c>
    </row>
    <row r="1224" ht="15.75" customHeight="1">
      <c r="A1224" s="1">
        <v>56449.499988</v>
      </c>
      <c r="B1224" s="1">
        <v>56449.0</v>
      </c>
      <c r="C1224" s="1">
        <v>56450.0</v>
      </c>
      <c r="D1224" s="1">
        <v>-0.00549</v>
      </c>
      <c r="E1224" s="1">
        <v>0.015193</v>
      </c>
      <c r="F1224" s="1">
        <v>0.004772</v>
      </c>
      <c r="G1224" s="1">
        <v>0.00714</v>
      </c>
      <c r="H1224" s="1">
        <v>-0.002628</v>
      </c>
      <c r="I1224" s="1">
        <v>0.006314</v>
      </c>
      <c r="J1224" s="1">
        <v>-0.005074</v>
      </c>
      <c r="K1224" s="1">
        <v>0.00946</v>
      </c>
    </row>
    <row r="1225" ht="15.75" customHeight="1">
      <c r="A1225" s="1">
        <v>56450.499988</v>
      </c>
      <c r="B1225" s="1">
        <v>56450.0</v>
      </c>
      <c r="C1225" s="1">
        <v>56451.0</v>
      </c>
      <c r="D1225" s="1">
        <v>0.028195</v>
      </c>
      <c r="E1225" s="1">
        <v>0.034083</v>
      </c>
      <c r="F1225" s="1">
        <v>-0.014248</v>
      </c>
      <c r="G1225" s="1">
        <v>0.012683</v>
      </c>
      <c r="H1225" s="1">
        <v>-0.002773</v>
      </c>
      <c r="I1225" s="1">
        <v>0.014376</v>
      </c>
      <c r="J1225" s="1">
        <v>0.039802</v>
      </c>
      <c r="K1225" s="1">
        <v>0.021918</v>
      </c>
    </row>
    <row r="1226" ht="15.75" customHeight="1">
      <c r="A1226" s="1">
        <v>56451.499988</v>
      </c>
      <c r="B1226" s="1">
        <v>56451.0</v>
      </c>
      <c r="C1226" s="1">
        <v>56452.0</v>
      </c>
      <c r="D1226" s="1">
        <v>-0.023225</v>
      </c>
      <c r="E1226" s="1">
        <v>0.033237</v>
      </c>
      <c r="F1226" s="1">
        <v>-0.011273</v>
      </c>
      <c r="G1226" s="1">
        <v>0.013145</v>
      </c>
      <c r="H1226" s="1">
        <v>0.004224</v>
      </c>
      <c r="I1226" s="1">
        <v>0.013181</v>
      </c>
      <c r="J1226" s="1">
        <v>-0.014035</v>
      </c>
      <c r="K1226" s="1">
        <v>0.022022</v>
      </c>
    </row>
    <row r="1227" ht="15.75" customHeight="1">
      <c r="A1227" s="1">
        <v>56452.499988</v>
      </c>
      <c r="B1227" s="1">
        <v>56452.0</v>
      </c>
      <c r="C1227" s="1">
        <v>56453.0</v>
      </c>
      <c r="D1227" s="1">
        <v>0.010061</v>
      </c>
      <c r="E1227" s="1">
        <v>0.012834</v>
      </c>
      <c r="F1227" s="1">
        <v>-0.003251</v>
      </c>
      <c r="G1227" s="1">
        <v>0.004927</v>
      </c>
      <c r="H1227" s="1">
        <v>0.002987</v>
      </c>
      <c r="I1227" s="1">
        <v>0.005268</v>
      </c>
      <c r="J1227" s="1">
        <v>0.007113</v>
      </c>
      <c r="K1227" s="1">
        <v>0.008493</v>
      </c>
    </row>
    <row r="1228" ht="15.75" customHeight="1">
      <c r="A1228" s="1">
        <v>56453.499988</v>
      </c>
      <c r="B1228" s="1">
        <v>56453.0</v>
      </c>
      <c r="C1228" s="1">
        <v>56454.0</v>
      </c>
      <c r="D1228" s="1">
        <v>0.007077</v>
      </c>
      <c r="E1228" s="1">
        <v>0.013865</v>
      </c>
      <c r="F1228" s="1">
        <v>-0.005581</v>
      </c>
      <c r="G1228" s="1">
        <v>0.005971</v>
      </c>
      <c r="H1228" s="1">
        <v>0.011295</v>
      </c>
      <c r="I1228" s="1">
        <v>0.006151</v>
      </c>
      <c r="J1228" s="1">
        <v>-0.005914</v>
      </c>
      <c r="K1228" s="1">
        <v>0.0088</v>
      </c>
    </row>
    <row r="1229" ht="15.75" customHeight="1">
      <c r="A1229" s="1">
        <v>56454.499988</v>
      </c>
      <c r="B1229" s="1">
        <v>56454.0</v>
      </c>
      <c r="C1229" s="1">
        <v>56455.0</v>
      </c>
      <c r="D1229" s="1">
        <v>-0.019428</v>
      </c>
      <c r="E1229" s="1">
        <v>0.013006</v>
      </c>
      <c r="F1229" s="1">
        <v>0.002924</v>
      </c>
      <c r="G1229" s="1">
        <v>0.005961</v>
      </c>
      <c r="H1229" s="1">
        <v>-0.010323</v>
      </c>
      <c r="I1229" s="1">
        <v>0.005858</v>
      </c>
      <c r="J1229" s="1">
        <v>-0.006916</v>
      </c>
      <c r="K1229" s="1">
        <v>0.008271</v>
      </c>
    </row>
    <row r="1230" ht="15.75" customHeight="1">
      <c r="A1230" s="1">
        <v>56455.499988</v>
      </c>
      <c r="B1230" s="1">
        <v>56455.0</v>
      </c>
      <c r="C1230" s="1">
        <v>56456.0</v>
      </c>
      <c r="D1230" s="1">
        <v>-0.010855</v>
      </c>
      <c r="E1230" s="1">
        <v>0.013235</v>
      </c>
      <c r="F1230" s="1">
        <v>3.5E-5</v>
      </c>
      <c r="G1230" s="1">
        <v>0.006136</v>
      </c>
      <c r="H1230" s="1">
        <v>-0.00407</v>
      </c>
      <c r="I1230" s="1">
        <v>0.006061</v>
      </c>
      <c r="J1230" s="1">
        <v>-0.005873</v>
      </c>
      <c r="K1230" s="1">
        <v>0.00828</v>
      </c>
    </row>
    <row r="1231" ht="15.75" customHeight="1">
      <c r="A1231" s="1">
        <v>56456.499988</v>
      </c>
      <c r="B1231" s="1">
        <v>56456.0</v>
      </c>
      <c r="C1231" s="1">
        <v>56457.0</v>
      </c>
      <c r="D1231" s="1">
        <v>-0.019556</v>
      </c>
      <c r="E1231" s="1">
        <v>0.01221</v>
      </c>
      <c r="F1231" s="1">
        <v>-0.006121</v>
      </c>
      <c r="G1231" s="1">
        <v>0.005249</v>
      </c>
      <c r="H1231" s="1">
        <v>-1.75E-4</v>
      </c>
      <c r="I1231" s="1">
        <v>0.00564</v>
      </c>
      <c r="J1231" s="1">
        <v>-0.013827</v>
      </c>
      <c r="K1231" s="1">
        <v>0.007752</v>
      </c>
    </row>
    <row r="1232" ht="15.75" customHeight="1">
      <c r="A1232" s="1">
        <v>56457.499988</v>
      </c>
      <c r="B1232" s="1">
        <v>56457.0</v>
      </c>
      <c r="C1232" s="1">
        <v>56458.0</v>
      </c>
      <c r="D1232" s="1">
        <v>-0.005414</v>
      </c>
      <c r="E1232" s="1">
        <v>0.012772</v>
      </c>
      <c r="F1232" s="1">
        <v>-0.00449</v>
      </c>
      <c r="G1232" s="1">
        <v>0.005582</v>
      </c>
      <c r="H1232" s="1">
        <v>0.005395</v>
      </c>
      <c r="I1232" s="1">
        <v>0.006012</v>
      </c>
      <c r="J1232" s="1">
        <v>-0.008873</v>
      </c>
      <c r="K1232" s="1">
        <v>0.007896</v>
      </c>
    </row>
    <row r="1233" ht="15.75" customHeight="1">
      <c r="A1233" s="1">
        <v>56458.499988</v>
      </c>
      <c r="B1233" s="1">
        <v>56458.0</v>
      </c>
      <c r="C1233" s="1">
        <v>56459.0</v>
      </c>
      <c r="D1233" s="1">
        <v>-0.012118</v>
      </c>
      <c r="E1233" s="1">
        <v>0.011831</v>
      </c>
      <c r="F1233" s="1">
        <v>0.001762</v>
      </c>
      <c r="G1233" s="1">
        <v>0.004932</v>
      </c>
      <c r="H1233" s="1">
        <v>-0.006004</v>
      </c>
      <c r="I1233" s="1">
        <v>0.005445</v>
      </c>
      <c r="J1233" s="1">
        <v>-0.005245</v>
      </c>
      <c r="K1233" s="1">
        <v>0.007515</v>
      </c>
    </row>
    <row r="1234" ht="15.75" customHeight="1">
      <c r="A1234" s="1">
        <v>56459.499988</v>
      </c>
      <c r="B1234" s="1">
        <v>56459.0</v>
      </c>
      <c r="C1234" s="1">
        <v>56460.0</v>
      </c>
      <c r="D1234" s="1">
        <v>0.008328</v>
      </c>
      <c r="E1234" s="1">
        <v>0.012428</v>
      </c>
      <c r="F1234" s="1">
        <v>-0.003048</v>
      </c>
      <c r="G1234" s="1">
        <v>0.005109</v>
      </c>
      <c r="H1234" s="1">
        <v>0.002911</v>
      </c>
      <c r="I1234" s="1">
        <v>0.005698</v>
      </c>
      <c r="J1234" s="1">
        <v>0.005729</v>
      </c>
      <c r="K1234" s="1">
        <v>0.007953</v>
      </c>
    </row>
    <row r="1235" ht="15.75" customHeight="1">
      <c r="A1235" s="1">
        <v>56460.499988</v>
      </c>
      <c r="B1235" s="1">
        <v>56460.0</v>
      </c>
      <c r="C1235" s="1">
        <v>56461.0</v>
      </c>
      <c r="D1235" s="1">
        <v>-0.005366</v>
      </c>
      <c r="E1235" s="1">
        <v>0.012822</v>
      </c>
      <c r="F1235" s="1">
        <v>-0.004294</v>
      </c>
      <c r="G1235" s="1">
        <v>0.005526</v>
      </c>
      <c r="H1235" s="1">
        <v>0.00346</v>
      </c>
      <c r="I1235" s="1">
        <v>0.005841</v>
      </c>
      <c r="J1235" s="1">
        <v>-0.00376</v>
      </c>
      <c r="K1235" s="1">
        <v>0.008187</v>
      </c>
    </row>
    <row r="1236" ht="15.75" customHeight="1">
      <c r="A1236" s="1">
        <v>56461.499988</v>
      </c>
      <c r="B1236" s="1">
        <v>56461.0</v>
      </c>
      <c r="C1236" s="1">
        <v>56462.0</v>
      </c>
      <c r="D1236" s="1">
        <v>-0.04761</v>
      </c>
      <c r="E1236" s="1">
        <v>0.026958</v>
      </c>
      <c r="F1236" s="1">
        <v>-0.013201</v>
      </c>
      <c r="G1236" s="1">
        <v>0.012061</v>
      </c>
      <c r="H1236" s="1">
        <v>-0.020548</v>
      </c>
      <c r="I1236" s="1">
        <v>0.011834</v>
      </c>
      <c r="J1236" s="1">
        <v>-0.01042</v>
      </c>
      <c r="K1236" s="1">
        <v>0.0183</v>
      </c>
    </row>
    <row r="1237" ht="15.75" customHeight="1">
      <c r="A1237" s="1">
        <v>56462.499988</v>
      </c>
      <c r="B1237" s="1">
        <v>56462.0</v>
      </c>
      <c r="C1237" s="1">
        <v>56463.0</v>
      </c>
      <c r="D1237" s="1">
        <v>0.002311</v>
      </c>
      <c r="E1237" s="1">
        <v>0.013581</v>
      </c>
      <c r="F1237" s="1">
        <v>0.005936</v>
      </c>
      <c r="G1237" s="1">
        <v>0.006039</v>
      </c>
      <c r="H1237" s="1">
        <v>-5.97E-4</v>
      </c>
      <c r="I1237" s="1">
        <v>0.00621</v>
      </c>
      <c r="J1237" s="1">
        <v>-0.001824</v>
      </c>
      <c r="K1237" s="1">
        <v>0.008859</v>
      </c>
    </row>
    <row r="1238" ht="15.75" customHeight="1">
      <c r="A1238" s="1">
        <v>56463.499988</v>
      </c>
      <c r="B1238" s="1">
        <v>56463.0</v>
      </c>
      <c r="C1238" s="1">
        <v>56464.0</v>
      </c>
      <c r="D1238" s="1">
        <v>0.002335</v>
      </c>
      <c r="E1238" s="1">
        <v>0.013821</v>
      </c>
      <c r="F1238" s="1">
        <v>-0.008124</v>
      </c>
      <c r="G1238" s="1">
        <v>0.006062</v>
      </c>
      <c r="H1238" s="1">
        <v>4.53E-4</v>
      </c>
      <c r="I1238" s="1">
        <v>0.006314</v>
      </c>
      <c r="J1238" s="1">
        <v>0.006241</v>
      </c>
      <c r="K1238" s="1">
        <v>0.009063</v>
      </c>
    </row>
    <row r="1239" ht="15.75" customHeight="1">
      <c r="A1239" s="1">
        <v>56464.499988</v>
      </c>
      <c r="B1239" s="1">
        <v>56464.0</v>
      </c>
      <c r="C1239" s="1">
        <v>56465.0</v>
      </c>
      <c r="D1239" s="1">
        <v>-0.015184</v>
      </c>
      <c r="E1239" s="1">
        <v>0.013755</v>
      </c>
      <c r="F1239" s="1">
        <v>-0.002776</v>
      </c>
      <c r="G1239" s="1">
        <v>0.00648</v>
      </c>
      <c r="H1239" s="1">
        <v>-0.004474</v>
      </c>
      <c r="I1239" s="1">
        <v>0.006262</v>
      </c>
      <c r="J1239" s="1">
        <v>-0.005991</v>
      </c>
      <c r="K1239" s="1">
        <v>0.008839</v>
      </c>
    </row>
    <row r="1240" ht="15.75" customHeight="1">
      <c r="A1240" s="1">
        <v>56465.499988</v>
      </c>
      <c r="B1240" s="1">
        <v>56465.0</v>
      </c>
      <c r="C1240" s="1">
        <v>56466.0</v>
      </c>
      <c r="D1240" s="1">
        <v>-0.016161</v>
      </c>
      <c r="E1240" s="1">
        <v>0.0148</v>
      </c>
      <c r="F1240" s="1">
        <v>-0.00113</v>
      </c>
      <c r="G1240" s="1">
        <v>0.007044</v>
      </c>
      <c r="H1240" s="1">
        <v>-0.003111</v>
      </c>
      <c r="I1240" s="1">
        <v>0.006565</v>
      </c>
      <c r="J1240" s="1">
        <v>-0.011372</v>
      </c>
      <c r="K1240" s="1">
        <v>0.009539</v>
      </c>
    </row>
    <row r="1241" ht="15.75" customHeight="1">
      <c r="A1241" s="1">
        <v>56466.499988</v>
      </c>
      <c r="B1241" s="1">
        <v>56466.0</v>
      </c>
      <c r="C1241" s="1">
        <v>56467.0</v>
      </c>
      <c r="D1241" s="1">
        <v>-0.045379</v>
      </c>
      <c r="E1241" s="1">
        <v>0.015154</v>
      </c>
      <c r="F1241" s="1">
        <v>-0.00836</v>
      </c>
      <c r="G1241" s="1">
        <v>0.006175</v>
      </c>
      <c r="H1241" s="1">
        <v>-0.015651</v>
      </c>
      <c r="I1241" s="1">
        <v>0.007082</v>
      </c>
      <c r="J1241" s="1">
        <v>-0.01653</v>
      </c>
      <c r="K1241" s="1">
        <v>0.009568</v>
      </c>
    </row>
    <row r="1242" ht="15.75" customHeight="1">
      <c r="A1242" s="1">
        <v>56467.499988</v>
      </c>
      <c r="B1242" s="1">
        <v>56467.0</v>
      </c>
      <c r="C1242" s="1">
        <v>56468.0</v>
      </c>
      <c r="D1242" s="1">
        <v>0.004969</v>
      </c>
      <c r="E1242" s="1">
        <v>0.017537</v>
      </c>
      <c r="F1242" s="1">
        <v>0.004725</v>
      </c>
      <c r="G1242" s="1">
        <v>0.007581</v>
      </c>
      <c r="H1242" s="1">
        <v>0.004314</v>
      </c>
      <c r="I1242" s="1">
        <v>0.007825</v>
      </c>
      <c r="J1242" s="1">
        <v>-0.003575</v>
      </c>
      <c r="K1242" s="1">
        <v>0.011243</v>
      </c>
    </row>
    <row r="1243" ht="15.75" customHeight="1">
      <c r="A1243" s="1">
        <v>56468.499988</v>
      </c>
      <c r="B1243" s="1">
        <v>56468.0</v>
      </c>
      <c r="C1243" s="1">
        <v>56469.0</v>
      </c>
      <c r="D1243" s="1">
        <v>-0.015693</v>
      </c>
      <c r="E1243" s="1">
        <v>0.018961</v>
      </c>
      <c r="F1243" s="1">
        <v>-0.009669</v>
      </c>
      <c r="G1243" s="1">
        <v>0.008033</v>
      </c>
      <c r="H1243" s="1">
        <v>-0.002899</v>
      </c>
      <c r="I1243" s="1">
        <v>0.008928</v>
      </c>
      <c r="J1243" s="1">
        <v>-0.003783</v>
      </c>
      <c r="K1243" s="1">
        <v>0.011444</v>
      </c>
    </row>
    <row r="1244" ht="15.75" customHeight="1">
      <c r="A1244" s="1">
        <v>56469.499988</v>
      </c>
      <c r="B1244" s="1">
        <v>56469.0</v>
      </c>
      <c r="C1244" s="1">
        <v>56470.0</v>
      </c>
      <c r="D1244" s="1">
        <v>-0.033658</v>
      </c>
      <c r="E1244" s="1">
        <v>0.021039</v>
      </c>
      <c r="F1244" s="1">
        <v>-0.002078</v>
      </c>
      <c r="G1244" s="1">
        <v>0.009117</v>
      </c>
      <c r="H1244" s="1">
        <v>-0.011706</v>
      </c>
      <c r="I1244" s="1">
        <v>0.009272</v>
      </c>
      <c r="J1244" s="1">
        <v>-0.011657</v>
      </c>
      <c r="K1244" s="1">
        <v>0.013076</v>
      </c>
    </row>
    <row r="1245" ht="15.75" customHeight="1">
      <c r="A1245" s="1">
        <v>56470.499988</v>
      </c>
      <c r="B1245" s="1">
        <v>56470.0</v>
      </c>
      <c r="C1245" s="1">
        <v>56471.0</v>
      </c>
      <c r="D1245" s="1">
        <v>0.007586</v>
      </c>
      <c r="E1245" s="1">
        <v>0.024814</v>
      </c>
      <c r="F1245" s="1">
        <v>0.004838</v>
      </c>
      <c r="G1245" s="1">
        <v>0.010502</v>
      </c>
      <c r="H1245" s="1">
        <v>0.005341</v>
      </c>
      <c r="I1245" s="1">
        <v>0.011128</v>
      </c>
      <c r="J1245" s="1">
        <v>-7.46E-4</v>
      </c>
      <c r="K1245" s="1">
        <v>0.014884</v>
      </c>
    </row>
    <row r="1246" ht="15.75" customHeight="1">
      <c r="A1246" s="1">
        <v>56471.499988</v>
      </c>
      <c r="B1246" s="1">
        <v>56471.0</v>
      </c>
      <c r="C1246" s="1">
        <v>56472.0</v>
      </c>
      <c r="D1246" s="1">
        <v>0.043548</v>
      </c>
      <c r="E1246" s="1">
        <v>0.087549</v>
      </c>
      <c r="F1246" s="1">
        <v>0.034397</v>
      </c>
      <c r="G1246" s="1">
        <v>0.041282</v>
      </c>
      <c r="H1246" s="1">
        <v>0.013637</v>
      </c>
      <c r="I1246" s="1">
        <v>0.032849</v>
      </c>
      <c r="J1246" s="1">
        <v>-2.01E-4</v>
      </c>
      <c r="K1246" s="1">
        <v>0.05655</v>
      </c>
    </row>
    <row r="1247" ht="15.75" customHeight="1">
      <c r="A1247" s="1">
        <v>56473.499988</v>
      </c>
      <c r="B1247" s="1">
        <v>56473.0</v>
      </c>
      <c r="C1247" s="1">
        <v>56474.0</v>
      </c>
      <c r="D1247" s="1">
        <v>0.095177</v>
      </c>
      <c r="E1247" s="1">
        <v>0.028584</v>
      </c>
      <c r="F1247" s="1">
        <v>-0.013197</v>
      </c>
      <c r="G1247" s="1">
        <v>0.008906</v>
      </c>
      <c r="H1247" s="1">
        <v>0.029717</v>
      </c>
      <c r="I1247" s="1">
        <v>0.011967</v>
      </c>
      <c r="J1247" s="1">
        <v>0.051682</v>
      </c>
      <c r="K1247" s="1">
        <v>0.018662</v>
      </c>
    </row>
    <row r="1248" ht="15.75" customHeight="1">
      <c r="A1248" s="1">
        <v>56474.499988</v>
      </c>
      <c r="B1248" s="1">
        <v>56474.0</v>
      </c>
      <c r="C1248" s="1">
        <v>56475.0</v>
      </c>
      <c r="D1248" s="1">
        <v>0.062209</v>
      </c>
      <c r="E1248" s="1">
        <v>0.015415</v>
      </c>
      <c r="F1248" s="1">
        <v>0.002372</v>
      </c>
      <c r="G1248" s="1">
        <v>0.005121</v>
      </c>
      <c r="H1248" s="1">
        <v>0.020109</v>
      </c>
      <c r="I1248" s="1">
        <v>0.006438</v>
      </c>
      <c r="J1248" s="1">
        <v>0.02784</v>
      </c>
      <c r="K1248" s="1">
        <v>0.010049</v>
      </c>
    </row>
    <row r="1249" ht="15.75" customHeight="1">
      <c r="A1249" s="1">
        <v>56475.499988</v>
      </c>
      <c r="B1249" s="1">
        <v>56475.0</v>
      </c>
      <c r="C1249" s="1">
        <v>56476.0</v>
      </c>
      <c r="D1249" s="1">
        <v>-0.039926</v>
      </c>
      <c r="E1249" s="1">
        <v>0.027255</v>
      </c>
      <c r="F1249" s="1">
        <v>-0.010872</v>
      </c>
      <c r="G1249" s="1">
        <v>0.011567</v>
      </c>
      <c r="H1249" s="1">
        <v>-0.007864</v>
      </c>
      <c r="I1249" s="1">
        <v>0.012317</v>
      </c>
      <c r="J1249" s="1">
        <v>-0.017924</v>
      </c>
      <c r="K1249" s="1">
        <v>0.017346</v>
      </c>
    </row>
    <row r="1250" ht="15.75" customHeight="1">
      <c r="A1250" s="1">
        <v>56476.499988</v>
      </c>
      <c r="B1250" s="1">
        <v>56476.0</v>
      </c>
      <c r="C1250" s="1">
        <v>56477.0</v>
      </c>
      <c r="D1250" s="1">
        <v>0.009892</v>
      </c>
      <c r="E1250" s="1">
        <v>0.014097</v>
      </c>
      <c r="F1250" s="1">
        <v>-0.00446</v>
      </c>
      <c r="G1250" s="1">
        <v>0.005497</v>
      </c>
      <c r="H1250" s="1">
        <v>0.009479</v>
      </c>
      <c r="I1250" s="1">
        <v>0.00629</v>
      </c>
      <c r="J1250" s="1">
        <v>-1.67E-4</v>
      </c>
      <c r="K1250" s="1">
        <v>0.009153</v>
      </c>
    </row>
    <row r="1251" ht="15.75" customHeight="1">
      <c r="A1251" s="1">
        <v>56477.499988</v>
      </c>
      <c r="B1251" s="1">
        <v>56477.0</v>
      </c>
      <c r="C1251" s="1">
        <v>56478.0</v>
      </c>
      <c r="D1251" s="1">
        <v>0.003697</v>
      </c>
      <c r="E1251" s="1">
        <v>0.009315</v>
      </c>
      <c r="F1251" s="1">
        <v>-0.003305</v>
      </c>
      <c r="G1251" s="1">
        <v>0.003756</v>
      </c>
      <c r="H1251" s="1">
        <v>0.004204</v>
      </c>
      <c r="I1251" s="1">
        <v>0.004275</v>
      </c>
      <c r="J1251" s="1">
        <v>4.51E-4</v>
      </c>
      <c r="K1251" s="1">
        <v>0.005888</v>
      </c>
    </row>
    <row r="1252" ht="15.75" customHeight="1">
      <c r="A1252" s="1">
        <v>56478.499988</v>
      </c>
      <c r="B1252" s="1">
        <v>56478.0</v>
      </c>
      <c r="C1252" s="1">
        <v>56479.0</v>
      </c>
      <c r="D1252" s="1">
        <v>-0.01597</v>
      </c>
      <c r="E1252" s="1">
        <v>0.008554</v>
      </c>
      <c r="F1252" s="1">
        <v>-0.014218</v>
      </c>
      <c r="G1252" s="1">
        <v>0.00343</v>
      </c>
      <c r="H1252" s="1">
        <v>-0.006971</v>
      </c>
      <c r="I1252" s="1">
        <v>0.003654</v>
      </c>
      <c r="J1252" s="1">
        <v>0.003874</v>
      </c>
      <c r="K1252" s="1">
        <v>0.005699</v>
      </c>
    </row>
    <row r="1253" ht="15.75" customHeight="1">
      <c r="A1253" s="1">
        <v>56479.499988</v>
      </c>
      <c r="B1253" s="1">
        <v>56479.0</v>
      </c>
      <c r="C1253" s="1">
        <v>56480.0</v>
      </c>
      <c r="D1253" s="1">
        <v>-0.006126</v>
      </c>
      <c r="E1253" s="1">
        <v>0.008478</v>
      </c>
      <c r="F1253" s="1">
        <v>-6.27E-4</v>
      </c>
      <c r="G1253" s="1">
        <v>0.00423</v>
      </c>
      <c r="H1253" s="1">
        <v>-0.004637</v>
      </c>
      <c r="I1253" s="1">
        <v>0.00373</v>
      </c>
      <c r="J1253" s="1">
        <v>0.00119</v>
      </c>
      <c r="K1253" s="1">
        <v>0.005292</v>
      </c>
    </row>
    <row r="1254" ht="15.75" customHeight="1">
      <c r="A1254" s="1">
        <v>56480.499988</v>
      </c>
      <c r="B1254" s="1">
        <v>56480.0</v>
      </c>
      <c r="C1254" s="1">
        <v>56481.0</v>
      </c>
      <c r="D1254" s="1">
        <v>-0.015988</v>
      </c>
      <c r="E1254" s="1">
        <v>0.00851</v>
      </c>
      <c r="F1254" s="1">
        <v>2.06E-4</v>
      </c>
      <c r="G1254" s="1">
        <v>0.003863</v>
      </c>
      <c r="H1254" s="1">
        <v>-0.004436</v>
      </c>
      <c r="I1254" s="1">
        <v>0.003795</v>
      </c>
      <c r="J1254" s="1">
        <v>-0.008354</v>
      </c>
      <c r="K1254" s="1">
        <v>0.005413</v>
      </c>
    </row>
    <row r="1255" ht="15.75" customHeight="1">
      <c r="A1255" s="1">
        <v>56481.499988</v>
      </c>
      <c r="B1255" s="1">
        <v>56481.0</v>
      </c>
      <c r="C1255" s="1">
        <v>56482.0</v>
      </c>
      <c r="D1255" s="1">
        <v>-0.001746</v>
      </c>
      <c r="E1255" s="1">
        <v>0.00908</v>
      </c>
      <c r="F1255" s="1">
        <v>-0.005496</v>
      </c>
      <c r="G1255" s="1">
        <v>0.004105</v>
      </c>
      <c r="H1255" s="1">
        <v>-0.003289</v>
      </c>
      <c r="I1255" s="1">
        <v>0.003979</v>
      </c>
      <c r="J1255" s="1">
        <v>0.005827</v>
      </c>
      <c r="K1255" s="1">
        <v>0.005804</v>
      </c>
    </row>
    <row r="1256" ht="15.75" customHeight="1">
      <c r="A1256" s="1">
        <v>56482.499988</v>
      </c>
      <c r="B1256" s="1">
        <v>56482.0</v>
      </c>
      <c r="C1256" s="1">
        <v>56483.0</v>
      </c>
      <c r="D1256" s="1">
        <v>0.006207</v>
      </c>
      <c r="E1256" s="1">
        <v>0.010497</v>
      </c>
      <c r="F1256" s="1">
        <v>0.004917</v>
      </c>
      <c r="G1256" s="1">
        <v>0.005007</v>
      </c>
      <c r="H1256" s="1">
        <v>-8.06E-4</v>
      </c>
      <c r="I1256" s="1">
        <v>0.004769</v>
      </c>
      <c r="J1256" s="1">
        <v>0.003601</v>
      </c>
      <c r="K1256" s="1">
        <v>0.00644</v>
      </c>
    </row>
    <row r="1257" ht="15.75" customHeight="1">
      <c r="A1257" s="1">
        <v>56483.499988</v>
      </c>
      <c r="B1257" s="1">
        <v>56483.0</v>
      </c>
      <c r="C1257" s="1">
        <v>56484.0</v>
      </c>
      <c r="D1257" s="1">
        <v>0.007929</v>
      </c>
      <c r="E1257" s="1">
        <v>0.012031</v>
      </c>
      <c r="F1257" s="1">
        <v>0.001231</v>
      </c>
      <c r="G1257" s="1">
        <v>0.005781</v>
      </c>
      <c r="H1257" s="1">
        <v>-7.61E-4</v>
      </c>
      <c r="I1257" s="1">
        <v>0.004975</v>
      </c>
      <c r="J1257" s="1">
        <v>0.007384</v>
      </c>
      <c r="K1257" s="1">
        <v>0.00787</v>
      </c>
    </row>
    <row r="1258" ht="15.75" customHeight="1">
      <c r="A1258" s="1">
        <v>56484.499988</v>
      </c>
      <c r="B1258" s="1">
        <v>56484.0</v>
      </c>
      <c r="C1258" s="1">
        <v>56485.0</v>
      </c>
      <c r="D1258" s="1">
        <v>0.003575</v>
      </c>
      <c r="E1258" s="1">
        <v>0.020221</v>
      </c>
      <c r="F1258" s="1">
        <v>-0.008465</v>
      </c>
      <c r="G1258" s="1">
        <v>0.008617</v>
      </c>
      <c r="H1258" s="1">
        <v>0.009057</v>
      </c>
      <c r="I1258" s="1">
        <v>0.009502</v>
      </c>
      <c r="J1258" s="1">
        <v>-0.003963</v>
      </c>
      <c r="K1258" s="1">
        <v>0.012319</v>
      </c>
    </row>
    <row r="1259" ht="15.75" customHeight="1">
      <c r="A1259" s="1">
        <v>56485.499988</v>
      </c>
      <c r="B1259" s="1">
        <v>56485.0</v>
      </c>
      <c r="C1259" s="1">
        <v>56486.0</v>
      </c>
      <c r="D1259" s="1">
        <v>0.022828</v>
      </c>
      <c r="E1259" s="1">
        <v>0.028044</v>
      </c>
      <c r="F1259" s="1">
        <v>-0.013712</v>
      </c>
      <c r="G1259" s="1">
        <v>0.010052</v>
      </c>
      <c r="H1259" s="1">
        <v>0.006266</v>
      </c>
      <c r="I1259" s="1">
        <v>0.013241</v>
      </c>
      <c r="J1259" s="1">
        <v>0.021533</v>
      </c>
      <c r="K1259" s="1">
        <v>0.017551</v>
      </c>
    </row>
    <row r="1260" ht="15.75" customHeight="1">
      <c r="A1260" s="1">
        <v>56486.499988</v>
      </c>
      <c r="B1260" s="1">
        <v>56486.0</v>
      </c>
      <c r="C1260" s="1">
        <v>56487.0</v>
      </c>
      <c r="D1260" s="1">
        <v>0.031637</v>
      </c>
      <c r="E1260" s="1">
        <v>0.040054</v>
      </c>
      <c r="F1260" s="1">
        <v>-0.001634</v>
      </c>
      <c r="G1260" s="1">
        <v>0.017425</v>
      </c>
      <c r="H1260" s="1">
        <v>-0.006937</v>
      </c>
      <c r="I1260" s="1">
        <v>0.017308</v>
      </c>
      <c r="J1260" s="1">
        <v>0.038213</v>
      </c>
      <c r="K1260" s="1">
        <v>0.026147</v>
      </c>
    </row>
    <row r="1261" ht="15.75" customHeight="1">
      <c r="A1261" s="1">
        <v>56490.499988</v>
      </c>
      <c r="B1261" s="1">
        <v>56490.0</v>
      </c>
      <c r="C1261" s="1">
        <v>56491.0</v>
      </c>
      <c r="D1261" s="1">
        <v>0.117943</v>
      </c>
      <c r="E1261" s="1">
        <v>0.044195</v>
      </c>
      <c r="F1261" s="1">
        <v>0.02154</v>
      </c>
      <c r="G1261" s="1">
        <v>0.018182</v>
      </c>
      <c r="H1261" s="1">
        <v>0.008414</v>
      </c>
      <c r="I1261" s="1">
        <v>0.018277</v>
      </c>
      <c r="J1261" s="1">
        <v>0.074418</v>
      </c>
      <c r="K1261" s="1">
        <v>0.027698</v>
      </c>
    </row>
    <row r="1262" ht="15.75" customHeight="1">
      <c r="A1262" s="1">
        <v>56491.499988</v>
      </c>
      <c r="B1262" s="1">
        <v>56491.0</v>
      </c>
      <c r="C1262" s="1">
        <v>56492.0</v>
      </c>
      <c r="D1262" s="1">
        <v>0.001301</v>
      </c>
      <c r="E1262" s="1">
        <v>0.025197</v>
      </c>
      <c r="F1262" s="1">
        <v>0.003133</v>
      </c>
      <c r="G1262" s="1">
        <v>0.011313</v>
      </c>
      <c r="H1262" s="1">
        <v>0.006261</v>
      </c>
      <c r="I1262" s="1">
        <v>0.011749</v>
      </c>
      <c r="J1262" s="1">
        <v>-0.004913</v>
      </c>
      <c r="K1262" s="1">
        <v>0.01463</v>
      </c>
    </row>
    <row r="1263" ht="15.75" customHeight="1">
      <c r="A1263" s="1">
        <v>56492.499988</v>
      </c>
      <c r="B1263" s="1">
        <v>56492.0</v>
      </c>
      <c r="C1263" s="1">
        <v>56493.0</v>
      </c>
      <c r="D1263" s="1">
        <v>0.008126</v>
      </c>
      <c r="E1263" s="1">
        <v>0.020936</v>
      </c>
      <c r="F1263" s="1">
        <v>0.003196</v>
      </c>
      <c r="G1263" s="1">
        <v>0.009513</v>
      </c>
      <c r="H1263" s="1">
        <v>0.005788</v>
      </c>
      <c r="I1263" s="1">
        <v>0.009594</v>
      </c>
      <c r="J1263" s="1">
        <v>-7.07E-4</v>
      </c>
      <c r="K1263" s="1">
        <v>0.012582</v>
      </c>
    </row>
    <row r="1264" ht="15.75" customHeight="1">
      <c r="A1264" s="1">
        <v>56493.499988</v>
      </c>
      <c r="B1264" s="1">
        <v>56493.0</v>
      </c>
      <c r="C1264" s="1">
        <v>56494.0</v>
      </c>
      <c r="D1264" s="1">
        <v>0.003459</v>
      </c>
      <c r="E1264" s="1">
        <v>0.01941</v>
      </c>
      <c r="F1264" s="1">
        <v>0.006789</v>
      </c>
      <c r="G1264" s="1">
        <v>0.009255</v>
      </c>
      <c r="H1264" s="1">
        <v>0.001516</v>
      </c>
      <c r="I1264" s="1">
        <v>0.008838</v>
      </c>
      <c r="J1264" s="1">
        <v>-0.003281</v>
      </c>
      <c r="K1264" s="1">
        <v>0.011746</v>
      </c>
    </row>
    <row r="1265" ht="15.75" customHeight="1">
      <c r="A1265" s="1">
        <v>56494.499988</v>
      </c>
      <c r="B1265" s="1">
        <v>56494.0</v>
      </c>
      <c r="C1265" s="1">
        <v>56495.0</v>
      </c>
      <c r="D1265" s="1">
        <v>-0.003249</v>
      </c>
      <c r="E1265" s="1">
        <v>0.017545</v>
      </c>
      <c r="F1265" s="1">
        <v>-0.005847</v>
      </c>
      <c r="G1265" s="1">
        <v>0.007844</v>
      </c>
      <c r="H1265" s="1">
        <v>0.006315</v>
      </c>
      <c r="I1265" s="1">
        <v>0.008353</v>
      </c>
      <c r="J1265" s="1">
        <v>-0.005244</v>
      </c>
      <c r="K1265" s="1">
        <v>0.010624</v>
      </c>
    </row>
    <row r="1266" ht="15.75" customHeight="1">
      <c r="A1266" s="1">
        <v>56495.499988</v>
      </c>
      <c r="B1266" s="1">
        <v>56495.0</v>
      </c>
      <c r="C1266" s="1">
        <v>56496.0</v>
      </c>
      <c r="D1266" s="1">
        <v>-0.041089</v>
      </c>
      <c r="E1266" s="1">
        <v>0.015794</v>
      </c>
      <c r="F1266" s="1">
        <v>0.001412</v>
      </c>
      <c r="G1266" s="1">
        <v>0.006932</v>
      </c>
      <c r="H1266" s="1">
        <v>-0.023166</v>
      </c>
      <c r="I1266" s="1">
        <v>0.006942</v>
      </c>
      <c r="J1266" s="1">
        <v>-0.009251</v>
      </c>
      <c r="K1266" s="1">
        <v>0.010349</v>
      </c>
    </row>
    <row r="1267" ht="15.75" customHeight="1">
      <c r="A1267" s="1">
        <v>56496.499988</v>
      </c>
      <c r="B1267" s="1">
        <v>56496.0</v>
      </c>
      <c r="C1267" s="1">
        <v>56497.0</v>
      </c>
      <c r="D1267" s="1">
        <v>0.001859</v>
      </c>
      <c r="E1267" s="1">
        <v>0.014818</v>
      </c>
      <c r="F1267" s="1">
        <v>0.002037</v>
      </c>
      <c r="G1267" s="1">
        <v>0.006238</v>
      </c>
      <c r="H1267" s="1">
        <v>0.001671</v>
      </c>
      <c r="I1267" s="1">
        <v>0.006987</v>
      </c>
      <c r="J1267" s="1">
        <v>-0.002072</v>
      </c>
      <c r="K1267" s="1">
        <v>0.00935</v>
      </c>
    </row>
    <row r="1268" ht="15.75" customHeight="1">
      <c r="A1268" s="1">
        <v>56497.499988</v>
      </c>
      <c r="B1268" s="1">
        <v>56497.0</v>
      </c>
      <c r="C1268" s="1">
        <v>56498.0</v>
      </c>
      <c r="D1268" s="1">
        <v>-0.012962</v>
      </c>
      <c r="E1268" s="1">
        <v>0.01531</v>
      </c>
      <c r="F1268" s="1">
        <v>-0.004154</v>
      </c>
      <c r="G1268" s="1">
        <v>0.006584</v>
      </c>
      <c r="H1268" s="1">
        <v>-0.001519</v>
      </c>
      <c r="I1268" s="1">
        <v>0.007055</v>
      </c>
      <c r="J1268" s="1">
        <v>-0.008212</v>
      </c>
      <c r="K1268" s="1">
        <v>0.009907</v>
      </c>
    </row>
    <row r="1269" ht="15.75" customHeight="1">
      <c r="A1269" s="1">
        <v>56498.499988</v>
      </c>
      <c r="B1269" s="1">
        <v>56498.0</v>
      </c>
      <c r="C1269" s="1">
        <v>56499.0</v>
      </c>
      <c r="D1269" s="1">
        <v>-0.023178</v>
      </c>
      <c r="E1269" s="1">
        <v>0.012971</v>
      </c>
      <c r="F1269" s="1">
        <v>-0.00345</v>
      </c>
      <c r="G1269" s="1">
        <v>0.005924</v>
      </c>
      <c r="H1269" s="1">
        <v>-0.006416</v>
      </c>
      <c r="I1269" s="1">
        <v>0.005936</v>
      </c>
      <c r="J1269" s="1">
        <v>-0.011065</v>
      </c>
      <c r="K1269" s="1">
        <v>0.008329</v>
      </c>
    </row>
    <row r="1270" ht="15.75" customHeight="1">
      <c r="A1270" s="1">
        <v>56499.499988</v>
      </c>
      <c r="B1270" s="1">
        <v>56499.0</v>
      </c>
      <c r="C1270" s="1">
        <v>56500.0</v>
      </c>
      <c r="D1270" s="1">
        <v>0.005753</v>
      </c>
      <c r="E1270" s="1">
        <v>0.014059</v>
      </c>
      <c r="F1270" s="1">
        <v>-0.001544</v>
      </c>
      <c r="G1270" s="1">
        <v>0.006531</v>
      </c>
      <c r="H1270" s="1">
        <v>0.008268</v>
      </c>
      <c r="I1270" s="1">
        <v>0.006776</v>
      </c>
      <c r="J1270" s="1">
        <v>-0.003095</v>
      </c>
      <c r="K1270" s="1">
        <v>0.008721</v>
      </c>
    </row>
    <row r="1271" ht="15.75" customHeight="1">
      <c r="A1271" s="1">
        <v>56500.499988</v>
      </c>
      <c r="B1271" s="1">
        <v>56500.0</v>
      </c>
      <c r="C1271" s="1">
        <v>56501.0</v>
      </c>
      <c r="D1271" s="1">
        <v>-0.060364</v>
      </c>
      <c r="E1271" s="1">
        <v>0.022745</v>
      </c>
      <c r="F1271" s="1">
        <v>-0.006887</v>
      </c>
      <c r="G1271" s="1">
        <v>0.010179</v>
      </c>
      <c r="H1271" s="1">
        <v>-0.013364</v>
      </c>
      <c r="I1271" s="1">
        <v>0.010817</v>
      </c>
      <c r="J1271" s="1">
        <v>-0.035558</v>
      </c>
      <c r="K1271" s="1">
        <v>0.014356</v>
      </c>
    </row>
    <row r="1272" ht="15.75" customHeight="1">
      <c r="A1272" s="1">
        <v>56501.499988</v>
      </c>
      <c r="B1272" s="1">
        <v>56501.0</v>
      </c>
      <c r="C1272" s="1">
        <v>56502.0</v>
      </c>
      <c r="D1272" s="1">
        <v>-0.002153</v>
      </c>
      <c r="E1272" s="1">
        <v>0.013705</v>
      </c>
      <c r="F1272" s="1">
        <v>0.010765</v>
      </c>
      <c r="G1272" s="1">
        <v>0.006872</v>
      </c>
      <c r="H1272" s="1">
        <v>-0.003091</v>
      </c>
      <c r="I1272" s="1">
        <v>0.006063</v>
      </c>
      <c r="J1272" s="1">
        <v>-0.004547</v>
      </c>
      <c r="K1272" s="1">
        <v>0.008668</v>
      </c>
    </row>
    <row r="1273" ht="15.75" customHeight="1">
      <c r="A1273" s="1">
        <v>56502.499988</v>
      </c>
      <c r="B1273" s="1">
        <v>56502.0</v>
      </c>
      <c r="C1273" s="1">
        <v>56503.0</v>
      </c>
      <c r="D1273" s="1">
        <v>-0.007062</v>
      </c>
      <c r="E1273" s="1">
        <v>0.012096</v>
      </c>
      <c r="F1273" s="1">
        <v>-0.005089</v>
      </c>
      <c r="G1273" s="1">
        <v>0.005209</v>
      </c>
      <c r="H1273" s="1">
        <v>-0.002782</v>
      </c>
      <c r="I1273" s="1">
        <v>0.005504</v>
      </c>
      <c r="J1273" s="1">
        <v>0.001511</v>
      </c>
      <c r="K1273" s="1">
        <v>0.00769</v>
      </c>
    </row>
    <row r="1274" ht="15.75" customHeight="1">
      <c r="A1274" s="1">
        <v>56503.499988</v>
      </c>
      <c r="B1274" s="1">
        <v>56503.0</v>
      </c>
      <c r="C1274" s="1">
        <v>56504.0</v>
      </c>
      <c r="D1274" s="1">
        <v>-0.005328</v>
      </c>
      <c r="E1274" s="1">
        <v>0.012001</v>
      </c>
      <c r="F1274" s="1">
        <v>-0.007757</v>
      </c>
      <c r="G1274" s="1">
        <v>0.004765</v>
      </c>
      <c r="H1274" s="1">
        <v>0.007159</v>
      </c>
      <c r="I1274" s="1">
        <v>0.005683</v>
      </c>
      <c r="J1274" s="1">
        <v>-0.007274</v>
      </c>
      <c r="K1274" s="1">
        <v>0.007548</v>
      </c>
    </row>
    <row r="1275" ht="15.75" customHeight="1">
      <c r="A1275" s="1">
        <v>56504.499988</v>
      </c>
      <c r="B1275" s="1">
        <v>56504.0</v>
      </c>
      <c r="C1275" s="1">
        <v>56505.0</v>
      </c>
      <c r="D1275" s="1">
        <v>-0.006729</v>
      </c>
      <c r="E1275" s="1">
        <v>0.010941</v>
      </c>
      <c r="F1275" s="1">
        <v>-0.002967</v>
      </c>
      <c r="G1275" s="1">
        <v>0.004956</v>
      </c>
      <c r="H1275" s="1">
        <v>-0.001125</v>
      </c>
      <c r="I1275" s="1">
        <v>0.004998</v>
      </c>
      <c r="J1275" s="1">
        <v>-0.001849</v>
      </c>
      <c r="K1275" s="1">
        <v>0.006907</v>
      </c>
    </row>
    <row r="1276" ht="15.75" customHeight="1">
      <c r="A1276" s="1">
        <v>56505.499988</v>
      </c>
      <c r="B1276" s="1">
        <v>56505.0</v>
      </c>
      <c r="C1276" s="1">
        <v>56506.0</v>
      </c>
      <c r="D1276" s="1">
        <v>-0.030388</v>
      </c>
      <c r="E1276" s="1">
        <v>0.010937</v>
      </c>
      <c r="F1276" s="1">
        <v>-0.013625</v>
      </c>
      <c r="G1276" s="1">
        <v>0.00455</v>
      </c>
      <c r="H1276" s="1">
        <v>-0.003421</v>
      </c>
      <c r="I1276" s="1">
        <v>0.005094</v>
      </c>
      <c r="J1276" s="1">
        <v>-0.013777</v>
      </c>
      <c r="K1276" s="1">
        <v>0.006914</v>
      </c>
    </row>
    <row r="1277" ht="15.75" customHeight="1">
      <c r="A1277" s="1">
        <v>56506.499988</v>
      </c>
      <c r="B1277" s="1">
        <v>56506.0</v>
      </c>
      <c r="C1277" s="1">
        <v>56507.0</v>
      </c>
      <c r="D1277" s="1">
        <v>-7.47E-4</v>
      </c>
      <c r="E1277" s="1">
        <v>0.011003</v>
      </c>
      <c r="F1277" s="1">
        <v>7.06E-4</v>
      </c>
      <c r="G1277" s="1">
        <v>0.004771</v>
      </c>
      <c r="H1277" s="1">
        <v>-4.54E-4</v>
      </c>
      <c r="I1277" s="1">
        <v>0.005213</v>
      </c>
      <c r="J1277" s="1">
        <v>-5.45E-4</v>
      </c>
      <c r="K1277" s="1">
        <v>0.006804</v>
      </c>
    </row>
    <row r="1278" ht="15.75" customHeight="1">
      <c r="A1278" s="1">
        <v>56507.499988</v>
      </c>
      <c r="B1278" s="1">
        <v>56507.0</v>
      </c>
      <c r="C1278" s="1">
        <v>56508.0</v>
      </c>
      <c r="D1278" s="1">
        <v>0.011531</v>
      </c>
      <c r="E1278" s="1">
        <v>0.011912</v>
      </c>
      <c r="F1278" s="1">
        <v>7.66E-4</v>
      </c>
      <c r="G1278" s="1">
        <v>0.004832</v>
      </c>
      <c r="H1278" s="1">
        <v>4.0E-5</v>
      </c>
      <c r="I1278" s="1">
        <v>0.005292</v>
      </c>
      <c r="J1278" s="1">
        <v>0.010552</v>
      </c>
      <c r="K1278" s="1">
        <v>0.007807</v>
      </c>
    </row>
    <row r="1279" ht="15.75" customHeight="1">
      <c r="A1279" s="1">
        <v>56508.499988</v>
      </c>
      <c r="B1279" s="1">
        <v>56508.0</v>
      </c>
      <c r="C1279" s="1">
        <v>56509.0</v>
      </c>
      <c r="D1279" s="1">
        <v>0.002411</v>
      </c>
      <c r="E1279" s="1">
        <v>0.012573</v>
      </c>
      <c r="F1279" s="1">
        <v>0.002826</v>
      </c>
      <c r="G1279" s="1">
        <v>0.005401</v>
      </c>
      <c r="H1279" s="1">
        <v>-0.00418</v>
      </c>
      <c r="I1279" s="1">
        <v>0.005607</v>
      </c>
      <c r="J1279" s="1">
        <v>0.00607</v>
      </c>
      <c r="K1279" s="1">
        <v>0.008054</v>
      </c>
    </row>
    <row r="1280" ht="15.75" customHeight="1">
      <c r="A1280" s="1">
        <v>56509.499988</v>
      </c>
      <c r="B1280" s="1">
        <v>56509.0</v>
      </c>
      <c r="C1280" s="1">
        <v>56510.0</v>
      </c>
      <c r="D1280" s="1">
        <v>-0.011653</v>
      </c>
      <c r="E1280" s="1">
        <v>0.012588</v>
      </c>
      <c r="F1280" s="1">
        <v>-0.009774</v>
      </c>
      <c r="G1280" s="1">
        <v>0.005338</v>
      </c>
      <c r="H1280" s="1">
        <v>-0.00811</v>
      </c>
      <c r="I1280" s="1">
        <v>0.005459</v>
      </c>
      <c r="J1280" s="1">
        <v>0.00611</v>
      </c>
      <c r="K1280" s="1">
        <v>0.00829</v>
      </c>
    </row>
    <row r="1281" ht="15.75" customHeight="1">
      <c r="A1281" s="1">
        <v>56510.499988</v>
      </c>
      <c r="B1281" s="1">
        <v>56510.0</v>
      </c>
      <c r="C1281" s="1">
        <v>56511.0</v>
      </c>
      <c r="D1281" s="1">
        <v>0.004006</v>
      </c>
      <c r="E1281" s="1">
        <v>0.013002</v>
      </c>
      <c r="F1281" s="1">
        <v>-0.010024</v>
      </c>
      <c r="G1281" s="1">
        <v>0.005018</v>
      </c>
      <c r="H1281" s="1">
        <v>-0.003331</v>
      </c>
      <c r="I1281" s="1">
        <v>0.005778</v>
      </c>
      <c r="J1281" s="1">
        <v>0.014056</v>
      </c>
      <c r="K1281" s="1">
        <v>0.00851</v>
      </c>
    </row>
    <row r="1282" ht="15.75" customHeight="1">
      <c r="A1282" s="1">
        <v>56511.499988</v>
      </c>
      <c r="B1282" s="1">
        <v>56511.0</v>
      </c>
      <c r="C1282" s="1">
        <v>56512.0</v>
      </c>
      <c r="D1282" s="1">
        <v>0.029613</v>
      </c>
      <c r="E1282" s="1">
        <v>0.014475</v>
      </c>
      <c r="F1282" s="1">
        <v>-0.001327</v>
      </c>
      <c r="G1282" s="1">
        <v>0.005752</v>
      </c>
      <c r="H1282" s="1">
        <v>0.004215</v>
      </c>
      <c r="I1282" s="1">
        <v>0.006197</v>
      </c>
      <c r="J1282" s="1">
        <v>0.021391</v>
      </c>
      <c r="K1282" s="1">
        <v>0.009761</v>
      </c>
    </row>
    <row r="1283" ht="15.75" customHeight="1">
      <c r="A1283" s="1">
        <v>56512.499988</v>
      </c>
      <c r="B1283" s="1">
        <v>56512.0</v>
      </c>
      <c r="C1283" s="1">
        <v>56513.0</v>
      </c>
      <c r="D1283" s="1">
        <v>0.035629</v>
      </c>
      <c r="E1283" s="1">
        <v>0.025231</v>
      </c>
      <c r="F1283" s="1">
        <v>-0.002263</v>
      </c>
      <c r="G1283" s="1">
        <v>0.010791</v>
      </c>
      <c r="H1283" s="1">
        <v>0.011775</v>
      </c>
      <c r="I1283" s="1">
        <v>0.010308</v>
      </c>
      <c r="J1283" s="1">
        <v>0.01658</v>
      </c>
      <c r="K1283" s="1">
        <v>0.016078</v>
      </c>
    </row>
    <row r="1284" ht="15.75" customHeight="1">
      <c r="A1284" s="1">
        <v>56513.499988</v>
      </c>
      <c r="B1284" s="1">
        <v>56513.0</v>
      </c>
      <c r="C1284" s="1">
        <v>56514.0</v>
      </c>
      <c r="D1284" s="1">
        <v>0.016386</v>
      </c>
      <c r="E1284" s="1">
        <v>0.013926</v>
      </c>
      <c r="F1284" s="1">
        <v>-0.004973</v>
      </c>
      <c r="G1284" s="1">
        <v>0.005802</v>
      </c>
      <c r="H1284" s="1">
        <v>0.002406</v>
      </c>
      <c r="I1284" s="1">
        <v>0.005712</v>
      </c>
      <c r="J1284" s="1">
        <v>0.01397</v>
      </c>
      <c r="K1284" s="1">
        <v>0.009122</v>
      </c>
    </row>
    <row r="1285" ht="15.75" customHeight="1">
      <c r="A1285" s="1">
        <v>56514.499988</v>
      </c>
      <c r="B1285" s="1">
        <v>56514.0</v>
      </c>
      <c r="C1285" s="1">
        <v>56515.0</v>
      </c>
      <c r="D1285" s="1">
        <v>0.008688</v>
      </c>
      <c r="E1285" s="1">
        <v>0.015759</v>
      </c>
      <c r="F1285" s="1">
        <v>-0.001618</v>
      </c>
      <c r="G1285" s="1">
        <v>0.006615</v>
      </c>
      <c r="H1285" s="1">
        <v>0.00233</v>
      </c>
      <c r="I1285" s="1">
        <v>0.006517</v>
      </c>
      <c r="J1285" s="1">
        <v>0.005368</v>
      </c>
      <c r="K1285" s="1">
        <v>0.010002</v>
      </c>
    </row>
    <row r="1286" ht="15.75" customHeight="1">
      <c r="A1286" s="1">
        <v>56515.499988</v>
      </c>
      <c r="B1286" s="1">
        <v>56515.0</v>
      </c>
      <c r="C1286" s="1">
        <v>56516.0</v>
      </c>
      <c r="D1286" s="1">
        <v>-0.009819</v>
      </c>
      <c r="E1286" s="1">
        <v>0.014477</v>
      </c>
      <c r="F1286" s="1">
        <v>0.003448</v>
      </c>
      <c r="G1286" s="1">
        <v>0.006746</v>
      </c>
      <c r="H1286" s="1">
        <v>-1.61E-4</v>
      </c>
      <c r="I1286" s="1">
        <v>0.0061</v>
      </c>
      <c r="J1286" s="1">
        <v>-0.010422</v>
      </c>
      <c r="K1286" s="1">
        <v>0.008897</v>
      </c>
    </row>
    <row r="1287" ht="15.75" customHeight="1">
      <c r="A1287" s="1">
        <v>56516.499988</v>
      </c>
      <c r="B1287" s="1">
        <v>56516.0</v>
      </c>
      <c r="C1287" s="1">
        <v>56517.0</v>
      </c>
      <c r="D1287" s="1">
        <v>-0.014105</v>
      </c>
      <c r="E1287" s="1">
        <v>0.013423</v>
      </c>
      <c r="F1287" s="1">
        <v>-0.001136</v>
      </c>
      <c r="G1287" s="1">
        <v>0.005766</v>
      </c>
      <c r="H1287" s="1">
        <v>-0.009174</v>
      </c>
      <c r="I1287" s="1">
        <v>0.005311</v>
      </c>
      <c r="J1287" s="1">
        <v>2.25E-4</v>
      </c>
      <c r="K1287" s="1">
        <v>0.008685</v>
      </c>
    </row>
    <row r="1288" ht="15.75" customHeight="1">
      <c r="A1288" s="1">
        <v>56517.499988</v>
      </c>
      <c r="B1288" s="1">
        <v>56517.0</v>
      </c>
      <c r="C1288" s="1">
        <v>56518.0</v>
      </c>
      <c r="D1288" s="1">
        <v>0.005354</v>
      </c>
      <c r="E1288" s="1">
        <v>0.013691</v>
      </c>
      <c r="F1288" s="1">
        <v>-0.007971</v>
      </c>
      <c r="G1288" s="1">
        <v>0.00592</v>
      </c>
      <c r="H1288" s="1">
        <v>0.004246</v>
      </c>
      <c r="I1288" s="1">
        <v>0.005925</v>
      </c>
      <c r="J1288" s="1">
        <v>0.005201</v>
      </c>
      <c r="K1288" s="1">
        <v>0.008358</v>
      </c>
    </row>
    <row r="1289" ht="15.75" customHeight="1">
      <c r="A1289" s="1">
        <v>56518.499988</v>
      </c>
      <c r="B1289" s="1">
        <v>56518.0</v>
      </c>
      <c r="C1289" s="1">
        <v>56519.0</v>
      </c>
      <c r="D1289" s="1">
        <v>-0.0023</v>
      </c>
      <c r="E1289" s="1">
        <v>0.014286</v>
      </c>
      <c r="F1289" s="1">
        <v>-0.002312</v>
      </c>
      <c r="G1289" s="1">
        <v>0.006069</v>
      </c>
      <c r="H1289" s="1">
        <v>-0.009378</v>
      </c>
      <c r="I1289" s="1">
        <v>0.005777</v>
      </c>
      <c r="J1289" s="1">
        <v>0.010776</v>
      </c>
      <c r="K1289" s="1">
        <v>0.009125</v>
      </c>
    </row>
    <row r="1290" ht="15.75" customHeight="1">
      <c r="A1290" s="1">
        <v>56519.499988</v>
      </c>
      <c r="B1290" s="1">
        <v>56519.0</v>
      </c>
      <c r="C1290" s="1">
        <v>56520.0</v>
      </c>
      <c r="D1290" s="1">
        <v>-0.011195</v>
      </c>
      <c r="E1290" s="1">
        <v>0.014196</v>
      </c>
      <c r="F1290" s="1">
        <v>-0.002327</v>
      </c>
      <c r="G1290" s="1">
        <v>0.006109</v>
      </c>
      <c r="H1290" s="1">
        <v>-0.002607</v>
      </c>
      <c r="I1290" s="1">
        <v>0.00591</v>
      </c>
      <c r="J1290" s="1">
        <v>-0.005133</v>
      </c>
      <c r="K1290" s="1">
        <v>0.008901</v>
      </c>
    </row>
    <row r="1291" ht="15.75" customHeight="1">
      <c r="A1291" s="1">
        <v>56520.499988</v>
      </c>
      <c r="B1291" s="1">
        <v>56520.0</v>
      </c>
      <c r="C1291" s="1">
        <v>56521.0</v>
      </c>
      <c r="D1291" s="1">
        <v>-0.005547</v>
      </c>
      <c r="E1291" s="1">
        <v>0.014319</v>
      </c>
      <c r="F1291" s="1">
        <v>0.005337</v>
      </c>
      <c r="G1291" s="1">
        <v>0.006168</v>
      </c>
      <c r="H1291" s="1">
        <v>-0.004455</v>
      </c>
      <c r="I1291" s="1">
        <v>0.006133</v>
      </c>
      <c r="J1291" s="1">
        <v>-0.002322</v>
      </c>
      <c r="K1291" s="1">
        <v>0.008846</v>
      </c>
    </row>
    <row r="1292" ht="15.75" customHeight="1">
      <c r="A1292" s="1">
        <v>56521.499988</v>
      </c>
      <c r="B1292" s="1">
        <v>56521.0</v>
      </c>
      <c r="C1292" s="1">
        <v>56522.0</v>
      </c>
      <c r="D1292" s="1">
        <v>-0.008214</v>
      </c>
      <c r="E1292" s="1">
        <v>0.016132</v>
      </c>
      <c r="F1292" s="1">
        <v>-9.22E-4</v>
      </c>
      <c r="G1292" s="1">
        <v>0.007015</v>
      </c>
      <c r="H1292" s="1">
        <v>0.002281</v>
      </c>
      <c r="I1292" s="1">
        <v>0.006686</v>
      </c>
      <c r="J1292" s="1">
        <v>-0.008999</v>
      </c>
      <c r="K1292" s="1">
        <v>0.010164</v>
      </c>
    </row>
    <row r="1293" ht="15.75" customHeight="1">
      <c r="A1293" s="1">
        <v>56522.499988</v>
      </c>
      <c r="B1293" s="1">
        <v>56522.0</v>
      </c>
      <c r="C1293" s="1">
        <v>56523.0</v>
      </c>
      <c r="D1293" s="1">
        <v>-0.01222</v>
      </c>
      <c r="E1293" s="1">
        <v>0.016069</v>
      </c>
      <c r="F1293" s="1">
        <v>-0.003575</v>
      </c>
      <c r="G1293" s="1">
        <v>0.006985</v>
      </c>
      <c r="H1293" s="1">
        <v>-0.001074</v>
      </c>
      <c r="I1293" s="1">
        <v>0.006822</v>
      </c>
      <c r="J1293" s="1">
        <v>-0.007479</v>
      </c>
      <c r="K1293" s="1">
        <v>0.009994</v>
      </c>
    </row>
    <row r="1294" ht="15.75" customHeight="1">
      <c r="A1294" s="1">
        <v>56523.499988</v>
      </c>
      <c r="B1294" s="1">
        <v>56523.0</v>
      </c>
      <c r="C1294" s="1">
        <v>56524.0</v>
      </c>
      <c r="D1294" s="1">
        <v>-0.012193</v>
      </c>
      <c r="E1294" s="1">
        <v>0.018356</v>
      </c>
      <c r="F1294" s="1">
        <v>-0.004765</v>
      </c>
      <c r="G1294" s="1">
        <v>0.00675</v>
      </c>
      <c r="H1294" s="1">
        <v>-0.002946</v>
      </c>
      <c r="I1294" s="1">
        <v>0.007592</v>
      </c>
      <c r="J1294" s="1">
        <v>-0.004032</v>
      </c>
      <c r="K1294" s="1">
        <v>0.011944</v>
      </c>
    </row>
    <row r="1295" ht="15.75" customHeight="1">
      <c r="A1295" s="1">
        <v>56524.499988</v>
      </c>
      <c r="B1295" s="1">
        <v>56524.0</v>
      </c>
      <c r="C1295" s="1">
        <v>56525.0</v>
      </c>
      <c r="D1295" s="1">
        <v>0.001576</v>
      </c>
      <c r="E1295" s="1">
        <v>0.025395</v>
      </c>
      <c r="F1295" s="1">
        <v>-0.003018</v>
      </c>
      <c r="G1295" s="1">
        <v>0.011038</v>
      </c>
      <c r="H1295" s="1">
        <v>-0.019923</v>
      </c>
      <c r="I1295" s="1">
        <v>0.01013</v>
      </c>
      <c r="J1295" s="1">
        <v>0.027429</v>
      </c>
      <c r="K1295" s="1">
        <v>0.017445</v>
      </c>
    </row>
    <row r="1296" ht="15.75" customHeight="1">
      <c r="A1296" s="1">
        <v>56525.499988</v>
      </c>
      <c r="B1296" s="1">
        <v>56525.0</v>
      </c>
      <c r="C1296" s="1">
        <v>56526.0</v>
      </c>
      <c r="D1296" s="1">
        <v>0.009349</v>
      </c>
      <c r="E1296" s="1">
        <v>0.013196</v>
      </c>
      <c r="F1296" s="1">
        <v>0.005781</v>
      </c>
      <c r="G1296" s="1">
        <v>0.005363</v>
      </c>
      <c r="H1296" s="1">
        <v>0.001149</v>
      </c>
      <c r="I1296" s="1">
        <v>0.005529</v>
      </c>
      <c r="J1296" s="1">
        <v>0.002855</v>
      </c>
      <c r="K1296" s="1">
        <v>0.008732</v>
      </c>
    </row>
    <row r="1297" ht="15.75" customHeight="1">
      <c r="A1297" s="1">
        <v>56526.499988</v>
      </c>
      <c r="B1297" s="1">
        <v>56526.0</v>
      </c>
      <c r="C1297" s="1">
        <v>56527.0</v>
      </c>
      <c r="D1297" s="1">
        <v>-0.011479</v>
      </c>
      <c r="E1297" s="1">
        <v>0.014136</v>
      </c>
      <c r="F1297" s="1">
        <v>-0.001547</v>
      </c>
      <c r="G1297" s="1">
        <v>0.006462</v>
      </c>
      <c r="H1297" s="1">
        <v>-0.004513</v>
      </c>
      <c r="I1297" s="1">
        <v>0.006318</v>
      </c>
      <c r="J1297" s="1">
        <v>-0.005167</v>
      </c>
      <c r="K1297" s="1">
        <v>0.008983</v>
      </c>
    </row>
    <row r="1298" ht="15.75" customHeight="1">
      <c r="A1298" s="1">
        <v>56527.499988</v>
      </c>
      <c r="B1298" s="1">
        <v>56527.0</v>
      </c>
      <c r="C1298" s="1">
        <v>56528.0</v>
      </c>
      <c r="D1298" s="1">
        <v>0.001588</v>
      </c>
      <c r="E1298" s="1">
        <v>0.013435</v>
      </c>
      <c r="F1298" s="1">
        <v>-5.6E-4</v>
      </c>
      <c r="G1298" s="1">
        <v>0.005543</v>
      </c>
      <c r="H1298" s="1">
        <v>0.009524</v>
      </c>
      <c r="I1298" s="1">
        <v>0.006298</v>
      </c>
      <c r="J1298" s="1">
        <v>-0.011266</v>
      </c>
      <c r="K1298" s="1">
        <v>0.008458</v>
      </c>
    </row>
    <row r="1299" ht="15.75" customHeight="1">
      <c r="A1299" s="1">
        <v>56528.499988</v>
      </c>
      <c r="B1299" s="1">
        <v>56528.0</v>
      </c>
      <c r="C1299" s="1">
        <v>56529.0</v>
      </c>
      <c r="D1299" s="1">
        <v>-0.004238</v>
      </c>
      <c r="E1299" s="1">
        <v>0.012624</v>
      </c>
      <c r="F1299" s="1">
        <v>0.009209</v>
      </c>
      <c r="G1299" s="1">
        <v>0.005852</v>
      </c>
      <c r="H1299" s="1">
        <v>-0.003759</v>
      </c>
      <c r="I1299" s="1">
        <v>0.005779</v>
      </c>
      <c r="J1299" s="1">
        <v>-0.005627</v>
      </c>
      <c r="K1299" s="1">
        <v>0.007906</v>
      </c>
    </row>
    <row r="1300" ht="15.75" customHeight="1">
      <c r="A1300" s="1">
        <v>56529.499988</v>
      </c>
      <c r="B1300" s="1">
        <v>56529.0</v>
      </c>
      <c r="C1300" s="1">
        <v>56530.0</v>
      </c>
      <c r="D1300" s="1">
        <v>-0.005453</v>
      </c>
      <c r="E1300" s="1">
        <v>0.01303</v>
      </c>
      <c r="F1300" s="1">
        <v>-0.0076</v>
      </c>
      <c r="G1300" s="1">
        <v>0.004894</v>
      </c>
      <c r="H1300" s="1">
        <v>-0.002971</v>
      </c>
      <c r="I1300" s="1">
        <v>0.006066</v>
      </c>
      <c r="J1300" s="1">
        <v>0.004155</v>
      </c>
      <c r="K1300" s="1">
        <v>0.008407</v>
      </c>
    </row>
    <row r="1301" ht="15.75" customHeight="1">
      <c r="A1301" s="1">
        <v>56530.499988</v>
      </c>
      <c r="B1301" s="1">
        <v>56530.0</v>
      </c>
      <c r="C1301" s="1">
        <v>56531.0</v>
      </c>
      <c r="D1301" s="1">
        <v>-0.012327</v>
      </c>
      <c r="E1301" s="1">
        <v>0.012151</v>
      </c>
      <c r="F1301" s="1">
        <v>-0.007892</v>
      </c>
      <c r="G1301" s="1">
        <v>0.004955</v>
      </c>
      <c r="H1301" s="1">
        <v>-0.005767</v>
      </c>
      <c r="I1301" s="1">
        <v>0.005566</v>
      </c>
      <c r="J1301" s="1">
        <v>0.001069</v>
      </c>
      <c r="K1301" s="1">
        <v>0.007785</v>
      </c>
    </row>
    <row r="1302" ht="15.75" customHeight="1">
      <c r="A1302" s="1">
        <v>56531.499988</v>
      </c>
      <c r="B1302" s="1">
        <v>56531.0</v>
      </c>
      <c r="C1302" s="1">
        <v>56532.0</v>
      </c>
      <c r="D1302" s="1">
        <v>-0.006167</v>
      </c>
      <c r="E1302" s="1">
        <v>0.012483</v>
      </c>
      <c r="F1302" s="1">
        <v>-6.58E-4</v>
      </c>
      <c r="G1302" s="1">
        <v>0.005274</v>
      </c>
      <c r="H1302" s="1">
        <v>-0.002896</v>
      </c>
      <c r="I1302" s="1">
        <v>0.005537</v>
      </c>
      <c r="J1302" s="1">
        <v>-0.001105</v>
      </c>
      <c r="K1302" s="1">
        <v>0.008118</v>
      </c>
    </row>
    <row r="1303" ht="15.75" customHeight="1">
      <c r="A1303" s="1">
        <v>56532.499988</v>
      </c>
      <c r="B1303" s="1">
        <v>56532.0</v>
      </c>
      <c r="C1303" s="1">
        <v>56533.0</v>
      </c>
      <c r="D1303" s="1">
        <v>-0.016102</v>
      </c>
      <c r="E1303" s="1">
        <v>0.012293</v>
      </c>
      <c r="F1303" s="1">
        <v>-0.004779</v>
      </c>
      <c r="G1303" s="1">
        <v>0.005108</v>
      </c>
      <c r="H1303" s="1">
        <v>-0.007652</v>
      </c>
      <c r="I1303" s="1">
        <v>0.005672</v>
      </c>
      <c r="J1303" s="1">
        <v>-0.003292</v>
      </c>
      <c r="K1303" s="1">
        <v>0.007747</v>
      </c>
    </row>
    <row r="1304" ht="15.75" customHeight="1">
      <c r="A1304" s="1">
        <v>56533.499988</v>
      </c>
      <c r="B1304" s="1">
        <v>56533.0</v>
      </c>
      <c r="C1304" s="1">
        <v>56534.0</v>
      </c>
      <c r="D1304" s="1">
        <v>0.011846</v>
      </c>
      <c r="E1304" s="1">
        <v>0.015694</v>
      </c>
      <c r="F1304" s="1">
        <v>-0.005717</v>
      </c>
      <c r="G1304" s="1">
        <v>0.005881</v>
      </c>
      <c r="H1304" s="1">
        <v>0.00549</v>
      </c>
      <c r="I1304" s="1">
        <v>0.007055</v>
      </c>
      <c r="J1304" s="1">
        <v>0.006162</v>
      </c>
      <c r="K1304" s="1">
        <v>0.010422</v>
      </c>
    </row>
    <row r="1305" ht="15.75" customHeight="1">
      <c r="A1305" s="1">
        <v>56534.499988</v>
      </c>
      <c r="B1305" s="1">
        <v>56534.0</v>
      </c>
      <c r="C1305" s="1">
        <v>56535.0</v>
      </c>
      <c r="D1305" s="1">
        <v>-0.038149</v>
      </c>
      <c r="E1305" s="1">
        <v>0.019797</v>
      </c>
      <c r="F1305" s="1">
        <v>0.007254</v>
      </c>
      <c r="G1305" s="1">
        <v>0.009631</v>
      </c>
      <c r="H1305" s="1">
        <v>-0.014797</v>
      </c>
      <c r="I1305" s="1">
        <v>0.008627</v>
      </c>
      <c r="J1305" s="1">
        <v>-0.021807</v>
      </c>
      <c r="K1305" s="1">
        <v>0.01308</v>
      </c>
    </row>
    <row r="1306" ht="15.75" customHeight="1">
      <c r="A1306" s="1">
        <v>56535.499988</v>
      </c>
      <c r="B1306" s="1">
        <v>56535.0</v>
      </c>
      <c r="C1306" s="1">
        <v>56536.0</v>
      </c>
      <c r="D1306" s="1">
        <v>-0.003793</v>
      </c>
      <c r="E1306" s="1">
        <v>0.013802</v>
      </c>
      <c r="F1306" s="1">
        <v>0.001468</v>
      </c>
      <c r="G1306" s="1">
        <v>0.006622</v>
      </c>
      <c r="H1306" s="1">
        <v>-0.011221</v>
      </c>
      <c r="I1306" s="1">
        <v>0.005719</v>
      </c>
      <c r="J1306" s="1">
        <v>0.008324</v>
      </c>
      <c r="K1306" s="1">
        <v>0.009491</v>
      </c>
    </row>
    <row r="1307" ht="15.75" customHeight="1">
      <c r="A1307" s="1">
        <v>56536.499988</v>
      </c>
      <c r="B1307" s="1">
        <v>56536.0</v>
      </c>
      <c r="C1307" s="1">
        <v>56537.0</v>
      </c>
      <c r="D1307" s="1">
        <v>-0.008111</v>
      </c>
      <c r="E1307" s="1">
        <v>0.013651</v>
      </c>
      <c r="F1307" s="1">
        <v>-0.009006</v>
      </c>
      <c r="G1307" s="1">
        <v>0.006183</v>
      </c>
      <c r="H1307" s="1">
        <v>-0.007051</v>
      </c>
      <c r="I1307" s="1">
        <v>0.006194</v>
      </c>
      <c r="J1307" s="1">
        <v>0.007232</v>
      </c>
      <c r="K1307" s="1">
        <v>0.008897</v>
      </c>
    </row>
    <row r="1308" ht="15.75" customHeight="1">
      <c r="A1308" s="1">
        <v>56537.499988</v>
      </c>
      <c r="B1308" s="1">
        <v>56537.0</v>
      </c>
      <c r="C1308" s="1">
        <v>56538.0</v>
      </c>
      <c r="D1308" s="1">
        <v>0.007171</v>
      </c>
      <c r="E1308" s="1">
        <v>0.015384</v>
      </c>
      <c r="F1308" s="1">
        <v>0.00527</v>
      </c>
      <c r="G1308" s="1">
        <v>0.006797</v>
      </c>
      <c r="H1308" s="1">
        <v>0.005598</v>
      </c>
      <c r="I1308" s="1">
        <v>0.007314</v>
      </c>
      <c r="J1308" s="1">
        <v>-0.002414</v>
      </c>
      <c r="K1308" s="1">
        <v>0.009668</v>
      </c>
    </row>
    <row r="1309" ht="15.75" customHeight="1">
      <c r="A1309" s="1">
        <v>56538.499988</v>
      </c>
      <c r="B1309" s="1">
        <v>56538.0</v>
      </c>
      <c r="C1309" s="1">
        <v>56539.0</v>
      </c>
      <c r="D1309" s="1">
        <v>-0.051825</v>
      </c>
      <c r="E1309" s="1">
        <v>0.014633</v>
      </c>
      <c r="F1309" s="1">
        <v>-0.004689</v>
      </c>
      <c r="G1309" s="1">
        <v>0.006796</v>
      </c>
      <c r="H1309" s="1">
        <v>-0.014071</v>
      </c>
      <c r="I1309" s="1">
        <v>0.006703</v>
      </c>
      <c r="J1309" s="1">
        <v>-0.027026</v>
      </c>
      <c r="K1309" s="1">
        <v>0.0092</v>
      </c>
    </row>
    <row r="1310" ht="15.75" customHeight="1">
      <c r="A1310" s="1">
        <v>56539.499988</v>
      </c>
      <c r="B1310" s="1">
        <v>56539.0</v>
      </c>
      <c r="C1310" s="1">
        <v>56540.0</v>
      </c>
      <c r="D1310" s="1">
        <v>5.95E-4</v>
      </c>
      <c r="E1310" s="1">
        <v>0.01709</v>
      </c>
      <c r="F1310" s="1">
        <v>-0.0036</v>
      </c>
      <c r="G1310" s="1">
        <v>0.007676</v>
      </c>
      <c r="H1310" s="1">
        <v>0.003361</v>
      </c>
      <c r="I1310" s="1">
        <v>0.007908</v>
      </c>
      <c r="J1310" s="1">
        <v>-0.002381</v>
      </c>
      <c r="K1310" s="1">
        <v>0.0106</v>
      </c>
    </row>
    <row r="1311" ht="15.75" customHeight="1">
      <c r="A1311" s="1">
        <v>56540.499988</v>
      </c>
      <c r="B1311" s="1">
        <v>56540.0</v>
      </c>
      <c r="C1311" s="1">
        <v>56541.0</v>
      </c>
      <c r="D1311" s="1">
        <v>-0.041329</v>
      </c>
      <c r="E1311" s="1">
        <v>0.017587</v>
      </c>
      <c r="F1311" s="1">
        <v>-0.0135</v>
      </c>
      <c r="G1311" s="1">
        <v>0.006685</v>
      </c>
      <c r="H1311" s="1">
        <v>-0.014347</v>
      </c>
      <c r="I1311" s="1">
        <v>0.008</v>
      </c>
      <c r="J1311" s="1">
        <v>-0.010404</v>
      </c>
      <c r="K1311" s="1">
        <v>0.011261</v>
      </c>
    </row>
    <row r="1312" ht="15.75" customHeight="1">
      <c r="A1312" s="1">
        <v>56541.499988</v>
      </c>
      <c r="B1312" s="1">
        <v>56541.0</v>
      </c>
      <c r="C1312" s="1">
        <v>56542.0</v>
      </c>
      <c r="D1312" s="1">
        <v>-0.01274</v>
      </c>
      <c r="E1312" s="1">
        <v>0.020562</v>
      </c>
      <c r="F1312" s="1">
        <v>-0.023679</v>
      </c>
      <c r="G1312" s="1">
        <v>0.007292</v>
      </c>
      <c r="H1312" s="1">
        <v>-0.002516</v>
      </c>
      <c r="I1312" s="1">
        <v>0.00946</v>
      </c>
      <c r="J1312" s="1">
        <v>0.004661</v>
      </c>
      <c r="K1312" s="1">
        <v>0.012933</v>
      </c>
    </row>
    <row r="1313" ht="15.75" customHeight="1">
      <c r="A1313" s="1">
        <v>56542.499988</v>
      </c>
      <c r="B1313" s="1">
        <v>56542.0</v>
      </c>
      <c r="C1313" s="1">
        <v>56543.0</v>
      </c>
      <c r="D1313" s="1">
        <v>0.011113</v>
      </c>
      <c r="E1313" s="1">
        <v>0.023791</v>
      </c>
      <c r="F1313" s="1">
        <v>0.009304</v>
      </c>
      <c r="G1313" s="1">
        <v>0.011372</v>
      </c>
      <c r="H1313" s="1">
        <v>0.006643</v>
      </c>
      <c r="I1313" s="1">
        <v>0.010967</v>
      </c>
      <c r="J1313" s="1">
        <v>-0.00559</v>
      </c>
      <c r="K1313" s="1">
        <v>0.01373</v>
      </c>
    </row>
    <row r="1314" ht="15.75" customHeight="1">
      <c r="A1314" s="1">
        <v>56543.499988</v>
      </c>
      <c r="B1314" s="1">
        <v>56543.0</v>
      </c>
      <c r="C1314" s="1">
        <v>56544.0</v>
      </c>
      <c r="D1314" s="1">
        <v>0.041678</v>
      </c>
      <c r="E1314" s="1">
        <v>0.029517</v>
      </c>
      <c r="F1314" s="1">
        <v>0.011818</v>
      </c>
      <c r="G1314" s="1">
        <v>0.013231</v>
      </c>
      <c r="H1314" s="1">
        <v>0.006633</v>
      </c>
      <c r="I1314" s="1">
        <v>0.012883</v>
      </c>
      <c r="J1314" s="1">
        <v>0.016724</v>
      </c>
      <c r="K1314" s="1">
        <v>0.017709</v>
      </c>
    </row>
    <row r="1315" ht="15.75" customHeight="1">
      <c r="A1315" s="1">
        <v>56545.499988</v>
      </c>
      <c r="B1315" s="1">
        <v>56545.0</v>
      </c>
      <c r="C1315" s="1">
        <v>56546.0</v>
      </c>
      <c r="D1315" s="1">
        <v>0.037166</v>
      </c>
      <c r="E1315" s="1">
        <v>0.069551</v>
      </c>
      <c r="F1315" s="1">
        <v>-0.008672</v>
      </c>
      <c r="G1315" s="1">
        <v>0.008672</v>
      </c>
      <c r="H1315" s="1">
        <v>0.004328</v>
      </c>
      <c r="I1315" s="1">
        <v>0.034084</v>
      </c>
      <c r="J1315" s="1">
        <v>0.038564</v>
      </c>
      <c r="K1315" s="1">
        <v>0.051322</v>
      </c>
    </row>
    <row r="1316" ht="15.75" customHeight="1">
      <c r="A1316" s="1">
        <v>56550.499988</v>
      </c>
      <c r="B1316" s="1">
        <v>56550.0</v>
      </c>
      <c r="C1316" s="1">
        <v>56551.0</v>
      </c>
      <c r="D1316" s="1">
        <v>-0.047865</v>
      </c>
      <c r="E1316" s="1">
        <v>0.021475</v>
      </c>
      <c r="F1316" s="1">
        <v>0.004506</v>
      </c>
      <c r="G1316" s="1">
        <v>0.009455</v>
      </c>
      <c r="H1316" s="1">
        <v>-0.023359</v>
      </c>
      <c r="I1316" s="1">
        <v>0.008507</v>
      </c>
      <c r="J1316" s="1">
        <v>-0.019698</v>
      </c>
      <c r="K1316" s="1">
        <v>0.01666</v>
      </c>
    </row>
    <row r="1317" ht="15.75" customHeight="1">
      <c r="A1317" s="1">
        <v>56551.499988</v>
      </c>
      <c r="B1317" s="1">
        <v>56551.0</v>
      </c>
      <c r="C1317" s="1">
        <v>56552.0</v>
      </c>
      <c r="D1317" s="1">
        <v>0.005834</v>
      </c>
      <c r="E1317" s="1">
        <v>0.013747</v>
      </c>
      <c r="F1317" s="1">
        <v>0.003536</v>
      </c>
      <c r="G1317" s="1">
        <v>0.004918</v>
      </c>
      <c r="H1317" s="1">
        <v>-8.05E-4</v>
      </c>
      <c r="I1317" s="1">
        <v>0.006053</v>
      </c>
      <c r="J1317" s="1">
        <v>0.003504</v>
      </c>
      <c r="K1317" s="1">
        <v>0.01035</v>
      </c>
    </row>
    <row r="1318" ht="15.75" customHeight="1">
      <c r="A1318" s="1">
        <v>56552.499988</v>
      </c>
      <c r="B1318" s="1">
        <v>56552.0</v>
      </c>
      <c r="C1318" s="1">
        <v>56553.0</v>
      </c>
      <c r="D1318" s="1">
        <v>-0.013</v>
      </c>
      <c r="E1318" s="1">
        <v>0.009978</v>
      </c>
      <c r="F1318" s="1">
        <v>-0.003667</v>
      </c>
      <c r="G1318" s="1">
        <v>0.003858</v>
      </c>
      <c r="H1318" s="1">
        <v>-0.00165</v>
      </c>
      <c r="I1318" s="1">
        <v>0.004455</v>
      </c>
      <c r="J1318" s="1">
        <v>-0.008676</v>
      </c>
      <c r="K1318" s="1">
        <v>0.007335</v>
      </c>
    </row>
    <row r="1319" ht="15.75" customHeight="1">
      <c r="A1319" s="1">
        <v>56553.499988</v>
      </c>
      <c r="B1319" s="1">
        <v>56553.0</v>
      </c>
      <c r="C1319" s="1">
        <v>56554.0</v>
      </c>
      <c r="D1319" s="1">
        <v>-0.032772</v>
      </c>
      <c r="E1319" s="1">
        <v>0.009542</v>
      </c>
      <c r="F1319" s="1">
        <v>-0.003231</v>
      </c>
      <c r="G1319" s="1">
        <v>0.00382</v>
      </c>
      <c r="H1319" s="1">
        <v>-0.010157</v>
      </c>
      <c r="I1319" s="1">
        <v>0.004327</v>
      </c>
      <c r="J1319" s="1">
        <v>-0.018227</v>
      </c>
      <c r="K1319" s="1">
        <v>0.006886</v>
      </c>
    </row>
    <row r="1320" ht="15.75" customHeight="1">
      <c r="A1320" s="1">
        <v>56554.499988</v>
      </c>
      <c r="B1320" s="1">
        <v>56554.0</v>
      </c>
      <c r="C1320" s="1">
        <v>56555.0</v>
      </c>
      <c r="D1320" s="1">
        <v>0.009911</v>
      </c>
      <c r="E1320" s="1">
        <v>0.014457</v>
      </c>
      <c r="F1320" s="1">
        <v>-0.008608</v>
      </c>
      <c r="G1320" s="1">
        <v>0.004271</v>
      </c>
      <c r="H1320" s="1">
        <v>0.006453</v>
      </c>
      <c r="I1320" s="1">
        <v>0.006324</v>
      </c>
      <c r="J1320" s="1">
        <v>0.008034</v>
      </c>
      <c r="K1320" s="1">
        <v>0.011143</v>
      </c>
    </row>
    <row r="1321" ht="15.75" customHeight="1">
      <c r="A1321" s="1">
        <v>56555.499988</v>
      </c>
      <c r="B1321" s="1">
        <v>56555.0</v>
      </c>
      <c r="C1321" s="1">
        <v>56556.0</v>
      </c>
      <c r="D1321" s="1">
        <v>-0.006655</v>
      </c>
      <c r="E1321" s="1">
        <v>0.013469</v>
      </c>
      <c r="F1321" s="1">
        <v>-0.003202</v>
      </c>
      <c r="G1321" s="1">
        <v>0.004297</v>
      </c>
      <c r="H1321" s="1">
        <v>-0.004851</v>
      </c>
      <c r="I1321" s="1">
        <v>0.005753</v>
      </c>
      <c r="J1321" s="1">
        <v>0.001093</v>
      </c>
      <c r="K1321" s="1">
        <v>0.010515</v>
      </c>
    </row>
    <row r="1322" ht="15.75" customHeight="1">
      <c r="A1322" s="1">
        <v>56556.499988</v>
      </c>
      <c r="B1322" s="1">
        <v>56556.0</v>
      </c>
      <c r="C1322" s="1">
        <v>56557.0</v>
      </c>
      <c r="D1322" s="1">
        <v>0.034234</v>
      </c>
      <c r="E1322" s="1">
        <v>0.017169</v>
      </c>
      <c r="F1322" s="1">
        <v>0.001749</v>
      </c>
      <c r="G1322" s="1">
        <v>0.005385</v>
      </c>
      <c r="H1322" s="1">
        <v>0.005094</v>
      </c>
      <c r="I1322" s="1">
        <v>0.007429</v>
      </c>
      <c r="J1322" s="1">
        <v>0.025239</v>
      </c>
      <c r="K1322" s="1">
        <v>0.013375</v>
      </c>
    </row>
    <row r="1323" ht="15.75" customHeight="1">
      <c r="A1323" s="1">
        <v>56557.499988</v>
      </c>
      <c r="B1323" s="1">
        <v>56557.0</v>
      </c>
      <c r="C1323" s="1">
        <v>56558.0</v>
      </c>
      <c r="D1323" s="1">
        <v>-0.043728</v>
      </c>
      <c r="E1323" s="1">
        <v>0.025019</v>
      </c>
      <c r="F1323" s="1">
        <v>-0.006161</v>
      </c>
      <c r="G1323" s="1">
        <v>0.009107</v>
      </c>
      <c r="H1323" s="1">
        <v>-0.021318</v>
      </c>
      <c r="I1323" s="1">
        <v>0.010553</v>
      </c>
      <c r="J1323" s="1">
        <v>-0.007166</v>
      </c>
      <c r="K1323" s="1">
        <v>0.019848</v>
      </c>
    </row>
    <row r="1324" ht="15.75" customHeight="1">
      <c r="A1324" s="1">
        <v>56558.499988</v>
      </c>
      <c r="B1324" s="1">
        <v>56558.0</v>
      </c>
      <c r="C1324" s="1">
        <v>56559.0</v>
      </c>
      <c r="D1324" s="1">
        <v>-0.045717</v>
      </c>
      <c r="E1324" s="1">
        <v>0.050925</v>
      </c>
      <c r="F1324" s="1">
        <v>0.001196</v>
      </c>
      <c r="G1324" s="1">
        <v>0.019206</v>
      </c>
      <c r="H1324" s="1">
        <v>0.00996</v>
      </c>
      <c r="I1324" s="1">
        <v>0.02474</v>
      </c>
      <c r="J1324" s="1">
        <v>-0.068151</v>
      </c>
      <c r="K1324" s="1">
        <v>0.035732</v>
      </c>
    </row>
    <row r="1325" ht="15.75" customHeight="1">
      <c r="A1325" s="1">
        <v>56559.499988</v>
      </c>
      <c r="B1325" s="1">
        <v>56559.0</v>
      </c>
      <c r="C1325" s="1">
        <v>56560.0</v>
      </c>
      <c r="D1325" s="1">
        <v>0.010967</v>
      </c>
      <c r="E1325" s="1">
        <v>0.047787</v>
      </c>
      <c r="F1325" s="1">
        <v>0.009385</v>
      </c>
      <c r="G1325" s="1">
        <v>0.015729</v>
      </c>
      <c r="H1325" s="1">
        <v>0.014367</v>
      </c>
      <c r="I1325" s="1">
        <v>0.022803</v>
      </c>
      <c r="J1325" s="1">
        <v>-0.016957</v>
      </c>
      <c r="K1325" s="1">
        <v>0.034766</v>
      </c>
    </row>
    <row r="1326" ht="15.75" customHeight="1">
      <c r="A1326" s="1">
        <v>56560.499988</v>
      </c>
      <c r="B1326" s="1">
        <v>56560.0</v>
      </c>
      <c r="C1326" s="1">
        <v>56561.0</v>
      </c>
      <c r="D1326" s="1">
        <v>0.032475</v>
      </c>
      <c r="E1326" s="1">
        <v>0.032144</v>
      </c>
      <c r="F1326" s="1">
        <v>0.008343</v>
      </c>
      <c r="G1326" s="1">
        <v>0.01409</v>
      </c>
      <c r="H1326" s="1">
        <v>-0.011084</v>
      </c>
      <c r="I1326" s="1">
        <v>0.011585</v>
      </c>
      <c r="J1326" s="1">
        <v>0.035906</v>
      </c>
      <c r="K1326" s="1">
        <v>0.021607</v>
      </c>
    </row>
    <row r="1327" ht="15.75" customHeight="1">
      <c r="A1327" s="1">
        <v>56561.499988</v>
      </c>
      <c r="B1327" s="1">
        <v>56561.0</v>
      </c>
      <c r="C1327" s="1">
        <v>56562.0</v>
      </c>
      <c r="D1327" s="1">
        <v>-0.005153</v>
      </c>
      <c r="E1327" s="1">
        <v>0.021519</v>
      </c>
      <c r="F1327" s="1">
        <v>-0.010246</v>
      </c>
      <c r="G1327" s="1">
        <v>0.008207</v>
      </c>
      <c r="H1327" s="1">
        <v>-0.004113</v>
      </c>
      <c r="I1327" s="1">
        <v>0.00957</v>
      </c>
      <c r="J1327" s="1">
        <v>0.007628</v>
      </c>
      <c r="K1327" s="1">
        <v>0.014933</v>
      </c>
    </row>
    <row r="1328" ht="15.75" customHeight="1">
      <c r="A1328" s="1">
        <v>56563.499988</v>
      </c>
      <c r="B1328" s="1">
        <v>56563.0</v>
      </c>
      <c r="C1328" s="1">
        <v>56564.0</v>
      </c>
      <c r="D1328" s="1">
        <v>0.161879</v>
      </c>
      <c r="E1328" s="1">
        <v>0.0363</v>
      </c>
      <c r="F1328" s="1">
        <v>0.011898</v>
      </c>
      <c r="G1328" s="1">
        <v>0.01579</v>
      </c>
      <c r="H1328" s="1">
        <v>0.028346</v>
      </c>
      <c r="I1328" s="1">
        <v>0.015955</v>
      </c>
      <c r="J1328" s="1">
        <v>0.095763</v>
      </c>
      <c r="K1328" s="1">
        <v>0.021818</v>
      </c>
    </row>
    <row r="1329" ht="15.75" customHeight="1">
      <c r="A1329" s="1">
        <v>56564.499988</v>
      </c>
      <c r="B1329" s="1">
        <v>56564.0</v>
      </c>
      <c r="C1329" s="1">
        <v>56565.0</v>
      </c>
      <c r="D1329" s="1">
        <v>-0.026877</v>
      </c>
      <c r="E1329" s="1">
        <v>0.022853</v>
      </c>
      <c r="F1329" s="1">
        <v>0.001273</v>
      </c>
      <c r="G1329" s="1">
        <v>0.010134</v>
      </c>
      <c r="H1329" s="1">
        <v>-0.008193</v>
      </c>
      <c r="I1329" s="1">
        <v>0.010011</v>
      </c>
      <c r="J1329" s="1">
        <v>-0.014823</v>
      </c>
      <c r="K1329" s="1">
        <v>0.013935</v>
      </c>
    </row>
    <row r="1330" ht="15.75" customHeight="1">
      <c r="A1330" s="1">
        <v>56565.499988</v>
      </c>
      <c r="B1330" s="1">
        <v>56565.0</v>
      </c>
      <c r="C1330" s="1">
        <v>56566.0</v>
      </c>
      <c r="D1330" s="1">
        <v>-0.038674</v>
      </c>
      <c r="E1330" s="1">
        <v>0.019784</v>
      </c>
      <c r="F1330" s="1">
        <v>0.006703</v>
      </c>
      <c r="G1330" s="1">
        <v>0.009029</v>
      </c>
      <c r="H1330" s="1">
        <v>-0.010581</v>
      </c>
      <c r="I1330" s="1">
        <v>0.00903</v>
      </c>
      <c r="J1330" s="1">
        <v>-0.022995</v>
      </c>
      <c r="K1330" s="1">
        <v>0.011933</v>
      </c>
    </row>
    <row r="1331" ht="15.75" customHeight="1">
      <c r="A1331" s="1">
        <v>56566.499988</v>
      </c>
      <c r="B1331" s="1">
        <v>56566.0</v>
      </c>
      <c r="C1331" s="1">
        <v>56567.0</v>
      </c>
      <c r="D1331" s="1">
        <v>-0.015799</v>
      </c>
      <c r="E1331" s="1">
        <v>0.017513</v>
      </c>
      <c r="F1331" s="1">
        <v>0.005416</v>
      </c>
      <c r="G1331" s="1">
        <v>0.007982</v>
      </c>
      <c r="H1331" s="1">
        <v>-0.011433</v>
      </c>
      <c r="I1331" s="1">
        <v>0.007962</v>
      </c>
      <c r="J1331" s="1">
        <v>-0.004029</v>
      </c>
      <c r="K1331" s="1">
        <v>0.01077</v>
      </c>
    </row>
    <row r="1332" ht="15.75" customHeight="1">
      <c r="A1332" s="1">
        <v>56567.499988</v>
      </c>
      <c r="B1332" s="1">
        <v>56567.0</v>
      </c>
      <c r="C1332" s="1">
        <v>56568.0</v>
      </c>
      <c r="D1332" s="1">
        <v>-0.014297</v>
      </c>
      <c r="E1332" s="1">
        <v>0.017413</v>
      </c>
      <c r="F1332" s="1">
        <v>-0.004305</v>
      </c>
      <c r="G1332" s="1">
        <v>0.006819</v>
      </c>
      <c r="H1332" s="1">
        <v>-1.32E-4</v>
      </c>
      <c r="I1332" s="1">
        <v>0.008217</v>
      </c>
      <c r="J1332" s="1">
        <v>-0.009797</v>
      </c>
      <c r="K1332" s="1">
        <v>0.010901</v>
      </c>
    </row>
    <row r="1333" ht="15.75" customHeight="1">
      <c r="A1333" s="1">
        <v>56568.499988</v>
      </c>
      <c r="B1333" s="1">
        <v>56568.0</v>
      </c>
      <c r="C1333" s="1">
        <v>56569.0</v>
      </c>
      <c r="D1333" s="1">
        <v>-0.007036</v>
      </c>
      <c r="E1333" s="1">
        <v>0.015696</v>
      </c>
      <c r="F1333" s="1">
        <v>-0.002777</v>
      </c>
      <c r="G1333" s="1">
        <v>0.006807</v>
      </c>
      <c r="H1333" s="1">
        <v>0.005384</v>
      </c>
      <c r="I1333" s="1">
        <v>0.007505</v>
      </c>
      <c r="J1333" s="1">
        <v>-0.009015</v>
      </c>
      <c r="K1333" s="1">
        <v>0.009739</v>
      </c>
    </row>
    <row r="1334" ht="15.75" customHeight="1">
      <c r="A1334" s="1">
        <v>56569.499988</v>
      </c>
      <c r="B1334" s="1">
        <v>56569.0</v>
      </c>
      <c r="C1334" s="1">
        <v>56570.0</v>
      </c>
      <c r="D1334" s="1">
        <v>-0.002224</v>
      </c>
      <c r="E1334" s="1">
        <v>0.0148</v>
      </c>
      <c r="F1334" s="1">
        <v>-0.008661</v>
      </c>
      <c r="G1334" s="1">
        <v>0.006463</v>
      </c>
      <c r="H1334" s="1">
        <v>-0.004138</v>
      </c>
      <c r="I1334" s="1">
        <v>0.006803</v>
      </c>
      <c r="J1334" s="1">
        <v>0.009868</v>
      </c>
      <c r="K1334" s="1">
        <v>0.009555</v>
      </c>
    </row>
    <row r="1335" ht="15.75" customHeight="1">
      <c r="A1335" s="1">
        <v>56570.499988</v>
      </c>
      <c r="B1335" s="1">
        <v>56570.0</v>
      </c>
      <c r="C1335" s="1">
        <v>56571.0</v>
      </c>
      <c r="D1335" s="1">
        <v>-0.025089</v>
      </c>
      <c r="E1335" s="1">
        <v>0.013851</v>
      </c>
      <c r="F1335" s="1">
        <v>-0.001804</v>
      </c>
      <c r="G1335" s="1">
        <v>0.006298</v>
      </c>
      <c r="H1335" s="1">
        <v>-0.003871</v>
      </c>
      <c r="I1335" s="1">
        <v>0.006441</v>
      </c>
      <c r="J1335" s="1">
        <v>-0.017014</v>
      </c>
      <c r="K1335" s="1">
        <v>0.008822</v>
      </c>
    </row>
    <row r="1336" ht="15.75" customHeight="1">
      <c r="A1336" s="1">
        <v>56571.499988</v>
      </c>
      <c r="B1336" s="1">
        <v>56571.0</v>
      </c>
      <c r="C1336" s="1">
        <v>56572.0</v>
      </c>
      <c r="D1336" s="1">
        <v>-0.010081</v>
      </c>
      <c r="E1336" s="1">
        <v>0.013425</v>
      </c>
      <c r="F1336" s="1">
        <v>5.23E-4</v>
      </c>
      <c r="G1336" s="1">
        <v>0.005398</v>
      </c>
      <c r="H1336" s="1">
        <v>0.001161</v>
      </c>
      <c r="I1336" s="1">
        <v>0.006525</v>
      </c>
      <c r="J1336" s="1">
        <v>-0.010718</v>
      </c>
      <c r="K1336" s="1">
        <v>0.008497</v>
      </c>
    </row>
    <row r="1337" ht="15.75" customHeight="1">
      <c r="A1337" s="1">
        <v>56572.499988</v>
      </c>
      <c r="B1337" s="1">
        <v>56572.0</v>
      </c>
      <c r="C1337" s="1">
        <v>56573.0</v>
      </c>
      <c r="D1337" s="1">
        <v>-0.015786</v>
      </c>
      <c r="E1337" s="1">
        <v>0.016187</v>
      </c>
      <c r="F1337" s="1">
        <v>0.005098</v>
      </c>
      <c r="G1337" s="1">
        <v>0.007668</v>
      </c>
      <c r="H1337" s="1">
        <v>-0.004869</v>
      </c>
      <c r="I1337" s="1">
        <v>0.00738</v>
      </c>
      <c r="J1337" s="1">
        <v>-0.012866</v>
      </c>
      <c r="K1337" s="1">
        <v>0.010482</v>
      </c>
    </row>
    <row r="1338" ht="15.75" customHeight="1">
      <c r="A1338" s="1">
        <v>56573.499988</v>
      </c>
      <c r="B1338" s="1">
        <v>56573.0</v>
      </c>
      <c r="C1338" s="1">
        <v>56574.0</v>
      </c>
      <c r="D1338" s="1">
        <v>0.010936</v>
      </c>
      <c r="E1338" s="1">
        <v>0.018698</v>
      </c>
      <c r="F1338" s="1">
        <v>0.014363</v>
      </c>
      <c r="G1338" s="1">
        <v>0.008573</v>
      </c>
      <c r="H1338" s="1">
        <v>0.006587</v>
      </c>
      <c r="I1338" s="1">
        <v>0.008587</v>
      </c>
      <c r="J1338" s="1">
        <v>-0.005479</v>
      </c>
      <c r="K1338" s="1">
        <v>0.012029</v>
      </c>
    </row>
    <row r="1339" ht="15.75" customHeight="1">
      <c r="A1339" s="1">
        <v>56574.499988</v>
      </c>
      <c r="B1339" s="1">
        <v>56574.0</v>
      </c>
      <c r="C1339" s="1">
        <v>56575.0</v>
      </c>
      <c r="D1339" s="1">
        <v>-0.008118</v>
      </c>
      <c r="E1339" s="1">
        <v>0.012387</v>
      </c>
      <c r="F1339" s="1">
        <v>-6.23E-4</v>
      </c>
      <c r="G1339" s="1">
        <v>0.005082</v>
      </c>
      <c r="H1339" s="1">
        <v>-0.002571</v>
      </c>
      <c r="I1339" s="1">
        <v>0.005608</v>
      </c>
      <c r="J1339" s="1">
        <v>-0.003739</v>
      </c>
      <c r="K1339" s="1">
        <v>0.007945</v>
      </c>
    </row>
    <row r="1340" ht="15.75" customHeight="1">
      <c r="A1340" s="1">
        <v>56575.499988</v>
      </c>
      <c r="B1340" s="1">
        <v>56575.0</v>
      </c>
      <c r="C1340" s="1">
        <v>56576.0</v>
      </c>
      <c r="D1340" s="1">
        <v>-0.017639</v>
      </c>
      <c r="E1340" s="1">
        <v>0.012194</v>
      </c>
      <c r="F1340" s="1">
        <v>-6.09E-4</v>
      </c>
      <c r="G1340" s="1">
        <v>0.005386</v>
      </c>
      <c r="H1340" s="1">
        <v>-0.008806</v>
      </c>
      <c r="I1340" s="1">
        <v>0.005513</v>
      </c>
      <c r="J1340" s="1">
        <v>-0.005279</v>
      </c>
      <c r="K1340" s="1">
        <v>0.007751</v>
      </c>
    </row>
    <row r="1341" ht="15.75" customHeight="1">
      <c r="A1341" s="1">
        <v>56576.499988</v>
      </c>
      <c r="B1341" s="1">
        <v>56576.0</v>
      </c>
      <c r="C1341" s="1">
        <v>56577.0</v>
      </c>
      <c r="D1341" s="1">
        <v>-0.01229</v>
      </c>
      <c r="E1341" s="1">
        <v>0.01131</v>
      </c>
      <c r="F1341" s="1">
        <v>0.010904</v>
      </c>
      <c r="G1341" s="1">
        <v>0.00544</v>
      </c>
      <c r="H1341" s="1">
        <v>-0.001121</v>
      </c>
      <c r="I1341" s="1">
        <v>0.00507</v>
      </c>
      <c r="J1341" s="1">
        <v>-0.017847</v>
      </c>
      <c r="K1341" s="1">
        <v>0.007116</v>
      </c>
    </row>
    <row r="1342" ht="15.75" customHeight="1">
      <c r="A1342" s="1">
        <v>56577.499988</v>
      </c>
      <c r="B1342" s="1">
        <v>56577.0</v>
      </c>
      <c r="C1342" s="1">
        <v>56578.0</v>
      </c>
      <c r="D1342" s="1">
        <v>-0.002748</v>
      </c>
      <c r="E1342" s="1">
        <v>0.011293</v>
      </c>
      <c r="F1342" s="1">
        <v>-1.93E-4</v>
      </c>
      <c r="G1342" s="1">
        <v>0.004871</v>
      </c>
      <c r="H1342" s="1">
        <v>-0.001991</v>
      </c>
      <c r="I1342" s="1">
        <v>0.005186</v>
      </c>
      <c r="J1342" s="1">
        <v>0.001317</v>
      </c>
      <c r="K1342" s="1">
        <v>0.007208</v>
      </c>
    </row>
    <row r="1343" ht="15.75" customHeight="1">
      <c r="A1343" s="1">
        <v>56578.499988</v>
      </c>
      <c r="B1343" s="1">
        <v>56578.0</v>
      </c>
      <c r="C1343" s="1">
        <v>56579.0</v>
      </c>
      <c r="D1343" s="1">
        <v>3.28E-4</v>
      </c>
      <c r="E1343" s="1">
        <v>0.011999</v>
      </c>
      <c r="F1343" s="1">
        <v>0.007873</v>
      </c>
      <c r="G1343" s="1">
        <v>0.00551</v>
      </c>
      <c r="H1343" s="1">
        <v>-5.48E-4</v>
      </c>
      <c r="I1343" s="1">
        <v>0.005516</v>
      </c>
      <c r="J1343" s="1">
        <v>-0.004233</v>
      </c>
      <c r="K1343" s="1">
        <v>0.007543</v>
      </c>
    </row>
    <row r="1344" ht="15.75" customHeight="1">
      <c r="A1344" s="1">
        <v>56579.499988</v>
      </c>
      <c r="B1344" s="1">
        <v>56579.0</v>
      </c>
      <c r="C1344" s="1">
        <v>56580.0</v>
      </c>
      <c r="D1344" s="1">
        <v>-7.93E-4</v>
      </c>
      <c r="E1344" s="1">
        <v>0.011464</v>
      </c>
      <c r="F1344" s="1">
        <v>-0.001946</v>
      </c>
      <c r="G1344" s="1">
        <v>0.005116</v>
      </c>
      <c r="H1344" s="1">
        <v>0.003015</v>
      </c>
      <c r="I1344" s="1">
        <v>0.005291</v>
      </c>
      <c r="J1344" s="1">
        <v>-0.002125</v>
      </c>
      <c r="K1344" s="1">
        <v>0.007211</v>
      </c>
    </row>
    <row r="1345" ht="15.75" customHeight="1">
      <c r="A1345" s="1">
        <v>56580.499988</v>
      </c>
      <c r="B1345" s="1">
        <v>56580.0</v>
      </c>
      <c r="C1345" s="1">
        <v>56581.0</v>
      </c>
      <c r="D1345" s="1">
        <v>-0.01406</v>
      </c>
      <c r="E1345" s="1">
        <v>0.011381</v>
      </c>
      <c r="F1345" s="1">
        <v>0.002666</v>
      </c>
      <c r="G1345" s="1">
        <v>0.005219</v>
      </c>
      <c r="H1345" s="1">
        <v>-0.002761</v>
      </c>
      <c r="I1345" s="1">
        <v>0.005164</v>
      </c>
      <c r="J1345" s="1">
        <v>-0.011966</v>
      </c>
      <c r="K1345" s="1">
        <v>0.007165</v>
      </c>
    </row>
    <row r="1346" ht="15.75" customHeight="1">
      <c r="A1346" s="1">
        <v>56581.499988</v>
      </c>
      <c r="B1346" s="1">
        <v>56581.0</v>
      </c>
      <c r="C1346" s="1">
        <v>56582.0</v>
      </c>
      <c r="D1346" s="1">
        <v>0.008506</v>
      </c>
      <c r="E1346" s="1">
        <v>0.012124</v>
      </c>
      <c r="F1346" s="1">
        <v>0.001164</v>
      </c>
      <c r="G1346" s="1">
        <v>0.005359</v>
      </c>
      <c r="H1346" s="1">
        <v>0.00433</v>
      </c>
      <c r="I1346" s="1">
        <v>0.005305</v>
      </c>
      <c r="J1346" s="1">
        <v>4.19E-4</v>
      </c>
      <c r="K1346" s="1">
        <v>0.00782</v>
      </c>
    </row>
    <row r="1347" ht="15.75" customHeight="1">
      <c r="A1347" s="1">
        <v>56582.499988</v>
      </c>
      <c r="B1347" s="1">
        <v>56582.0</v>
      </c>
      <c r="C1347" s="1">
        <v>56583.0</v>
      </c>
      <c r="D1347" s="1">
        <v>-0.018733</v>
      </c>
      <c r="E1347" s="1">
        <v>0.013046</v>
      </c>
      <c r="F1347" s="1">
        <v>-0.001796</v>
      </c>
      <c r="G1347" s="1">
        <v>0.00557</v>
      </c>
      <c r="H1347" s="1">
        <v>-0.006605</v>
      </c>
      <c r="I1347" s="1">
        <v>0.005856</v>
      </c>
      <c r="J1347" s="1">
        <v>-0.007649</v>
      </c>
      <c r="K1347" s="1">
        <v>0.008402</v>
      </c>
    </row>
    <row r="1348" ht="15.75" customHeight="1">
      <c r="A1348" s="1">
        <v>56583.499988</v>
      </c>
      <c r="B1348" s="1">
        <v>56583.0</v>
      </c>
      <c r="C1348" s="1">
        <v>56584.0</v>
      </c>
      <c r="D1348" s="1">
        <v>-0.005374</v>
      </c>
      <c r="E1348" s="1">
        <v>0.012803</v>
      </c>
      <c r="F1348" s="1">
        <v>-0.002641</v>
      </c>
      <c r="G1348" s="1">
        <v>0.005981</v>
      </c>
      <c r="H1348" s="1">
        <v>0.004972</v>
      </c>
      <c r="I1348" s="1">
        <v>0.00573</v>
      </c>
      <c r="J1348" s="1">
        <v>-0.008815</v>
      </c>
      <c r="K1348" s="1">
        <v>0.008001</v>
      </c>
    </row>
    <row r="1349" ht="15.75" customHeight="1">
      <c r="A1349" s="1">
        <v>56584.499988</v>
      </c>
      <c r="B1349" s="1">
        <v>56584.0</v>
      </c>
      <c r="C1349" s="1">
        <v>56585.0</v>
      </c>
      <c r="D1349" s="1">
        <v>0.007123</v>
      </c>
      <c r="E1349" s="1">
        <v>0.014469</v>
      </c>
      <c r="F1349" s="1">
        <v>-3.88E-4</v>
      </c>
      <c r="G1349" s="1">
        <v>0.006136</v>
      </c>
      <c r="H1349" s="1">
        <v>-0.006482</v>
      </c>
      <c r="I1349" s="1">
        <v>0.005895</v>
      </c>
      <c r="J1349" s="1">
        <v>0.013767</v>
      </c>
      <c r="K1349" s="1">
        <v>0.009906</v>
      </c>
    </row>
    <row r="1350" ht="15.75" customHeight="1">
      <c r="A1350" s="1">
        <v>56585.499988</v>
      </c>
      <c r="B1350" s="1">
        <v>56585.0</v>
      </c>
      <c r="C1350" s="1">
        <v>56586.0</v>
      </c>
      <c r="D1350" s="1">
        <v>-0.039681</v>
      </c>
      <c r="E1350" s="1">
        <v>0.022797</v>
      </c>
      <c r="F1350" s="1">
        <v>0.024717</v>
      </c>
      <c r="G1350" s="1">
        <v>0.013426</v>
      </c>
      <c r="H1350" s="1">
        <v>-0.008316</v>
      </c>
      <c r="I1350" s="1">
        <v>0.009832</v>
      </c>
      <c r="J1350" s="1">
        <v>-0.036387</v>
      </c>
      <c r="K1350" s="1">
        <v>0.013175</v>
      </c>
    </row>
    <row r="1351" ht="15.75" customHeight="1">
      <c r="A1351" s="1">
        <v>56586.499988</v>
      </c>
      <c r="B1351" s="1">
        <v>56586.0</v>
      </c>
      <c r="C1351" s="1">
        <v>56587.0</v>
      </c>
      <c r="D1351" s="1">
        <v>0.007029</v>
      </c>
      <c r="E1351" s="1">
        <v>0.015798</v>
      </c>
      <c r="F1351" s="1">
        <v>-0.008013</v>
      </c>
      <c r="G1351" s="1">
        <v>0.006353</v>
      </c>
      <c r="H1351" s="1">
        <v>0.00195</v>
      </c>
      <c r="I1351" s="1">
        <v>0.006688</v>
      </c>
      <c r="J1351" s="1">
        <v>0.007121</v>
      </c>
      <c r="K1351" s="1">
        <v>0.009913</v>
      </c>
    </row>
    <row r="1352" ht="15.75" customHeight="1">
      <c r="A1352" s="1">
        <v>56587.499988</v>
      </c>
      <c r="B1352" s="1">
        <v>56587.0</v>
      </c>
      <c r="C1352" s="1">
        <v>56588.0</v>
      </c>
      <c r="D1352" s="1">
        <v>-0.005274</v>
      </c>
      <c r="E1352" s="1">
        <v>0.014904</v>
      </c>
      <c r="F1352" s="1">
        <v>-0.009019</v>
      </c>
      <c r="G1352" s="1">
        <v>0.005595</v>
      </c>
      <c r="H1352" s="1">
        <v>7.46E-4</v>
      </c>
      <c r="I1352" s="1">
        <v>0.006195</v>
      </c>
      <c r="J1352" s="1">
        <v>5.12E-4</v>
      </c>
      <c r="K1352" s="1">
        <v>0.009595</v>
      </c>
    </row>
    <row r="1353" ht="15.75" customHeight="1">
      <c r="A1353" s="1">
        <v>56588.499988</v>
      </c>
      <c r="B1353" s="1">
        <v>56588.0</v>
      </c>
      <c r="C1353" s="1">
        <v>56589.0</v>
      </c>
      <c r="D1353" s="1">
        <v>-0.006439</v>
      </c>
      <c r="E1353" s="1">
        <v>0.013485</v>
      </c>
      <c r="F1353" s="1">
        <v>-0.00638</v>
      </c>
      <c r="G1353" s="1">
        <v>0.006013</v>
      </c>
      <c r="H1353" s="1">
        <v>-0.001602</v>
      </c>
      <c r="I1353" s="1">
        <v>0.005733</v>
      </c>
      <c r="J1353" s="1">
        <v>-8.56E-4</v>
      </c>
      <c r="K1353" s="1">
        <v>0.008265</v>
      </c>
    </row>
    <row r="1354" ht="15.75" customHeight="1">
      <c r="A1354" s="1">
        <v>56589.499988</v>
      </c>
      <c r="B1354" s="1">
        <v>56589.0</v>
      </c>
      <c r="C1354" s="1">
        <v>56590.0</v>
      </c>
      <c r="D1354" s="1">
        <v>0.003884</v>
      </c>
      <c r="E1354" s="1">
        <v>0.013983</v>
      </c>
      <c r="F1354" s="1">
        <v>-0.014001</v>
      </c>
      <c r="G1354" s="1">
        <v>0.005228</v>
      </c>
      <c r="H1354" s="1">
        <v>-0.001557</v>
      </c>
      <c r="I1354" s="1">
        <v>0.005674</v>
      </c>
      <c r="J1354" s="1">
        <v>0.013314</v>
      </c>
      <c r="K1354" s="1">
        <v>0.009106</v>
      </c>
    </row>
    <row r="1355" ht="15.75" customHeight="1">
      <c r="A1355" s="1">
        <v>56590.499988</v>
      </c>
      <c r="B1355" s="1">
        <v>56590.0</v>
      </c>
      <c r="C1355" s="1">
        <v>56591.0</v>
      </c>
      <c r="D1355" s="1">
        <v>0.007124</v>
      </c>
      <c r="E1355" s="1">
        <v>0.013609</v>
      </c>
      <c r="F1355" s="1">
        <v>-0.007152</v>
      </c>
      <c r="G1355" s="1">
        <v>0.005637</v>
      </c>
      <c r="H1355" s="1">
        <v>-0.002296</v>
      </c>
      <c r="I1355" s="1">
        <v>0.005681</v>
      </c>
      <c r="J1355" s="1">
        <v>0.012722</v>
      </c>
      <c r="K1355" s="1">
        <v>0.008593</v>
      </c>
    </row>
    <row r="1356" ht="15.75" customHeight="1">
      <c r="A1356" s="1">
        <v>56591.499988</v>
      </c>
      <c r="B1356" s="1">
        <v>56591.0</v>
      </c>
      <c r="C1356" s="1">
        <v>56592.0</v>
      </c>
      <c r="D1356" s="1">
        <v>-0.007691</v>
      </c>
      <c r="E1356" s="1">
        <v>0.014064</v>
      </c>
      <c r="F1356" s="1">
        <v>-0.00233</v>
      </c>
      <c r="G1356" s="1">
        <v>0.006311</v>
      </c>
      <c r="H1356" s="1">
        <v>-0.004629</v>
      </c>
      <c r="I1356" s="1">
        <v>0.005748</v>
      </c>
      <c r="J1356" s="1">
        <v>0.001042</v>
      </c>
      <c r="K1356" s="1">
        <v>0.008869</v>
      </c>
    </row>
    <row r="1357" ht="15.75" customHeight="1">
      <c r="A1357" s="1">
        <v>56592.499988</v>
      </c>
      <c r="B1357" s="1">
        <v>56592.0</v>
      </c>
      <c r="C1357" s="1">
        <v>56593.0</v>
      </c>
      <c r="D1357" s="1">
        <v>0.002327</v>
      </c>
      <c r="E1357" s="1">
        <v>0.013634</v>
      </c>
      <c r="F1357" s="1">
        <v>0.005242</v>
      </c>
      <c r="G1357" s="1">
        <v>0.006505</v>
      </c>
      <c r="H1357" s="1">
        <v>-0.001162</v>
      </c>
      <c r="I1357" s="1">
        <v>0.005468</v>
      </c>
      <c r="J1357" s="1">
        <v>2.28E-4</v>
      </c>
      <c r="K1357" s="1">
        <v>0.008589</v>
      </c>
    </row>
    <row r="1358" ht="15.75" customHeight="1">
      <c r="A1358" s="1">
        <v>56593.499988</v>
      </c>
      <c r="B1358" s="1">
        <v>56593.0</v>
      </c>
      <c r="C1358" s="1">
        <v>56594.0</v>
      </c>
      <c r="D1358" s="1">
        <v>-0.038669</v>
      </c>
      <c r="E1358" s="1">
        <v>0.015943</v>
      </c>
      <c r="F1358" s="1">
        <v>-0.010594</v>
      </c>
      <c r="G1358" s="1">
        <v>0.006889</v>
      </c>
      <c r="H1358" s="1">
        <v>-0.004585</v>
      </c>
      <c r="I1358" s="1">
        <v>0.006777</v>
      </c>
      <c r="J1358" s="1">
        <v>-0.020481</v>
      </c>
      <c r="K1358" s="1">
        <v>0.009921</v>
      </c>
    </row>
    <row r="1359" ht="15.75" customHeight="1">
      <c r="A1359" s="1">
        <v>56594.499988</v>
      </c>
      <c r="B1359" s="1">
        <v>56594.0</v>
      </c>
      <c r="C1359" s="1">
        <v>56595.0</v>
      </c>
      <c r="D1359" s="1">
        <v>-0.027542</v>
      </c>
      <c r="E1359" s="1">
        <v>0.014979</v>
      </c>
      <c r="F1359" s="1">
        <v>-0.002516</v>
      </c>
      <c r="G1359" s="1">
        <v>0.00642</v>
      </c>
      <c r="H1359" s="1">
        <v>-0.009352</v>
      </c>
      <c r="I1359" s="1">
        <v>0.006082</v>
      </c>
      <c r="J1359" s="1">
        <v>-0.01074</v>
      </c>
      <c r="K1359" s="1">
        <v>0.009611</v>
      </c>
    </row>
    <row r="1360" ht="15.75" customHeight="1">
      <c r="A1360" s="1">
        <v>56595.499988</v>
      </c>
      <c r="B1360" s="1">
        <v>56595.0</v>
      </c>
      <c r="C1360" s="1">
        <v>56596.0</v>
      </c>
      <c r="D1360" s="1">
        <v>0.037748</v>
      </c>
      <c r="E1360" s="1">
        <v>0.020939</v>
      </c>
      <c r="F1360" s="1">
        <v>-0.006929</v>
      </c>
      <c r="G1360" s="1">
        <v>0.00818</v>
      </c>
      <c r="H1360" s="1">
        <v>0.021808</v>
      </c>
      <c r="I1360" s="1">
        <v>0.008691</v>
      </c>
      <c r="J1360" s="1">
        <v>0.010144</v>
      </c>
      <c r="K1360" s="1">
        <v>0.013498</v>
      </c>
    </row>
    <row r="1361" ht="15.75" customHeight="1">
      <c r="A1361" s="1">
        <v>56596.499988</v>
      </c>
      <c r="B1361" s="1">
        <v>56596.0</v>
      </c>
      <c r="C1361" s="1">
        <v>56597.0</v>
      </c>
      <c r="D1361" s="1">
        <v>-0.043553</v>
      </c>
      <c r="E1361" s="1">
        <v>0.048037</v>
      </c>
      <c r="F1361" s="1">
        <v>-0.019774</v>
      </c>
      <c r="G1361" s="1">
        <v>0.017763</v>
      </c>
      <c r="H1361" s="1">
        <v>-0.037448</v>
      </c>
      <c r="I1361" s="1">
        <v>0.017871</v>
      </c>
      <c r="J1361" s="1">
        <v>0.023302</v>
      </c>
      <c r="K1361" s="1">
        <v>0.033647</v>
      </c>
    </row>
    <row r="1362" ht="15.75" customHeight="1">
      <c r="A1362" s="1">
        <v>56597.499988</v>
      </c>
      <c r="B1362" s="1">
        <v>56597.0</v>
      </c>
      <c r="C1362" s="1">
        <v>56598.0</v>
      </c>
      <c r="D1362" s="1">
        <v>0.010322</v>
      </c>
      <c r="E1362" s="1">
        <v>0.013667</v>
      </c>
      <c r="F1362" s="1">
        <v>0.005072</v>
      </c>
      <c r="G1362" s="1">
        <v>0.00553</v>
      </c>
      <c r="H1362" s="1">
        <v>0.007035</v>
      </c>
      <c r="I1362" s="1">
        <v>0.005733</v>
      </c>
      <c r="J1362" s="1">
        <v>-0.001356</v>
      </c>
      <c r="K1362" s="1">
        <v>0.008956</v>
      </c>
    </row>
    <row r="1363" ht="15.75" customHeight="1">
      <c r="A1363" s="1">
        <v>56598.499988</v>
      </c>
      <c r="B1363" s="1">
        <v>56598.0</v>
      </c>
      <c r="C1363" s="1">
        <v>56599.0</v>
      </c>
      <c r="D1363" s="1">
        <v>0.002652</v>
      </c>
      <c r="E1363" s="1">
        <v>0.01213</v>
      </c>
      <c r="F1363" s="1">
        <v>-7.3E-4</v>
      </c>
      <c r="G1363" s="1">
        <v>0.004658</v>
      </c>
      <c r="H1363" s="1">
        <v>-0.004278</v>
      </c>
      <c r="I1363" s="1">
        <v>0.004661</v>
      </c>
      <c r="J1363" s="1">
        <v>0.008694</v>
      </c>
      <c r="K1363" s="1">
        <v>0.008439</v>
      </c>
    </row>
    <row r="1364" ht="15.75" customHeight="1">
      <c r="A1364" s="1">
        <v>56599.499988</v>
      </c>
      <c r="B1364" s="1">
        <v>56599.0</v>
      </c>
      <c r="C1364" s="1">
        <v>56600.0</v>
      </c>
      <c r="D1364" s="1">
        <v>-0.002531</v>
      </c>
      <c r="E1364" s="1">
        <v>0.011029</v>
      </c>
      <c r="F1364" s="1">
        <v>-0.001713</v>
      </c>
      <c r="G1364" s="1">
        <v>0.00493</v>
      </c>
      <c r="H1364" s="1">
        <v>-0.004104</v>
      </c>
      <c r="I1364" s="1">
        <v>0.004624</v>
      </c>
      <c r="J1364" s="1">
        <v>0.003744</v>
      </c>
      <c r="K1364" s="1">
        <v>0.007352</v>
      </c>
    </row>
    <row r="1365" ht="15.75" customHeight="1">
      <c r="A1365" s="1">
        <v>56600.499988</v>
      </c>
      <c r="B1365" s="1">
        <v>56600.0</v>
      </c>
      <c r="C1365" s="1">
        <v>56601.0</v>
      </c>
      <c r="D1365" s="1">
        <v>-0.008336</v>
      </c>
      <c r="E1365" s="1">
        <v>0.010052</v>
      </c>
      <c r="F1365" s="1">
        <v>0.004519</v>
      </c>
      <c r="G1365" s="1">
        <v>0.004723</v>
      </c>
      <c r="H1365" s="1">
        <v>-0.007949</v>
      </c>
      <c r="I1365" s="1">
        <v>0.004085</v>
      </c>
      <c r="J1365" s="1">
        <v>-0.001391</v>
      </c>
      <c r="K1365" s="1">
        <v>0.006779</v>
      </c>
    </row>
    <row r="1366" ht="15.75" customHeight="1">
      <c r="A1366" s="1">
        <v>56601.499988</v>
      </c>
      <c r="B1366" s="1">
        <v>56601.0</v>
      </c>
      <c r="C1366" s="1">
        <v>56602.0</v>
      </c>
      <c r="D1366" s="1">
        <v>-0.007746</v>
      </c>
      <c r="E1366" s="1">
        <v>0.009444</v>
      </c>
      <c r="F1366" s="1">
        <v>-0.005596</v>
      </c>
      <c r="G1366" s="1">
        <v>0.003884</v>
      </c>
      <c r="H1366" s="1">
        <v>9.6E-4</v>
      </c>
      <c r="I1366" s="1">
        <v>0.004292</v>
      </c>
      <c r="J1366" s="1">
        <v>-0.004516</v>
      </c>
      <c r="K1366" s="1">
        <v>0.006082</v>
      </c>
    </row>
    <row r="1367" ht="15.75" customHeight="1">
      <c r="A1367" s="1">
        <v>56602.499988</v>
      </c>
      <c r="B1367" s="1">
        <v>56602.0</v>
      </c>
      <c r="C1367" s="1">
        <v>56603.0</v>
      </c>
      <c r="D1367" s="1">
        <v>-0.024928</v>
      </c>
      <c r="E1367" s="1">
        <v>0.009204</v>
      </c>
      <c r="F1367" s="1">
        <v>-0.006273</v>
      </c>
      <c r="G1367" s="1">
        <v>0.003765</v>
      </c>
      <c r="H1367" s="1">
        <v>-0.006651</v>
      </c>
      <c r="I1367" s="1">
        <v>0.003985</v>
      </c>
      <c r="J1367" s="1">
        <v>-0.010557</v>
      </c>
      <c r="K1367" s="1">
        <v>0.006138</v>
      </c>
    </row>
    <row r="1368" ht="15.75" customHeight="1">
      <c r="A1368" s="1">
        <v>56603.499988</v>
      </c>
      <c r="B1368" s="1">
        <v>56603.0</v>
      </c>
      <c r="C1368" s="1">
        <v>56604.0</v>
      </c>
      <c r="D1368" s="1">
        <v>-0.002461</v>
      </c>
      <c r="E1368" s="1">
        <v>0.011631</v>
      </c>
      <c r="F1368" s="1">
        <v>0.006502</v>
      </c>
      <c r="G1368" s="1">
        <v>0.005351</v>
      </c>
      <c r="H1368" s="1">
        <v>-0.004096</v>
      </c>
      <c r="I1368" s="1">
        <v>0.005077</v>
      </c>
      <c r="J1368" s="1">
        <v>-0.001998</v>
      </c>
      <c r="K1368" s="1">
        <v>0.007485</v>
      </c>
    </row>
    <row r="1369" ht="15.75" customHeight="1">
      <c r="A1369" s="1">
        <v>56604.499988</v>
      </c>
      <c r="B1369" s="1">
        <v>56604.0</v>
      </c>
      <c r="C1369" s="1">
        <v>56605.0</v>
      </c>
      <c r="D1369" s="1">
        <v>-0.012711</v>
      </c>
      <c r="E1369" s="1">
        <v>0.011976</v>
      </c>
      <c r="F1369" s="1">
        <v>2.92E-4</v>
      </c>
      <c r="G1369" s="1">
        <v>0.0054</v>
      </c>
      <c r="H1369" s="1">
        <v>-0.001577</v>
      </c>
      <c r="I1369" s="1">
        <v>0.005365</v>
      </c>
      <c r="J1369" s="1">
        <v>-0.009598</v>
      </c>
      <c r="K1369" s="1">
        <v>0.007647</v>
      </c>
    </row>
    <row r="1370" ht="15.75" customHeight="1">
      <c r="A1370" s="1">
        <v>56605.499988</v>
      </c>
      <c r="B1370" s="1">
        <v>56605.0</v>
      </c>
      <c r="C1370" s="1">
        <v>56606.0</v>
      </c>
      <c r="D1370" s="1">
        <v>-0.005833</v>
      </c>
      <c r="E1370" s="1">
        <v>0.013027</v>
      </c>
      <c r="F1370" s="1">
        <v>-0.001989</v>
      </c>
      <c r="G1370" s="1">
        <v>0.005656</v>
      </c>
      <c r="H1370" s="1">
        <v>-0.005256</v>
      </c>
      <c r="I1370" s="1">
        <v>0.005691</v>
      </c>
      <c r="J1370" s="1">
        <v>0.002508</v>
      </c>
      <c r="K1370" s="1">
        <v>0.008486</v>
      </c>
    </row>
    <row r="1371" ht="15.75" customHeight="1">
      <c r="A1371" s="1">
        <v>56606.499988</v>
      </c>
      <c r="B1371" s="1">
        <v>56606.0</v>
      </c>
      <c r="C1371" s="1">
        <v>56607.0</v>
      </c>
      <c r="D1371" s="1">
        <v>-0.005441</v>
      </c>
      <c r="E1371" s="1">
        <v>0.017816</v>
      </c>
      <c r="F1371" s="1">
        <v>0.005944</v>
      </c>
      <c r="G1371" s="1">
        <v>0.007782</v>
      </c>
      <c r="H1371" s="1">
        <v>-0.002007</v>
      </c>
      <c r="I1371" s="1">
        <v>0.008201</v>
      </c>
      <c r="J1371" s="1">
        <v>-0.007897</v>
      </c>
      <c r="K1371" s="1">
        <v>0.011405</v>
      </c>
    </row>
    <row r="1372" ht="15.75" customHeight="1">
      <c r="A1372" s="1">
        <v>56607.499988</v>
      </c>
      <c r="B1372" s="1">
        <v>56607.0</v>
      </c>
      <c r="C1372" s="1">
        <v>56608.0</v>
      </c>
      <c r="D1372" s="1">
        <v>-0.007409</v>
      </c>
      <c r="E1372" s="1">
        <v>0.016766</v>
      </c>
      <c r="F1372" s="1">
        <v>-0.007583</v>
      </c>
      <c r="G1372" s="1">
        <v>0.00718</v>
      </c>
      <c r="H1372" s="1">
        <v>-0.006113</v>
      </c>
      <c r="I1372" s="1">
        <v>0.007683</v>
      </c>
      <c r="J1372" s="1">
        <v>0.004806</v>
      </c>
      <c r="K1372" s="1">
        <v>0.011031</v>
      </c>
    </row>
    <row r="1373" ht="15.75" customHeight="1">
      <c r="A1373" s="1">
        <v>56608.499988</v>
      </c>
      <c r="B1373" s="1">
        <v>56608.0</v>
      </c>
      <c r="C1373" s="1">
        <v>56609.0</v>
      </c>
      <c r="D1373" s="1">
        <v>0.026268</v>
      </c>
      <c r="E1373" s="1">
        <v>0.013941</v>
      </c>
      <c r="F1373" s="1">
        <v>-0.003063</v>
      </c>
      <c r="G1373" s="1">
        <v>0.006361</v>
      </c>
      <c r="H1373" s="1">
        <v>0.001115</v>
      </c>
      <c r="I1373" s="1">
        <v>0.006253</v>
      </c>
      <c r="J1373" s="1">
        <v>0.024605</v>
      </c>
      <c r="K1373" s="1">
        <v>0.009152</v>
      </c>
    </row>
    <row r="1374" ht="15.75" customHeight="1">
      <c r="A1374" s="1">
        <v>56609.499988</v>
      </c>
      <c r="B1374" s="1">
        <v>56609.0</v>
      </c>
      <c r="C1374" s="1">
        <v>56610.0</v>
      </c>
      <c r="D1374" s="1">
        <v>0.007198</v>
      </c>
      <c r="E1374" s="1">
        <v>0.014473</v>
      </c>
      <c r="F1374" s="1">
        <v>-7.25E-4</v>
      </c>
      <c r="G1374" s="1">
        <v>0.006827</v>
      </c>
      <c r="H1374" s="1">
        <v>0.004076</v>
      </c>
      <c r="I1374" s="1">
        <v>0.006868</v>
      </c>
      <c r="J1374" s="1">
        <v>0.00313</v>
      </c>
      <c r="K1374" s="1">
        <v>0.009027</v>
      </c>
    </row>
    <row r="1375" ht="15.75" customHeight="1">
      <c r="A1375" s="1">
        <v>56610.499988</v>
      </c>
      <c r="B1375" s="1">
        <v>56610.0</v>
      </c>
      <c r="C1375" s="1">
        <v>56611.0</v>
      </c>
      <c r="D1375" s="1">
        <v>0.059415</v>
      </c>
      <c r="E1375" s="1">
        <v>0.014212</v>
      </c>
      <c r="F1375" s="1">
        <v>-4.69E-4</v>
      </c>
      <c r="G1375" s="1">
        <v>0.006298</v>
      </c>
      <c r="H1375" s="1">
        <v>0.013128</v>
      </c>
      <c r="I1375" s="1">
        <v>0.006277</v>
      </c>
      <c r="J1375" s="1">
        <v>0.037925</v>
      </c>
      <c r="K1375" s="1">
        <v>0.009366</v>
      </c>
    </row>
    <row r="1376" ht="15.75" customHeight="1">
      <c r="A1376" s="1">
        <v>56611.499988</v>
      </c>
      <c r="B1376" s="1">
        <v>56611.0</v>
      </c>
      <c r="C1376" s="1">
        <v>56612.0</v>
      </c>
      <c r="D1376" s="1">
        <v>0.043108</v>
      </c>
      <c r="E1376" s="1">
        <v>0.016832</v>
      </c>
      <c r="F1376" s="1">
        <v>0.017425</v>
      </c>
      <c r="G1376" s="1">
        <v>0.008745</v>
      </c>
      <c r="H1376" s="1">
        <v>0.011432</v>
      </c>
      <c r="I1376" s="1">
        <v>0.007687</v>
      </c>
      <c r="J1376" s="1">
        <v>0.013498</v>
      </c>
      <c r="K1376" s="1">
        <v>0.01028</v>
      </c>
    </row>
    <row r="1377" ht="15.75" customHeight="1">
      <c r="A1377" s="1">
        <v>56612.499988</v>
      </c>
      <c r="B1377" s="1">
        <v>56612.0</v>
      </c>
      <c r="C1377" s="1">
        <v>56613.0</v>
      </c>
      <c r="D1377" s="1">
        <v>-0.010375</v>
      </c>
      <c r="E1377" s="1">
        <v>0.025385</v>
      </c>
      <c r="F1377" s="1">
        <v>0.003586</v>
      </c>
      <c r="G1377" s="1">
        <v>0.013073</v>
      </c>
      <c r="H1377" s="1">
        <v>-0.007188</v>
      </c>
      <c r="I1377" s="1">
        <v>0.011056</v>
      </c>
      <c r="J1377" s="1">
        <v>3.27E-4</v>
      </c>
      <c r="K1377" s="1">
        <v>0.016122</v>
      </c>
    </row>
    <row r="1378" ht="15.75" customHeight="1">
      <c r="A1378" s="1">
        <v>56613.499988</v>
      </c>
      <c r="B1378" s="1">
        <v>56613.0</v>
      </c>
      <c r="C1378" s="1">
        <v>56614.0</v>
      </c>
      <c r="D1378" s="1">
        <v>0.035664</v>
      </c>
      <c r="E1378" s="1">
        <v>0.048747</v>
      </c>
      <c r="F1378" s="1">
        <v>-2.21E-4</v>
      </c>
      <c r="G1378" s="1">
        <v>0.018512</v>
      </c>
      <c r="H1378" s="1">
        <v>-0.008446</v>
      </c>
      <c r="I1378" s="1">
        <v>0.021856</v>
      </c>
      <c r="J1378" s="1">
        <v>0.041953</v>
      </c>
      <c r="K1378" s="1">
        <v>0.031344</v>
      </c>
    </row>
    <row r="1379" ht="15.75" customHeight="1">
      <c r="A1379" s="1">
        <v>56614.499988</v>
      </c>
      <c r="B1379" s="1">
        <v>56614.0</v>
      </c>
      <c r="C1379" s="1">
        <v>56615.0</v>
      </c>
      <c r="D1379" s="1">
        <v>-0.030995</v>
      </c>
      <c r="E1379" s="1">
        <v>0.048408</v>
      </c>
      <c r="F1379" s="1">
        <v>-0.004419</v>
      </c>
      <c r="G1379" s="1">
        <v>0.02356</v>
      </c>
      <c r="H1379" s="1">
        <v>-0.025915</v>
      </c>
      <c r="I1379" s="1">
        <v>0.020546</v>
      </c>
      <c r="J1379" s="1">
        <v>0.008646</v>
      </c>
      <c r="K1379" s="1">
        <v>0.030551</v>
      </c>
    </row>
    <row r="1380" ht="15.75" customHeight="1">
      <c r="A1380" s="1">
        <v>56615.499988</v>
      </c>
      <c r="B1380" s="1">
        <v>56615.0</v>
      </c>
      <c r="C1380" s="1">
        <v>56616.0</v>
      </c>
      <c r="D1380" s="1">
        <v>0.045811</v>
      </c>
      <c r="E1380" s="1">
        <v>0.035469</v>
      </c>
      <c r="F1380" s="1">
        <v>0.029622</v>
      </c>
      <c r="G1380" s="1">
        <v>0.018607</v>
      </c>
      <c r="H1380" s="1">
        <v>0.005908</v>
      </c>
      <c r="I1380" s="1">
        <v>0.014827</v>
      </c>
      <c r="J1380" s="1">
        <v>0.012857</v>
      </c>
      <c r="K1380" s="1">
        <v>0.021413</v>
      </c>
    </row>
    <row r="1381" ht="15.75" customHeight="1">
      <c r="A1381" s="1">
        <v>56616.499988</v>
      </c>
      <c r="B1381" s="1">
        <v>56616.0</v>
      </c>
      <c r="C1381" s="1">
        <v>56617.0</v>
      </c>
      <c r="D1381" s="1">
        <v>0.087415</v>
      </c>
      <c r="E1381" s="1">
        <v>0.043561</v>
      </c>
      <c r="F1381" s="1">
        <v>0.002748</v>
      </c>
      <c r="G1381" s="1">
        <v>0.018248</v>
      </c>
      <c r="H1381" s="1">
        <v>0.021491</v>
      </c>
      <c r="I1381" s="1">
        <v>0.019144</v>
      </c>
      <c r="J1381" s="1">
        <v>0.050375</v>
      </c>
      <c r="K1381" s="1">
        <v>0.026522</v>
      </c>
    </row>
    <row r="1382" ht="15.75" customHeight="1">
      <c r="A1382" s="1">
        <v>56619.499988</v>
      </c>
      <c r="B1382" s="1">
        <v>56619.0</v>
      </c>
      <c r="C1382" s="1">
        <v>56620.0</v>
      </c>
      <c r="D1382" s="1">
        <v>-0.053308</v>
      </c>
      <c r="E1382" s="1">
        <v>0.04528</v>
      </c>
      <c r="F1382" s="1">
        <v>-0.001771</v>
      </c>
      <c r="G1382" s="1">
        <v>0.018884</v>
      </c>
      <c r="H1382" s="1">
        <v>-0.004879</v>
      </c>
      <c r="I1382" s="1">
        <v>0.023266</v>
      </c>
      <c r="J1382" s="1">
        <v>-0.050203</v>
      </c>
      <c r="K1382" s="1">
        <v>0.030889</v>
      </c>
    </row>
    <row r="1383" ht="15.75" customHeight="1">
      <c r="A1383" s="1">
        <v>56620.499988</v>
      </c>
      <c r="B1383" s="1">
        <v>56620.0</v>
      </c>
      <c r="C1383" s="1">
        <v>56621.0</v>
      </c>
      <c r="D1383" s="1">
        <v>0.039292</v>
      </c>
      <c r="E1383" s="1">
        <v>0.016635</v>
      </c>
      <c r="F1383" s="1">
        <v>0.010119</v>
      </c>
      <c r="G1383" s="1">
        <v>0.007217</v>
      </c>
      <c r="H1383" s="1">
        <v>0.018306</v>
      </c>
      <c r="I1383" s="1">
        <v>0.008128</v>
      </c>
      <c r="J1383" s="1">
        <v>0.006657</v>
      </c>
      <c r="K1383" s="1">
        <v>0.012119</v>
      </c>
    </row>
    <row r="1384" ht="15.75" customHeight="1">
      <c r="A1384" s="1">
        <v>56621.499988</v>
      </c>
      <c r="B1384" s="1">
        <v>56621.0</v>
      </c>
      <c r="C1384" s="1">
        <v>56622.0</v>
      </c>
      <c r="D1384" s="1">
        <v>0.054692</v>
      </c>
      <c r="E1384" s="1">
        <v>0.013109</v>
      </c>
      <c r="F1384" s="1">
        <v>0.011827</v>
      </c>
      <c r="G1384" s="1">
        <v>0.005528</v>
      </c>
      <c r="H1384" s="1">
        <v>0.008448</v>
      </c>
      <c r="I1384" s="1">
        <v>0.005946</v>
      </c>
      <c r="J1384" s="1">
        <v>0.035954</v>
      </c>
      <c r="K1384" s="1">
        <v>0.010212</v>
      </c>
    </row>
    <row r="1385" ht="15.75" customHeight="1">
      <c r="A1385" s="1">
        <v>56622.499988</v>
      </c>
      <c r="B1385" s="1">
        <v>56622.0</v>
      </c>
      <c r="C1385" s="1">
        <v>56623.0</v>
      </c>
      <c r="D1385" s="1">
        <v>-0.008706</v>
      </c>
      <c r="E1385" s="1">
        <v>0.01115</v>
      </c>
      <c r="F1385" s="1">
        <v>-0.007867</v>
      </c>
      <c r="G1385" s="1">
        <v>0.00417</v>
      </c>
      <c r="H1385" s="1">
        <v>0.001252</v>
      </c>
      <c r="I1385" s="1">
        <v>0.005412</v>
      </c>
      <c r="J1385" s="1">
        <v>-0.003979</v>
      </c>
      <c r="K1385" s="1">
        <v>0.008342</v>
      </c>
    </row>
    <row r="1386" ht="15.75" customHeight="1">
      <c r="A1386" s="1">
        <v>56623.499988</v>
      </c>
      <c r="B1386" s="1">
        <v>56623.0</v>
      </c>
      <c r="C1386" s="1">
        <v>56624.0</v>
      </c>
      <c r="D1386" s="1">
        <v>-6.39E-4</v>
      </c>
      <c r="E1386" s="1">
        <v>0.011233</v>
      </c>
      <c r="F1386" s="1">
        <v>0.002581</v>
      </c>
      <c r="G1386" s="1">
        <v>0.004429</v>
      </c>
      <c r="H1386" s="1">
        <v>-1.75E-4</v>
      </c>
      <c r="I1386" s="1">
        <v>0.00536</v>
      </c>
      <c r="J1386" s="1">
        <v>-0.003489</v>
      </c>
      <c r="K1386" s="1">
        <v>0.008419</v>
      </c>
    </row>
    <row r="1387" ht="15.75" customHeight="1">
      <c r="A1387" s="1">
        <v>56624.499988</v>
      </c>
      <c r="B1387" s="1">
        <v>56624.0</v>
      </c>
      <c r="C1387" s="1">
        <v>56625.0</v>
      </c>
      <c r="D1387" s="1">
        <v>-0.009771</v>
      </c>
      <c r="E1387" s="1">
        <v>0.010201</v>
      </c>
      <c r="F1387" s="1">
        <v>-0.00678</v>
      </c>
      <c r="G1387" s="1">
        <v>0.003904</v>
      </c>
      <c r="H1387" s="1">
        <v>-0.006583</v>
      </c>
      <c r="I1387" s="1">
        <v>0.004815</v>
      </c>
      <c r="J1387" s="1">
        <v>0.004123</v>
      </c>
      <c r="K1387" s="1">
        <v>0.007739</v>
      </c>
    </row>
    <row r="1388" ht="15.75" customHeight="1">
      <c r="A1388" s="1">
        <v>56625.499988</v>
      </c>
      <c r="B1388" s="1">
        <v>56625.0</v>
      </c>
      <c r="C1388" s="1">
        <v>56626.0</v>
      </c>
      <c r="D1388" s="1">
        <v>0.002684</v>
      </c>
      <c r="E1388" s="1">
        <v>0.010669</v>
      </c>
      <c r="F1388" s="1">
        <v>-0.002311</v>
      </c>
      <c r="G1388" s="1">
        <v>0.003951</v>
      </c>
      <c r="H1388" s="1">
        <v>0.004661</v>
      </c>
      <c r="I1388" s="1">
        <v>0.005156</v>
      </c>
      <c r="J1388" s="1">
        <v>-0.001551</v>
      </c>
      <c r="K1388" s="1">
        <v>0.007945</v>
      </c>
    </row>
    <row r="1389" ht="15.75" customHeight="1">
      <c r="A1389" s="1">
        <v>56626.499988</v>
      </c>
      <c r="B1389" s="1">
        <v>56626.0</v>
      </c>
      <c r="C1389" s="1">
        <v>56627.0</v>
      </c>
      <c r="D1389" s="1">
        <v>-0.022569</v>
      </c>
      <c r="E1389" s="1">
        <v>0.011376</v>
      </c>
      <c r="F1389" s="1">
        <v>0.002179</v>
      </c>
      <c r="G1389" s="1">
        <v>0.004186</v>
      </c>
      <c r="H1389" s="1">
        <v>-0.013919</v>
      </c>
      <c r="I1389" s="1">
        <v>0.00521</v>
      </c>
      <c r="J1389" s="1">
        <v>-0.004968</v>
      </c>
      <c r="K1389" s="1">
        <v>0.009035</v>
      </c>
    </row>
    <row r="1390" ht="15.75" customHeight="1">
      <c r="A1390" s="1">
        <v>56627.499988</v>
      </c>
      <c r="B1390" s="1">
        <v>56627.0</v>
      </c>
      <c r="C1390" s="1">
        <v>56628.0</v>
      </c>
      <c r="D1390" s="1">
        <v>-8.63E-4</v>
      </c>
      <c r="E1390" s="1">
        <v>0.012634</v>
      </c>
      <c r="F1390" s="1">
        <v>-0.004242</v>
      </c>
      <c r="G1390" s="1">
        <v>0.004221</v>
      </c>
      <c r="H1390" s="1">
        <v>0.001178</v>
      </c>
      <c r="I1390" s="1">
        <v>0.00607</v>
      </c>
      <c r="J1390" s="1">
        <v>5.74E-4</v>
      </c>
      <c r="K1390" s="1">
        <v>0.009813</v>
      </c>
    </row>
    <row r="1391" ht="15.75" customHeight="1">
      <c r="A1391" s="1">
        <v>56628.499988</v>
      </c>
      <c r="B1391" s="1">
        <v>56628.0</v>
      </c>
      <c r="C1391" s="1">
        <v>56629.0</v>
      </c>
      <c r="D1391" s="1">
        <v>-0.012647</v>
      </c>
      <c r="E1391" s="1">
        <v>0.012867</v>
      </c>
      <c r="F1391" s="1">
        <v>-0.008733</v>
      </c>
      <c r="G1391" s="1">
        <v>0.004139</v>
      </c>
      <c r="H1391" s="1">
        <v>-0.002981</v>
      </c>
      <c r="I1391" s="1">
        <v>0.006183</v>
      </c>
      <c r="J1391" s="1">
        <v>-0.003753</v>
      </c>
      <c r="K1391" s="1">
        <v>0.010064</v>
      </c>
    </row>
    <row r="1392" ht="15.75" customHeight="1">
      <c r="A1392" s="1">
        <v>56629.499988</v>
      </c>
      <c r="B1392" s="1">
        <v>56629.0</v>
      </c>
      <c r="C1392" s="1">
        <v>56630.0</v>
      </c>
      <c r="D1392" s="1">
        <v>-0.001745</v>
      </c>
      <c r="E1392" s="1">
        <v>0.018099</v>
      </c>
      <c r="F1392" s="1">
        <v>-0.007272</v>
      </c>
      <c r="G1392" s="1">
        <v>0.005358</v>
      </c>
      <c r="H1392" s="1">
        <v>0.002581</v>
      </c>
      <c r="I1392" s="1">
        <v>0.008611</v>
      </c>
      <c r="J1392" s="1">
        <v>9.68E-4</v>
      </c>
      <c r="K1392" s="1">
        <v>0.014458</v>
      </c>
    </row>
    <row r="1393" ht="15.75" customHeight="1">
      <c r="A1393" s="1">
        <v>56630.499988</v>
      </c>
      <c r="B1393" s="1">
        <v>56630.0</v>
      </c>
      <c r="C1393" s="1">
        <v>56631.0</v>
      </c>
      <c r="D1393" s="1">
        <v>-0.03221</v>
      </c>
      <c r="E1393" s="1">
        <v>0.033673</v>
      </c>
      <c r="F1393" s="1">
        <v>-0.003392</v>
      </c>
      <c r="G1393" s="1">
        <v>0.011744</v>
      </c>
      <c r="H1393" s="1">
        <v>0.003296</v>
      </c>
      <c r="I1393" s="1">
        <v>0.015914</v>
      </c>
      <c r="J1393" s="1">
        <v>-0.039799</v>
      </c>
      <c r="K1393" s="1">
        <v>0.026538</v>
      </c>
    </row>
    <row r="1394" ht="15.75" customHeight="1">
      <c r="A1394" s="1">
        <v>56632.499988</v>
      </c>
      <c r="B1394" s="1">
        <v>56632.0</v>
      </c>
      <c r="C1394" s="1">
        <v>56633.0</v>
      </c>
      <c r="D1394" s="1">
        <v>0.013028</v>
      </c>
      <c r="E1394" s="1">
        <v>0.045666</v>
      </c>
      <c r="F1394" s="1">
        <v>-0.004498</v>
      </c>
      <c r="G1394" s="1">
        <v>0.015955</v>
      </c>
      <c r="H1394" s="1">
        <v>0.007818</v>
      </c>
      <c r="I1394" s="1">
        <v>0.018874</v>
      </c>
      <c r="J1394" s="1">
        <v>0.00645</v>
      </c>
      <c r="K1394" s="1">
        <v>0.034328</v>
      </c>
    </row>
    <row r="1395" ht="15.75" customHeight="1">
      <c r="A1395" s="1">
        <v>56637.499988</v>
      </c>
      <c r="B1395" s="1">
        <v>56637.0</v>
      </c>
      <c r="C1395" s="1">
        <v>56638.0</v>
      </c>
      <c r="D1395" s="1">
        <v>-0.015091</v>
      </c>
      <c r="E1395" s="1">
        <v>0.030545</v>
      </c>
      <c r="F1395" s="1">
        <v>0.001532</v>
      </c>
      <c r="G1395" s="1">
        <v>0.013004</v>
      </c>
      <c r="H1395" s="1">
        <v>-0.006756</v>
      </c>
      <c r="I1395" s="1">
        <v>0.014132</v>
      </c>
      <c r="J1395" s="1">
        <v>-0.002883</v>
      </c>
      <c r="K1395" s="1">
        <v>0.018321</v>
      </c>
    </row>
    <row r="1396" ht="15.75" customHeight="1">
      <c r="A1396" s="1">
        <v>56638.499988</v>
      </c>
      <c r="B1396" s="1">
        <v>56638.0</v>
      </c>
      <c r="C1396" s="1">
        <v>56639.0</v>
      </c>
      <c r="D1396" s="1">
        <v>-0.023558</v>
      </c>
      <c r="E1396" s="1">
        <v>0.019809</v>
      </c>
      <c r="F1396" s="1">
        <v>-0.007534</v>
      </c>
      <c r="G1396" s="1">
        <v>0.008147</v>
      </c>
      <c r="H1396" s="1">
        <v>0.002352</v>
      </c>
      <c r="I1396" s="1">
        <v>0.009377</v>
      </c>
      <c r="J1396" s="1">
        <v>-0.019784</v>
      </c>
      <c r="K1396" s="1">
        <v>0.011837</v>
      </c>
    </row>
    <row r="1397" ht="15.75" customHeight="1">
      <c r="A1397" s="1">
        <v>56639.499988</v>
      </c>
      <c r="B1397" s="1">
        <v>56639.0</v>
      </c>
      <c r="C1397" s="1">
        <v>56640.0</v>
      </c>
      <c r="D1397" s="1">
        <v>0.003954</v>
      </c>
      <c r="E1397" s="1">
        <v>0.01824</v>
      </c>
      <c r="F1397" s="1">
        <v>8.23E-4</v>
      </c>
      <c r="G1397" s="1">
        <v>0.008456</v>
      </c>
      <c r="H1397" s="1">
        <v>-0.001851</v>
      </c>
      <c r="I1397" s="1">
        <v>0.007931</v>
      </c>
      <c r="J1397" s="1">
        <v>0.004276</v>
      </c>
      <c r="K1397" s="1">
        <v>0.011615</v>
      </c>
    </row>
    <row r="1398" ht="15.75" customHeight="1">
      <c r="A1398" s="1">
        <v>56640.499988</v>
      </c>
      <c r="B1398" s="1">
        <v>56640.0</v>
      </c>
      <c r="C1398" s="1">
        <v>56641.0</v>
      </c>
      <c r="D1398" s="1">
        <v>0.004244</v>
      </c>
      <c r="E1398" s="1">
        <v>0.017502</v>
      </c>
      <c r="F1398" s="1">
        <v>0.008837</v>
      </c>
      <c r="G1398" s="1">
        <v>0.008504</v>
      </c>
      <c r="H1398" s="1">
        <v>0.002287</v>
      </c>
      <c r="I1398" s="1">
        <v>0.008135</v>
      </c>
      <c r="J1398" s="1">
        <v>-0.004819</v>
      </c>
      <c r="K1398" s="1">
        <v>0.010675</v>
      </c>
    </row>
    <row r="1399" ht="15.75" customHeight="1">
      <c r="A1399" s="1">
        <v>56641.499988</v>
      </c>
      <c r="B1399" s="1">
        <v>56641.0</v>
      </c>
      <c r="C1399" s="1">
        <v>56642.0</v>
      </c>
      <c r="D1399" s="1">
        <v>0.001805</v>
      </c>
      <c r="E1399" s="1">
        <v>0.01594</v>
      </c>
      <c r="F1399" s="1">
        <v>0.009215</v>
      </c>
      <c r="G1399" s="1">
        <v>0.007849</v>
      </c>
      <c r="H1399" s="1">
        <v>-0.006748</v>
      </c>
      <c r="I1399" s="1">
        <v>0.007134</v>
      </c>
      <c r="J1399" s="1">
        <v>0.006074</v>
      </c>
      <c r="K1399" s="1">
        <v>0.010194</v>
      </c>
    </row>
    <row r="1400" ht="15.75" customHeight="1">
      <c r="A1400" s="1">
        <v>56642.499988</v>
      </c>
      <c r="B1400" s="1">
        <v>56642.0</v>
      </c>
      <c r="C1400" s="1">
        <v>56643.0</v>
      </c>
      <c r="D1400" s="1">
        <v>0.001012</v>
      </c>
      <c r="E1400" s="1">
        <v>0.014595</v>
      </c>
      <c r="F1400" s="1">
        <v>1.81E-4</v>
      </c>
      <c r="G1400" s="1">
        <v>0.0067</v>
      </c>
      <c r="H1400" s="1">
        <v>6.82E-4</v>
      </c>
      <c r="I1400" s="1">
        <v>0.006774</v>
      </c>
      <c r="J1400" s="1">
        <v>0.001878</v>
      </c>
      <c r="K1400" s="1">
        <v>0.009291</v>
      </c>
    </row>
    <row r="1401" ht="15.75" customHeight="1">
      <c r="A1401" s="1">
        <v>56643.499988</v>
      </c>
      <c r="B1401" s="1">
        <v>56643.0</v>
      </c>
      <c r="C1401" s="1">
        <v>56644.0</v>
      </c>
      <c r="D1401" s="1">
        <v>-0.003651</v>
      </c>
      <c r="E1401" s="1">
        <v>0.014175</v>
      </c>
      <c r="F1401" s="1">
        <v>-0.001219</v>
      </c>
      <c r="G1401" s="1">
        <v>0.006482</v>
      </c>
      <c r="H1401" s="1">
        <v>-0.008467</v>
      </c>
      <c r="I1401" s="1">
        <v>0.006403</v>
      </c>
      <c r="J1401" s="1">
        <v>0.007359</v>
      </c>
      <c r="K1401" s="1">
        <v>0.009266</v>
      </c>
    </row>
    <row r="1402" ht="15.75" customHeight="1">
      <c r="A1402" s="1">
        <v>56644.499988</v>
      </c>
      <c r="B1402" s="1">
        <v>56644.0</v>
      </c>
      <c r="C1402" s="1">
        <v>56645.0</v>
      </c>
      <c r="D1402" s="1">
        <v>-0.018062</v>
      </c>
      <c r="E1402" s="1">
        <v>0.013436</v>
      </c>
      <c r="F1402" s="1">
        <v>0.002213</v>
      </c>
      <c r="G1402" s="1">
        <v>0.006008</v>
      </c>
      <c r="H1402" s="1">
        <v>-0.003735</v>
      </c>
      <c r="I1402" s="1">
        <v>0.006234</v>
      </c>
      <c r="J1402" s="1">
        <v>-0.013883</v>
      </c>
      <c r="K1402" s="1">
        <v>0.008675</v>
      </c>
    </row>
    <row r="1403" ht="15.75" customHeight="1">
      <c r="A1403" s="1">
        <v>56645.499988</v>
      </c>
      <c r="B1403" s="1">
        <v>56645.0</v>
      </c>
      <c r="C1403" s="1">
        <v>56646.0</v>
      </c>
      <c r="D1403" s="1">
        <v>-0.004628</v>
      </c>
      <c r="E1403" s="1">
        <v>0.026915</v>
      </c>
      <c r="F1403" s="1">
        <v>0.003546</v>
      </c>
      <c r="G1403" s="1">
        <v>0.012928</v>
      </c>
      <c r="H1403" s="1">
        <v>-0.019663</v>
      </c>
      <c r="I1403" s="1">
        <v>0.011485</v>
      </c>
      <c r="J1403" s="1">
        <v>0.018138</v>
      </c>
      <c r="K1403" s="1">
        <v>0.018101</v>
      </c>
    </row>
    <row r="1404" ht="15.75" customHeight="1">
      <c r="A1404" s="1">
        <v>56646.499988</v>
      </c>
      <c r="B1404" s="1">
        <v>56646.0</v>
      </c>
      <c r="C1404" s="1">
        <v>56647.0</v>
      </c>
      <c r="D1404" s="1">
        <v>-0.010708</v>
      </c>
      <c r="E1404" s="1">
        <v>0.013267</v>
      </c>
      <c r="F1404" s="1">
        <v>-0.005452</v>
      </c>
      <c r="G1404" s="1">
        <v>0.006115</v>
      </c>
      <c r="H1404" s="1">
        <v>-0.01106</v>
      </c>
      <c r="I1404" s="1">
        <v>0.00579</v>
      </c>
      <c r="J1404" s="1">
        <v>0.00619</v>
      </c>
      <c r="K1404" s="1">
        <v>0.008622</v>
      </c>
    </row>
    <row r="1405" ht="15.75" customHeight="1">
      <c r="A1405" s="1">
        <v>56647.499988</v>
      </c>
      <c r="B1405" s="1">
        <v>56647.0</v>
      </c>
      <c r="C1405" s="1">
        <v>56648.0</v>
      </c>
      <c r="D1405" s="1">
        <v>-0.01618</v>
      </c>
      <c r="E1405" s="1">
        <v>0.012493</v>
      </c>
      <c r="F1405" s="1">
        <v>-0.007861</v>
      </c>
      <c r="G1405" s="1">
        <v>0.004913</v>
      </c>
      <c r="H1405" s="1">
        <v>0.00293</v>
      </c>
      <c r="I1405" s="1">
        <v>0.005823</v>
      </c>
      <c r="J1405" s="1">
        <v>-0.011882</v>
      </c>
      <c r="K1405" s="1">
        <v>0.007917</v>
      </c>
    </row>
    <row r="1406" ht="15.75" customHeight="1">
      <c r="A1406" s="1">
        <v>56648.499988</v>
      </c>
      <c r="B1406" s="1">
        <v>56648.0</v>
      </c>
      <c r="C1406" s="1">
        <v>56649.0</v>
      </c>
      <c r="D1406" s="1">
        <v>-0.020183</v>
      </c>
      <c r="E1406" s="1">
        <v>0.01148</v>
      </c>
      <c r="F1406" s="1">
        <v>-0.009442</v>
      </c>
      <c r="G1406" s="1">
        <v>0.00463</v>
      </c>
      <c r="H1406" s="1">
        <v>5.57E-4</v>
      </c>
      <c r="I1406" s="1">
        <v>0.005317</v>
      </c>
      <c r="J1406" s="1">
        <v>-0.013416</v>
      </c>
      <c r="K1406" s="1">
        <v>0.007304</v>
      </c>
    </row>
    <row r="1407" ht="15.75" customHeight="1">
      <c r="A1407" s="1">
        <v>56649.499988</v>
      </c>
      <c r="B1407" s="1">
        <v>56649.0</v>
      </c>
      <c r="C1407" s="1">
        <v>56650.0</v>
      </c>
      <c r="D1407" s="1">
        <v>-0.006146</v>
      </c>
      <c r="E1407" s="1">
        <v>0.011779</v>
      </c>
      <c r="F1407" s="1">
        <v>-0.004589</v>
      </c>
      <c r="G1407" s="1">
        <v>0.004912</v>
      </c>
      <c r="H1407" s="1">
        <v>4.2E-4</v>
      </c>
      <c r="I1407" s="1">
        <v>0.00537</v>
      </c>
      <c r="J1407" s="1">
        <v>-0.002747</v>
      </c>
      <c r="K1407" s="1">
        <v>0.007568</v>
      </c>
    </row>
    <row r="1408" ht="15.75" customHeight="1">
      <c r="A1408" s="1">
        <v>56650.499988</v>
      </c>
      <c r="B1408" s="1">
        <v>56650.0</v>
      </c>
      <c r="C1408" s="1">
        <v>56651.0</v>
      </c>
      <c r="D1408" s="1">
        <v>-0.005235</v>
      </c>
      <c r="E1408" s="1">
        <v>0.01122</v>
      </c>
      <c r="F1408" s="1">
        <v>-0.001263</v>
      </c>
      <c r="G1408" s="1">
        <v>0.004883</v>
      </c>
      <c r="H1408" s="1">
        <v>4.18E-4</v>
      </c>
      <c r="I1408" s="1">
        <v>0.005175</v>
      </c>
      <c r="J1408" s="1">
        <v>-0.004479</v>
      </c>
      <c r="K1408" s="1">
        <v>0.007104</v>
      </c>
    </row>
    <row r="1409" ht="15.75" customHeight="1">
      <c r="A1409" s="1">
        <v>56651.499988</v>
      </c>
      <c r="B1409" s="1">
        <v>56651.0</v>
      </c>
      <c r="C1409" s="1">
        <v>56652.0</v>
      </c>
      <c r="D1409" s="1">
        <v>-0.008632</v>
      </c>
      <c r="E1409" s="1">
        <v>0.011501</v>
      </c>
      <c r="F1409" s="1">
        <v>1.29E-4</v>
      </c>
      <c r="G1409" s="1">
        <v>0.005183</v>
      </c>
      <c r="H1409" s="1">
        <v>-0.001739</v>
      </c>
      <c r="I1409" s="1">
        <v>0.005122</v>
      </c>
      <c r="J1409" s="1">
        <v>-0.005441</v>
      </c>
      <c r="K1409" s="1">
        <v>0.007387</v>
      </c>
    </row>
    <row r="1410" ht="15.75" customHeight="1">
      <c r="A1410" s="1">
        <v>56652.499988</v>
      </c>
      <c r="B1410" s="1">
        <v>56652.0</v>
      </c>
      <c r="C1410" s="1">
        <v>56653.0</v>
      </c>
      <c r="D1410" s="1">
        <v>-0.021306</v>
      </c>
      <c r="E1410" s="1">
        <v>0.011319</v>
      </c>
      <c r="F1410" s="1">
        <v>-0.003805</v>
      </c>
      <c r="G1410" s="1">
        <v>0.004944</v>
      </c>
      <c r="H1410" s="1">
        <v>-0.010572</v>
      </c>
      <c r="I1410" s="1">
        <v>0.005059</v>
      </c>
      <c r="J1410" s="1">
        <v>-0.002766</v>
      </c>
      <c r="K1410" s="1">
        <v>0.007334</v>
      </c>
    </row>
    <row r="1411" ht="15.75" customHeight="1">
      <c r="A1411" s="1">
        <v>56653.499988</v>
      </c>
      <c r="B1411" s="1">
        <v>56653.0</v>
      </c>
      <c r="C1411" s="1">
        <v>56654.0</v>
      </c>
      <c r="D1411" s="1">
        <v>-0.013428</v>
      </c>
      <c r="E1411" s="1">
        <v>0.012266</v>
      </c>
      <c r="F1411" s="1">
        <v>-0.001645</v>
      </c>
      <c r="G1411" s="1">
        <v>0.0052</v>
      </c>
      <c r="H1411" s="1">
        <v>-0.008129</v>
      </c>
      <c r="I1411" s="1">
        <v>0.005535</v>
      </c>
      <c r="J1411" s="1">
        <v>-7.49E-4</v>
      </c>
      <c r="K1411" s="1">
        <v>0.00783</v>
      </c>
    </row>
    <row r="1412" ht="15.75" customHeight="1">
      <c r="A1412" s="1">
        <v>56654.499988</v>
      </c>
      <c r="B1412" s="1">
        <v>56654.0</v>
      </c>
      <c r="C1412" s="1">
        <v>56655.0</v>
      </c>
      <c r="D1412" s="1">
        <v>0.001446</v>
      </c>
      <c r="E1412" s="1">
        <v>0.012183</v>
      </c>
      <c r="F1412" s="1">
        <v>-7.27E-4</v>
      </c>
      <c r="G1412" s="1">
        <v>0.005084</v>
      </c>
      <c r="H1412" s="1">
        <v>0.006568</v>
      </c>
      <c r="I1412" s="1">
        <v>0.005618</v>
      </c>
      <c r="J1412" s="1">
        <v>-0.007496</v>
      </c>
      <c r="K1412" s="1">
        <v>0.007623</v>
      </c>
    </row>
    <row r="1413" ht="15.75" customHeight="1">
      <c r="A1413" s="1">
        <v>56655.499988</v>
      </c>
      <c r="B1413" s="1">
        <v>56655.0</v>
      </c>
      <c r="C1413" s="1">
        <v>56656.0</v>
      </c>
      <c r="D1413" s="1">
        <v>-0.00896</v>
      </c>
      <c r="E1413" s="1">
        <v>0.013544</v>
      </c>
      <c r="F1413" s="1">
        <v>7.64E-4</v>
      </c>
      <c r="G1413" s="1">
        <v>0.006402</v>
      </c>
      <c r="H1413" s="1">
        <v>-0.002887</v>
      </c>
      <c r="I1413" s="1">
        <v>0.006004</v>
      </c>
      <c r="J1413" s="1">
        <v>-0.005006</v>
      </c>
      <c r="K1413" s="1">
        <v>0.008527</v>
      </c>
    </row>
    <row r="1414" ht="15.75" customHeight="1">
      <c r="A1414" s="1">
        <v>56656.499988</v>
      </c>
      <c r="B1414" s="1">
        <v>56656.0</v>
      </c>
      <c r="C1414" s="1">
        <v>56657.0</v>
      </c>
      <c r="D1414" s="1">
        <v>0.004266</v>
      </c>
      <c r="E1414" s="1">
        <v>0.015345</v>
      </c>
      <c r="F1414" s="1">
        <v>0.004234</v>
      </c>
      <c r="G1414" s="1">
        <v>0.00678</v>
      </c>
      <c r="H1414" s="1">
        <v>0.005635</v>
      </c>
      <c r="I1414" s="1">
        <v>0.007097</v>
      </c>
      <c r="J1414" s="1">
        <v>-0.004386</v>
      </c>
      <c r="K1414" s="1">
        <v>0.009645</v>
      </c>
    </row>
    <row r="1415" ht="15.75" customHeight="1">
      <c r="A1415" s="1">
        <v>56657.499988</v>
      </c>
      <c r="B1415" s="1">
        <v>56657.0</v>
      </c>
      <c r="C1415" s="1">
        <v>56658.0</v>
      </c>
      <c r="D1415" s="1">
        <v>0.006706</v>
      </c>
      <c r="E1415" s="1">
        <v>0.016293</v>
      </c>
      <c r="F1415" s="1">
        <v>0.006437</v>
      </c>
      <c r="G1415" s="1">
        <v>0.007943</v>
      </c>
      <c r="H1415" s="1">
        <v>-6.7E-4</v>
      </c>
      <c r="I1415" s="1">
        <v>0.006535</v>
      </c>
      <c r="J1415" s="1">
        <v>0.00199</v>
      </c>
      <c r="K1415" s="1">
        <v>0.010813</v>
      </c>
    </row>
    <row r="1416" ht="15.75" customHeight="1">
      <c r="A1416" s="1">
        <v>56658.499988</v>
      </c>
      <c r="B1416" s="1">
        <v>56658.0</v>
      </c>
      <c r="C1416" s="1">
        <v>56659.0</v>
      </c>
      <c r="D1416" s="1">
        <v>0.03863</v>
      </c>
      <c r="E1416" s="1">
        <v>0.078788</v>
      </c>
      <c r="F1416" s="1">
        <v>0.005744</v>
      </c>
      <c r="G1416" s="1">
        <v>0.045991</v>
      </c>
      <c r="H1416" s="1">
        <v>0.029465</v>
      </c>
      <c r="I1416" s="1">
        <v>0.034058</v>
      </c>
      <c r="J1416" s="1">
        <v>0.010314</v>
      </c>
      <c r="K1416" s="1">
        <v>0.04768</v>
      </c>
    </row>
    <row r="1417" ht="15.75" customHeight="1">
      <c r="A1417" s="1">
        <v>56661.499988</v>
      </c>
      <c r="B1417" s="1">
        <v>56661.0</v>
      </c>
      <c r="C1417" s="1">
        <v>56662.0</v>
      </c>
      <c r="D1417" s="1">
        <v>0.013391</v>
      </c>
      <c r="E1417" s="1">
        <v>0.01969</v>
      </c>
      <c r="F1417" s="1">
        <v>0.017095</v>
      </c>
      <c r="G1417" s="1">
        <v>0.012689</v>
      </c>
      <c r="H1417" s="1">
        <v>0.008112</v>
      </c>
      <c r="I1417" s="1">
        <v>0.009121</v>
      </c>
      <c r="J1417" s="1">
        <v>-0.006475</v>
      </c>
      <c r="K1417" s="1">
        <v>0.010017</v>
      </c>
    </row>
    <row r="1418" ht="15.75" customHeight="1">
      <c r="A1418" s="1">
        <v>56662.499988</v>
      </c>
      <c r="B1418" s="1">
        <v>56662.0</v>
      </c>
      <c r="C1418" s="1">
        <v>56663.0</v>
      </c>
      <c r="D1418" s="1">
        <v>-0.017795</v>
      </c>
      <c r="E1418" s="1">
        <v>0.012603</v>
      </c>
      <c r="F1418" s="1">
        <v>-0.001251</v>
      </c>
      <c r="G1418" s="1">
        <v>0.005904</v>
      </c>
      <c r="H1418" s="1">
        <v>-0.007691</v>
      </c>
      <c r="I1418" s="1">
        <v>0.00516</v>
      </c>
      <c r="J1418" s="1">
        <v>-0.005497</v>
      </c>
      <c r="K1418" s="1">
        <v>0.007881</v>
      </c>
    </row>
    <row r="1419" ht="15.75" customHeight="1">
      <c r="A1419" s="1">
        <v>56663.499988</v>
      </c>
      <c r="B1419" s="1">
        <v>56663.0</v>
      </c>
      <c r="C1419" s="1">
        <v>56664.0</v>
      </c>
      <c r="D1419" s="1">
        <v>0.001113</v>
      </c>
      <c r="E1419" s="1">
        <v>0.013443</v>
      </c>
      <c r="F1419" s="1">
        <v>0.00507</v>
      </c>
      <c r="G1419" s="1">
        <v>0.00597</v>
      </c>
      <c r="H1419" s="1">
        <v>0.005444</v>
      </c>
      <c r="I1419" s="1">
        <v>0.005804</v>
      </c>
      <c r="J1419" s="1">
        <v>-0.007181</v>
      </c>
      <c r="K1419" s="1">
        <v>0.008233</v>
      </c>
    </row>
    <row r="1420" ht="15.75" customHeight="1">
      <c r="A1420" s="1">
        <v>56664.499988</v>
      </c>
      <c r="B1420" s="1">
        <v>56664.0</v>
      </c>
      <c r="C1420" s="1">
        <v>56665.0</v>
      </c>
      <c r="D1420" s="1">
        <v>0.001759</v>
      </c>
      <c r="E1420" s="1">
        <v>0.01332</v>
      </c>
      <c r="F1420" s="1">
        <v>-0.001288</v>
      </c>
      <c r="G1420" s="1">
        <v>0.006332</v>
      </c>
      <c r="H1420" s="1">
        <v>0.008793</v>
      </c>
      <c r="I1420" s="1">
        <v>0.005699</v>
      </c>
      <c r="J1420" s="1">
        <v>-0.009156</v>
      </c>
      <c r="K1420" s="1">
        <v>0.008044</v>
      </c>
    </row>
    <row r="1421" ht="15.75" customHeight="1">
      <c r="A1421" s="1">
        <v>56665.499988</v>
      </c>
      <c r="B1421" s="1">
        <v>56665.0</v>
      </c>
      <c r="C1421" s="1">
        <v>56666.0</v>
      </c>
      <c r="D1421" s="1">
        <v>-0.008214</v>
      </c>
      <c r="E1421" s="1">
        <v>0.013502</v>
      </c>
      <c r="F1421" s="1">
        <v>-0.008067</v>
      </c>
      <c r="G1421" s="1">
        <v>0.005332</v>
      </c>
      <c r="H1421" s="1">
        <v>-0.007724</v>
      </c>
      <c r="I1421" s="1">
        <v>0.005485</v>
      </c>
      <c r="J1421" s="1">
        <v>0.006991</v>
      </c>
      <c r="K1421" s="1">
        <v>0.008762</v>
      </c>
    </row>
    <row r="1422" ht="15.75" customHeight="1">
      <c r="A1422" s="1">
        <v>56666.499988</v>
      </c>
      <c r="B1422" s="1">
        <v>56666.0</v>
      </c>
      <c r="C1422" s="1">
        <v>56667.0</v>
      </c>
      <c r="D1422" s="1">
        <v>-0.002778</v>
      </c>
      <c r="E1422" s="1">
        <v>0.014466</v>
      </c>
      <c r="F1422" s="1">
        <v>0.002447</v>
      </c>
      <c r="G1422" s="1">
        <v>0.006577</v>
      </c>
      <c r="H1422" s="1">
        <v>-0.002056</v>
      </c>
      <c r="I1422" s="1">
        <v>0.005993</v>
      </c>
      <c r="J1422" s="1">
        <v>-0.001967</v>
      </c>
      <c r="K1422" s="1">
        <v>0.009065</v>
      </c>
    </row>
    <row r="1423" ht="15.75" customHeight="1">
      <c r="A1423" s="1">
        <v>56667.499988</v>
      </c>
      <c r="B1423" s="1">
        <v>56667.0</v>
      </c>
      <c r="C1423" s="1">
        <v>56668.0</v>
      </c>
      <c r="D1423" s="1">
        <v>-0.018662</v>
      </c>
      <c r="E1423" s="1">
        <v>0.015134</v>
      </c>
      <c r="F1423" s="1">
        <v>-0.002483</v>
      </c>
      <c r="G1423" s="1">
        <v>0.006425</v>
      </c>
      <c r="H1423" s="1">
        <v>0.002479</v>
      </c>
      <c r="I1423" s="1">
        <v>0.00669</v>
      </c>
      <c r="J1423" s="1">
        <v>-0.017623</v>
      </c>
      <c r="K1423" s="1">
        <v>0.009147</v>
      </c>
    </row>
    <row r="1424" ht="15.75" customHeight="1">
      <c r="A1424" s="1">
        <v>56668.499988</v>
      </c>
      <c r="B1424" s="1">
        <v>56668.0</v>
      </c>
      <c r="C1424" s="1">
        <v>56669.0</v>
      </c>
      <c r="D1424" s="1">
        <v>0.017838</v>
      </c>
      <c r="E1424" s="1">
        <v>0.027158</v>
      </c>
      <c r="F1424" s="1">
        <v>6.86E-4</v>
      </c>
      <c r="G1424" s="1">
        <v>0.012091</v>
      </c>
      <c r="H1424" s="1">
        <v>0.002862</v>
      </c>
      <c r="I1424" s="1">
        <v>0.010692</v>
      </c>
      <c r="J1424" s="1">
        <v>0.01125</v>
      </c>
      <c r="K1424" s="1">
        <v>0.01759</v>
      </c>
    </row>
    <row r="1425" ht="15.75" customHeight="1">
      <c r="A1425" s="1">
        <v>56669.499988</v>
      </c>
      <c r="B1425" s="1">
        <v>56669.0</v>
      </c>
      <c r="C1425" s="1">
        <v>56670.0</v>
      </c>
      <c r="D1425" s="1">
        <v>0.00103</v>
      </c>
      <c r="E1425" s="1">
        <v>0.021456</v>
      </c>
      <c r="F1425" s="1">
        <v>0.010741</v>
      </c>
      <c r="G1425" s="1">
        <v>0.008791</v>
      </c>
      <c r="H1425" s="1">
        <v>-0.006301</v>
      </c>
      <c r="I1425" s="1">
        <v>0.008834</v>
      </c>
      <c r="J1425" s="1">
        <v>-0.001034</v>
      </c>
      <c r="K1425" s="1">
        <v>0.01409</v>
      </c>
    </row>
    <row r="1426" ht="15.75" customHeight="1">
      <c r="A1426" s="1">
        <v>56670.499988</v>
      </c>
      <c r="B1426" s="1">
        <v>56670.0</v>
      </c>
      <c r="C1426" s="1">
        <v>56671.0</v>
      </c>
      <c r="D1426" s="1">
        <v>0.021544</v>
      </c>
      <c r="E1426" s="1">
        <v>0.013672</v>
      </c>
      <c r="F1426" s="1">
        <v>-6.490000000000001E-4</v>
      </c>
      <c r="G1426" s="1">
        <v>0.005301</v>
      </c>
      <c r="H1426" s="1">
        <v>0.006542</v>
      </c>
      <c r="I1426" s="1">
        <v>0.005654</v>
      </c>
      <c r="J1426" s="1">
        <v>0.011072</v>
      </c>
      <c r="K1426" s="1">
        <v>0.009009</v>
      </c>
    </row>
    <row r="1427" ht="15.75" customHeight="1">
      <c r="A1427" s="1">
        <v>56671.499988</v>
      </c>
      <c r="B1427" s="1">
        <v>56671.0</v>
      </c>
      <c r="C1427" s="1">
        <v>56672.0</v>
      </c>
      <c r="D1427" s="1">
        <v>0.009264</v>
      </c>
      <c r="E1427" s="1">
        <v>0.01466</v>
      </c>
      <c r="F1427" s="1">
        <v>-0.002542</v>
      </c>
      <c r="G1427" s="1">
        <v>0.00559</v>
      </c>
      <c r="H1427" s="1">
        <v>-0.003428</v>
      </c>
      <c r="I1427" s="1">
        <v>0.006282</v>
      </c>
      <c r="J1427" s="1">
        <v>0.013775</v>
      </c>
      <c r="K1427" s="1">
        <v>0.009692</v>
      </c>
    </row>
    <row r="1428" ht="15.75" customHeight="1">
      <c r="A1428" s="1">
        <v>56672.499988</v>
      </c>
      <c r="B1428" s="1">
        <v>56672.0</v>
      </c>
      <c r="C1428" s="1">
        <v>56673.0</v>
      </c>
      <c r="D1428" s="1">
        <v>0.011863</v>
      </c>
      <c r="E1428" s="1">
        <v>0.013095</v>
      </c>
      <c r="F1428" s="1">
        <v>0.002285</v>
      </c>
      <c r="G1428" s="1">
        <v>0.005646</v>
      </c>
      <c r="H1428" s="1">
        <v>-0.0018</v>
      </c>
      <c r="I1428" s="1">
        <v>0.005872</v>
      </c>
      <c r="J1428" s="1">
        <v>0.012457</v>
      </c>
      <c r="K1428" s="1">
        <v>0.008493</v>
      </c>
    </row>
    <row r="1429" ht="15.75" customHeight="1">
      <c r="A1429" s="1">
        <v>56673.499988</v>
      </c>
      <c r="B1429" s="1">
        <v>56673.0</v>
      </c>
      <c r="C1429" s="1">
        <v>56674.0</v>
      </c>
      <c r="D1429" s="1">
        <v>5.0E-5</v>
      </c>
      <c r="E1429" s="1">
        <v>0.012947</v>
      </c>
      <c r="F1429" s="1">
        <v>0.002894</v>
      </c>
      <c r="G1429" s="1">
        <v>0.00588</v>
      </c>
      <c r="H1429" s="1">
        <v>-0.009012</v>
      </c>
      <c r="I1429" s="1">
        <v>0.005488</v>
      </c>
      <c r="J1429" s="1">
        <v>0.009332</v>
      </c>
      <c r="K1429" s="1">
        <v>0.008604</v>
      </c>
    </row>
    <row r="1430" ht="15.75" customHeight="1">
      <c r="A1430" s="1">
        <v>56674.499988</v>
      </c>
      <c r="B1430" s="1">
        <v>56674.0</v>
      </c>
      <c r="C1430" s="1">
        <v>56675.0</v>
      </c>
      <c r="D1430" s="1">
        <v>-0.007575</v>
      </c>
      <c r="E1430" s="1">
        <v>0.011588</v>
      </c>
      <c r="F1430" s="1">
        <v>-0.010096</v>
      </c>
      <c r="G1430" s="1">
        <v>0.004951</v>
      </c>
      <c r="H1430" s="1">
        <v>0.004992</v>
      </c>
      <c r="I1430" s="1">
        <v>0.00541</v>
      </c>
      <c r="J1430" s="1">
        <v>-0.006647</v>
      </c>
      <c r="K1430" s="1">
        <v>0.007279</v>
      </c>
    </row>
    <row r="1431" ht="15.75" customHeight="1">
      <c r="A1431" s="1">
        <v>56675.499988</v>
      </c>
      <c r="B1431" s="1">
        <v>56675.0</v>
      </c>
      <c r="C1431" s="1">
        <v>56676.0</v>
      </c>
      <c r="D1431" s="1">
        <v>8.5E-5</v>
      </c>
      <c r="E1431" s="1">
        <v>0.012581</v>
      </c>
      <c r="F1431" s="1">
        <v>-0.002862</v>
      </c>
      <c r="G1431" s="1">
        <v>0.005502</v>
      </c>
      <c r="H1431" s="1">
        <v>-0.004268</v>
      </c>
      <c r="I1431" s="1">
        <v>0.005615</v>
      </c>
      <c r="J1431" s="1">
        <v>0.006038</v>
      </c>
      <c r="K1431" s="1">
        <v>0.008114</v>
      </c>
    </row>
    <row r="1432" ht="15.75" customHeight="1">
      <c r="A1432" s="1">
        <v>56676.499988</v>
      </c>
      <c r="B1432" s="1">
        <v>56676.0</v>
      </c>
      <c r="C1432" s="1">
        <v>56677.0</v>
      </c>
      <c r="D1432" s="1">
        <v>-0.016609</v>
      </c>
      <c r="E1432" s="1">
        <v>0.012047</v>
      </c>
      <c r="F1432" s="1">
        <v>-0.001672</v>
      </c>
      <c r="G1432" s="1">
        <v>0.005518</v>
      </c>
      <c r="H1432" s="1">
        <v>-0.009493</v>
      </c>
      <c r="I1432" s="1">
        <v>0.005324</v>
      </c>
      <c r="J1432" s="1">
        <v>-1.05E-4</v>
      </c>
      <c r="K1432" s="1">
        <v>0.007791</v>
      </c>
    </row>
    <row r="1433" ht="15.75" customHeight="1">
      <c r="A1433" s="1">
        <v>56677.499988</v>
      </c>
      <c r="B1433" s="1">
        <v>56677.0</v>
      </c>
      <c r="C1433" s="1">
        <v>56678.0</v>
      </c>
      <c r="D1433" s="1">
        <v>-0.011727</v>
      </c>
      <c r="E1433" s="1">
        <v>0.012353</v>
      </c>
      <c r="F1433" s="1">
        <v>-0.013232</v>
      </c>
      <c r="G1433" s="1">
        <v>0.005207</v>
      </c>
      <c r="H1433" s="1">
        <v>0.009097</v>
      </c>
      <c r="I1433" s="1">
        <v>0.005664</v>
      </c>
      <c r="J1433" s="1">
        <v>-0.013163</v>
      </c>
      <c r="K1433" s="1">
        <v>0.007813</v>
      </c>
    </row>
    <row r="1434" ht="15.75" customHeight="1">
      <c r="A1434" s="1">
        <v>56678.499988</v>
      </c>
      <c r="B1434" s="1">
        <v>56678.0</v>
      </c>
      <c r="C1434" s="1">
        <v>56679.0</v>
      </c>
      <c r="D1434" s="1">
        <v>-0.012356</v>
      </c>
      <c r="E1434" s="1">
        <v>0.01274</v>
      </c>
      <c r="F1434" s="1">
        <v>-0.006193</v>
      </c>
      <c r="G1434" s="1">
        <v>0.00525</v>
      </c>
      <c r="H1434" s="1">
        <v>-0.008664</v>
      </c>
      <c r="I1434" s="1">
        <v>0.005629</v>
      </c>
      <c r="J1434" s="1">
        <v>0.003304</v>
      </c>
      <c r="K1434" s="1">
        <v>0.008315</v>
      </c>
    </row>
    <row r="1435" ht="15.75" customHeight="1">
      <c r="A1435" s="1">
        <v>56679.499988</v>
      </c>
      <c r="B1435" s="1">
        <v>56679.0</v>
      </c>
      <c r="C1435" s="1">
        <v>56680.0</v>
      </c>
      <c r="D1435" s="1">
        <v>-3.44E-4</v>
      </c>
      <c r="E1435" s="1">
        <v>0.025016</v>
      </c>
      <c r="F1435" s="1">
        <v>0.011141</v>
      </c>
      <c r="G1435" s="1">
        <v>0.012584</v>
      </c>
      <c r="H1435" s="1">
        <v>7.59E-4</v>
      </c>
      <c r="I1435" s="1">
        <v>0.011918</v>
      </c>
      <c r="J1435" s="1">
        <v>-0.013645</v>
      </c>
      <c r="K1435" s="1">
        <v>0.015294</v>
      </c>
    </row>
    <row r="1436" ht="15.75" customHeight="1">
      <c r="A1436" s="1">
        <v>56680.499988</v>
      </c>
      <c r="B1436" s="1">
        <v>56680.0</v>
      </c>
      <c r="C1436" s="1">
        <v>56681.0</v>
      </c>
      <c r="D1436" s="1">
        <v>-0.014164</v>
      </c>
      <c r="E1436" s="1">
        <v>0.014484</v>
      </c>
      <c r="F1436" s="1">
        <v>-0.007228</v>
      </c>
      <c r="G1436" s="1">
        <v>0.00573</v>
      </c>
      <c r="H1436" s="1">
        <v>-0.002844</v>
      </c>
      <c r="I1436" s="1">
        <v>0.006761</v>
      </c>
      <c r="J1436" s="1">
        <v>-0.00498</v>
      </c>
      <c r="K1436" s="1">
        <v>0.00956</v>
      </c>
    </row>
    <row r="1437" ht="15.75" customHeight="1">
      <c r="A1437" s="1">
        <v>56681.499988</v>
      </c>
      <c r="B1437" s="1">
        <v>56681.0</v>
      </c>
      <c r="C1437" s="1">
        <v>56682.0</v>
      </c>
      <c r="D1437" s="1">
        <v>-0.002347</v>
      </c>
      <c r="E1437" s="1">
        <v>0.014121</v>
      </c>
      <c r="F1437" s="1">
        <v>-0.004296</v>
      </c>
      <c r="G1437" s="1">
        <v>0.006729</v>
      </c>
      <c r="H1437" s="1">
        <v>-2.22E-4</v>
      </c>
      <c r="I1437" s="1">
        <v>0.006539</v>
      </c>
      <c r="J1437" s="1">
        <v>8.9E-4</v>
      </c>
      <c r="K1437" s="1">
        <v>0.008919</v>
      </c>
    </row>
    <row r="1438" ht="15.75" customHeight="1">
      <c r="A1438" s="1">
        <v>56682.499988</v>
      </c>
      <c r="B1438" s="1">
        <v>56682.0</v>
      </c>
      <c r="C1438" s="1">
        <v>56683.0</v>
      </c>
      <c r="D1438" s="1">
        <v>0.006375</v>
      </c>
      <c r="E1438" s="1">
        <v>0.014868</v>
      </c>
      <c r="F1438" s="1">
        <v>-0.001852</v>
      </c>
      <c r="G1438" s="1">
        <v>0.006643</v>
      </c>
      <c r="H1438" s="1">
        <v>0.013148</v>
      </c>
      <c r="I1438" s="1">
        <v>0.007123</v>
      </c>
      <c r="J1438" s="1">
        <v>-0.008925</v>
      </c>
      <c r="K1438" s="1">
        <v>0.009243</v>
      </c>
    </row>
    <row r="1439" ht="15.75" customHeight="1">
      <c r="A1439" s="1">
        <v>56683.499988</v>
      </c>
      <c r="B1439" s="1">
        <v>56683.0</v>
      </c>
      <c r="C1439" s="1">
        <v>56684.0</v>
      </c>
      <c r="D1439" s="1">
        <v>0.002384</v>
      </c>
      <c r="E1439" s="1">
        <v>0.016142</v>
      </c>
      <c r="F1439" s="1">
        <v>-4.79E-4</v>
      </c>
      <c r="G1439" s="1">
        <v>0.007624</v>
      </c>
      <c r="H1439" s="1">
        <v>-8.9E-4</v>
      </c>
      <c r="I1439" s="1">
        <v>0.007356</v>
      </c>
      <c r="J1439" s="1">
        <v>0.005136</v>
      </c>
      <c r="K1439" s="1">
        <v>0.010301</v>
      </c>
    </row>
    <row r="1440" ht="15.75" customHeight="1">
      <c r="A1440" s="1">
        <v>56684.499988</v>
      </c>
      <c r="B1440" s="1">
        <v>56684.0</v>
      </c>
      <c r="C1440" s="1">
        <v>56685.0</v>
      </c>
      <c r="D1440" s="1">
        <v>5.95E-4</v>
      </c>
      <c r="E1440" s="1">
        <v>0.015987</v>
      </c>
      <c r="F1440" s="1">
        <v>-0.006342</v>
      </c>
      <c r="G1440" s="1">
        <v>0.006951</v>
      </c>
      <c r="H1440" s="1">
        <v>-0.009506</v>
      </c>
      <c r="I1440" s="1">
        <v>0.006876</v>
      </c>
      <c r="J1440" s="1">
        <v>0.01662</v>
      </c>
      <c r="K1440" s="1">
        <v>0.010639</v>
      </c>
    </row>
    <row r="1441" ht="15.75" customHeight="1">
      <c r="A1441" s="1">
        <v>56685.499988</v>
      </c>
      <c r="B1441" s="1">
        <v>56685.0</v>
      </c>
      <c r="C1441" s="1">
        <v>56686.0</v>
      </c>
      <c r="D1441" s="1">
        <v>-0.009786</v>
      </c>
      <c r="E1441" s="1">
        <v>0.017457</v>
      </c>
      <c r="F1441" s="1">
        <v>0.003347</v>
      </c>
      <c r="G1441" s="1">
        <v>0.008232</v>
      </c>
      <c r="H1441" s="1">
        <v>0.001524</v>
      </c>
      <c r="I1441" s="1">
        <v>0.008141</v>
      </c>
      <c r="J1441" s="1">
        <v>-0.011256</v>
      </c>
      <c r="K1441" s="1">
        <v>0.010627</v>
      </c>
    </row>
    <row r="1442" ht="15.75" customHeight="1">
      <c r="A1442" s="1">
        <v>56686.499988</v>
      </c>
      <c r="B1442" s="1">
        <v>56686.0</v>
      </c>
      <c r="C1442" s="1">
        <v>56687.0</v>
      </c>
      <c r="D1442" s="1">
        <v>-0.007847</v>
      </c>
      <c r="E1442" s="1">
        <v>0.018151</v>
      </c>
      <c r="F1442" s="1">
        <v>0.008063</v>
      </c>
      <c r="G1442" s="1">
        <v>0.008619</v>
      </c>
      <c r="H1442" s="1">
        <v>-0.007371</v>
      </c>
      <c r="I1442" s="1">
        <v>0.00812</v>
      </c>
      <c r="J1442" s="1">
        <v>-0.002642</v>
      </c>
      <c r="K1442" s="1">
        <v>0.011178</v>
      </c>
    </row>
    <row r="1443" ht="15.75" customHeight="1">
      <c r="A1443" s="1">
        <v>56687.499988</v>
      </c>
      <c r="B1443" s="1">
        <v>56687.0</v>
      </c>
      <c r="C1443" s="1">
        <v>56688.0</v>
      </c>
      <c r="D1443" s="1">
        <v>-1.32E-4</v>
      </c>
      <c r="E1443" s="1">
        <v>0.021516</v>
      </c>
      <c r="F1443" s="1">
        <v>-0.005683</v>
      </c>
      <c r="G1443" s="1">
        <v>0.009715</v>
      </c>
      <c r="H1443" s="1">
        <v>-0.003414</v>
      </c>
      <c r="I1443" s="1">
        <v>0.009684</v>
      </c>
      <c r="J1443" s="1">
        <v>0.009932</v>
      </c>
      <c r="K1443" s="1">
        <v>0.013136</v>
      </c>
    </row>
    <row r="1444" ht="15.75" customHeight="1">
      <c r="A1444" s="1">
        <v>56688.499988</v>
      </c>
      <c r="B1444" s="1">
        <v>56688.0</v>
      </c>
      <c r="C1444" s="1">
        <v>56689.0</v>
      </c>
      <c r="D1444" s="1">
        <v>0.00219</v>
      </c>
      <c r="E1444" s="1">
        <v>0.024279</v>
      </c>
      <c r="F1444" s="1">
        <v>-0.003072</v>
      </c>
      <c r="G1444" s="1">
        <v>0.009975</v>
      </c>
      <c r="H1444" s="1">
        <v>0.004687</v>
      </c>
      <c r="I1444" s="1">
        <v>0.011116</v>
      </c>
      <c r="J1444" s="1">
        <v>-1.6E-4</v>
      </c>
      <c r="K1444" s="1">
        <v>0.014512</v>
      </c>
    </row>
    <row r="1445" ht="15.75" customHeight="1">
      <c r="A1445" s="1">
        <v>56689.499988</v>
      </c>
      <c r="B1445" s="1">
        <v>56689.0</v>
      </c>
      <c r="C1445" s="1">
        <v>56690.0</v>
      </c>
      <c r="D1445" s="1">
        <v>-0.049955</v>
      </c>
      <c r="E1445" s="1">
        <v>0.042928</v>
      </c>
      <c r="F1445" s="1">
        <v>-0.016758</v>
      </c>
      <c r="G1445" s="1">
        <v>0.017222</v>
      </c>
      <c r="H1445" s="1">
        <v>-0.002769</v>
      </c>
      <c r="I1445" s="1">
        <v>0.019668</v>
      </c>
      <c r="J1445" s="1">
        <v>-0.028568</v>
      </c>
      <c r="K1445" s="1">
        <v>0.025265</v>
      </c>
    </row>
    <row r="1446" ht="15.75" customHeight="1">
      <c r="A1446" s="1">
        <v>56690.499988</v>
      </c>
      <c r="B1446" s="1">
        <v>56690.0</v>
      </c>
      <c r="C1446" s="1">
        <v>56691.0</v>
      </c>
      <c r="D1446" s="1">
        <v>0.012062</v>
      </c>
      <c r="E1446" s="1">
        <v>0.040054</v>
      </c>
      <c r="F1446" s="1">
        <v>0.002815</v>
      </c>
      <c r="G1446" s="1">
        <v>0.015936</v>
      </c>
      <c r="H1446" s="1">
        <v>0.030236</v>
      </c>
      <c r="I1446" s="1">
        <v>0.01969</v>
      </c>
      <c r="J1446" s="1">
        <v>-0.02839</v>
      </c>
      <c r="K1446" s="1">
        <v>0.024114</v>
      </c>
    </row>
    <row r="1447" ht="15.75" customHeight="1">
      <c r="A1447" s="1">
        <v>56691.499988</v>
      </c>
      <c r="B1447" s="1">
        <v>56691.0</v>
      </c>
      <c r="C1447" s="1">
        <v>56692.0</v>
      </c>
      <c r="D1447" s="1">
        <v>-0.044228</v>
      </c>
      <c r="E1447" s="1">
        <v>0.023766</v>
      </c>
      <c r="F1447" s="1">
        <v>-0.020332</v>
      </c>
      <c r="G1447" s="1">
        <v>0.010477</v>
      </c>
      <c r="H1447" s="1">
        <v>-0.015111</v>
      </c>
      <c r="I1447" s="1">
        <v>0.011672</v>
      </c>
      <c r="J1447" s="1">
        <v>-0.006738</v>
      </c>
      <c r="K1447" s="1">
        <v>0.014909</v>
      </c>
    </row>
    <row r="1448" ht="15.75" customHeight="1">
      <c r="A1448" s="1">
        <v>56692.499988</v>
      </c>
      <c r="B1448" s="1">
        <v>56692.0</v>
      </c>
      <c r="C1448" s="1">
        <v>56693.0</v>
      </c>
      <c r="D1448" s="1">
        <v>-0.004437</v>
      </c>
      <c r="E1448" s="1">
        <v>0.02491</v>
      </c>
      <c r="F1448" s="1">
        <v>0.001778</v>
      </c>
      <c r="G1448" s="1">
        <v>0.010222</v>
      </c>
      <c r="H1448" s="1">
        <v>-0.004547</v>
      </c>
      <c r="I1448" s="1">
        <v>0.011444</v>
      </c>
      <c r="J1448" s="1">
        <v>-5.23E-4</v>
      </c>
      <c r="K1448" s="1">
        <v>0.016515</v>
      </c>
    </row>
    <row r="1449" ht="15.75" customHeight="1">
      <c r="A1449" s="1">
        <v>56693.499988</v>
      </c>
      <c r="B1449" s="1">
        <v>56693.0</v>
      </c>
      <c r="C1449" s="1">
        <v>56694.0</v>
      </c>
      <c r="D1449" s="1">
        <v>0.029094</v>
      </c>
      <c r="E1449" s="1">
        <v>0.055934</v>
      </c>
      <c r="F1449" s="1">
        <v>0.002547</v>
      </c>
      <c r="G1449" s="1">
        <v>0.02039</v>
      </c>
      <c r="H1449" s="1">
        <v>0.01125</v>
      </c>
      <c r="I1449" s="1">
        <v>0.024948</v>
      </c>
      <c r="J1449" s="1">
        <v>0.009236</v>
      </c>
      <c r="K1449" s="1">
        <v>0.033675</v>
      </c>
    </row>
    <row r="1450" ht="15.75" customHeight="1">
      <c r="A1450" s="1">
        <v>56694.499988</v>
      </c>
      <c r="B1450" s="1">
        <v>56694.0</v>
      </c>
      <c r="C1450" s="1">
        <v>56695.0</v>
      </c>
      <c r="D1450" s="1">
        <v>-0.004905</v>
      </c>
      <c r="E1450" s="1">
        <v>0.016028</v>
      </c>
      <c r="F1450" s="1">
        <v>0.002552</v>
      </c>
      <c r="G1450" s="1">
        <v>0.006161</v>
      </c>
      <c r="H1450" s="1">
        <v>-0.008344</v>
      </c>
      <c r="I1450" s="1">
        <v>0.007824</v>
      </c>
      <c r="J1450" s="1">
        <v>0.008622</v>
      </c>
      <c r="K1450" s="1">
        <v>0.012964</v>
      </c>
    </row>
    <row r="1451" ht="15.75" customHeight="1">
      <c r="A1451" s="1">
        <v>56695.499988</v>
      </c>
      <c r="B1451" s="1">
        <v>56695.0</v>
      </c>
      <c r="C1451" s="1">
        <v>56696.0</v>
      </c>
      <c r="D1451" s="1">
        <v>-3.63E-4</v>
      </c>
      <c r="E1451" s="1">
        <v>0.012657</v>
      </c>
      <c r="F1451" s="1">
        <v>0.005659</v>
      </c>
      <c r="G1451" s="1">
        <v>0.005185</v>
      </c>
      <c r="H1451" s="1">
        <v>-0.001821</v>
      </c>
      <c r="I1451" s="1">
        <v>0.006318</v>
      </c>
      <c r="J1451" s="1">
        <v>-0.004386</v>
      </c>
      <c r="K1451" s="1">
        <v>0.009694</v>
      </c>
    </row>
    <row r="1452" ht="15.75" customHeight="1">
      <c r="A1452" s="1">
        <v>56696.499988</v>
      </c>
      <c r="B1452" s="1">
        <v>56696.0</v>
      </c>
      <c r="C1452" s="1">
        <v>56697.0</v>
      </c>
      <c r="D1452" s="1">
        <v>-0.019792</v>
      </c>
      <c r="E1452" s="1">
        <v>0.008637</v>
      </c>
      <c r="F1452" s="1">
        <v>-0.009031</v>
      </c>
      <c r="G1452" s="1">
        <v>0.003641</v>
      </c>
      <c r="H1452" s="1">
        <v>-0.004481</v>
      </c>
      <c r="I1452" s="1">
        <v>0.00436</v>
      </c>
      <c r="J1452" s="1">
        <v>-0.007985</v>
      </c>
      <c r="K1452" s="1">
        <v>0.006475</v>
      </c>
    </row>
    <row r="1453" ht="15.75" customHeight="1">
      <c r="A1453" s="1">
        <v>56697.499988</v>
      </c>
      <c r="B1453" s="1">
        <v>56697.0</v>
      </c>
      <c r="C1453" s="1">
        <v>56698.0</v>
      </c>
      <c r="D1453" s="1">
        <v>-0.019695</v>
      </c>
      <c r="E1453" s="1">
        <v>0.008882</v>
      </c>
      <c r="F1453" s="1">
        <v>0.001003</v>
      </c>
      <c r="G1453" s="1">
        <v>0.004205</v>
      </c>
      <c r="H1453" s="1">
        <v>-0.012251</v>
      </c>
      <c r="I1453" s="1">
        <v>0.004249</v>
      </c>
      <c r="J1453" s="1">
        <v>-0.002204</v>
      </c>
      <c r="K1453" s="1">
        <v>0.006898</v>
      </c>
    </row>
    <row r="1454" ht="15.75" customHeight="1">
      <c r="A1454" s="1">
        <v>56698.499988</v>
      </c>
      <c r="B1454" s="1">
        <v>56698.0</v>
      </c>
      <c r="C1454" s="1">
        <v>56699.0</v>
      </c>
      <c r="D1454" s="1">
        <v>-0.017136</v>
      </c>
      <c r="E1454" s="1">
        <v>0.0086</v>
      </c>
      <c r="F1454" s="1">
        <v>-0.001467</v>
      </c>
      <c r="G1454" s="1">
        <v>0.004011</v>
      </c>
      <c r="H1454" s="1">
        <v>-0.010071</v>
      </c>
      <c r="I1454" s="1">
        <v>0.004204</v>
      </c>
      <c r="J1454" s="1">
        <v>-0.002303</v>
      </c>
      <c r="K1454" s="1">
        <v>0.006447</v>
      </c>
    </row>
    <row r="1455" ht="15.75" customHeight="1">
      <c r="A1455" s="1">
        <v>56699.499988</v>
      </c>
      <c r="B1455" s="1">
        <v>56699.0</v>
      </c>
      <c r="C1455" s="1">
        <v>56700.0</v>
      </c>
      <c r="D1455" s="1">
        <v>-0.003888</v>
      </c>
      <c r="E1455" s="1">
        <v>0.009727</v>
      </c>
      <c r="F1455" s="1">
        <v>0.0015</v>
      </c>
      <c r="G1455" s="1">
        <v>0.004514</v>
      </c>
      <c r="H1455" s="1">
        <v>-0.002327</v>
      </c>
      <c r="I1455" s="1">
        <v>0.004873</v>
      </c>
      <c r="J1455" s="1">
        <v>-0.001513</v>
      </c>
      <c r="K1455" s="1">
        <v>0.007121</v>
      </c>
    </row>
    <row r="1456" ht="15.75" customHeight="1">
      <c r="A1456" s="1">
        <v>56701.499988</v>
      </c>
      <c r="B1456" s="1">
        <v>56701.0</v>
      </c>
      <c r="C1456" s="1">
        <v>56702.0</v>
      </c>
      <c r="D1456" s="1">
        <v>0.011233</v>
      </c>
      <c r="E1456" s="1">
        <v>0.012945</v>
      </c>
      <c r="F1456" s="1">
        <v>0.001974</v>
      </c>
      <c r="G1456" s="1">
        <v>0.005661</v>
      </c>
      <c r="H1456" s="1">
        <v>8.8E-5</v>
      </c>
      <c r="I1456" s="1">
        <v>0.006525</v>
      </c>
      <c r="J1456" s="1">
        <v>0.011463</v>
      </c>
      <c r="K1456" s="1">
        <v>0.009665</v>
      </c>
    </row>
    <row r="1457" ht="15.75" customHeight="1">
      <c r="A1457" s="1">
        <v>56702.499988</v>
      </c>
      <c r="B1457" s="1">
        <v>56702.0</v>
      </c>
      <c r="C1457" s="1">
        <v>56703.0</v>
      </c>
      <c r="D1457" s="1">
        <v>0.002081</v>
      </c>
      <c r="E1457" s="1">
        <v>0.018377</v>
      </c>
      <c r="F1457" s="1">
        <v>0.010909</v>
      </c>
      <c r="G1457" s="1">
        <v>0.008177</v>
      </c>
      <c r="H1457" s="1">
        <v>-0.011379</v>
      </c>
      <c r="I1457" s="1">
        <v>0.009073</v>
      </c>
      <c r="J1457" s="1">
        <v>0.013099</v>
      </c>
      <c r="K1457" s="1">
        <v>0.014183</v>
      </c>
    </row>
    <row r="1458" ht="15.75" customHeight="1">
      <c r="A1458" s="1">
        <v>56703.499988</v>
      </c>
      <c r="B1458" s="1">
        <v>56703.0</v>
      </c>
      <c r="C1458" s="1">
        <v>56704.0</v>
      </c>
      <c r="D1458" s="1">
        <v>0.028308</v>
      </c>
      <c r="E1458" s="1">
        <v>0.022053</v>
      </c>
      <c r="F1458" s="1">
        <v>0.007262</v>
      </c>
      <c r="G1458" s="1">
        <v>0.010239</v>
      </c>
      <c r="H1458" s="1">
        <v>0.005238</v>
      </c>
      <c r="I1458" s="1">
        <v>0.010703</v>
      </c>
      <c r="J1458" s="1">
        <v>0.020557</v>
      </c>
      <c r="K1458" s="1">
        <v>0.017316</v>
      </c>
    </row>
    <row r="1459" ht="15.75" customHeight="1">
      <c r="A1459" s="1">
        <v>56704.499988</v>
      </c>
      <c r="B1459" s="1">
        <v>56704.0</v>
      </c>
      <c r="C1459" s="1">
        <v>56705.0</v>
      </c>
      <c r="D1459" s="1">
        <v>-0.056357</v>
      </c>
      <c r="E1459" s="1">
        <v>0.03275</v>
      </c>
      <c r="F1459" s="1">
        <v>-0.006489</v>
      </c>
      <c r="G1459" s="1">
        <v>0.014314</v>
      </c>
      <c r="H1459" s="1">
        <v>-0.022257</v>
      </c>
      <c r="I1459" s="1">
        <v>0.015611</v>
      </c>
      <c r="J1459" s="1">
        <v>-0.024253</v>
      </c>
      <c r="K1459" s="1">
        <v>0.026217</v>
      </c>
    </row>
    <row r="1460" ht="15.75" customHeight="1">
      <c r="A1460" s="1">
        <v>56708.499988</v>
      </c>
      <c r="B1460" s="1">
        <v>56708.0</v>
      </c>
      <c r="C1460" s="1">
        <v>56709.0</v>
      </c>
      <c r="D1460" s="1">
        <v>-0.001453</v>
      </c>
      <c r="E1460" s="1">
        <v>0.039855</v>
      </c>
      <c r="F1460" s="1">
        <v>0.010063</v>
      </c>
      <c r="G1460" s="1">
        <v>0.017241</v>
      </c>
      <c r="H1460" s="1">
        <v>0.002626</v>
      </c>
      <c r="I1460" s="1">
        <v>0.017749</v>
      </c>
      <c r="J1460" s="1">
        <v>-0.01024</v>
      </c>
      <c r="K1460" s="1">
        <v>0.023508</v>
      </c>
    </row>
    <row r="1461" ht="15.75" customHeight="1">
      <c r="A1461" s="1">
        <v>56709.499988</v>
      </c>
      <c r="B1461" s="1">
        <v>56709.0</v>
      </c>
      <c r="C1461" s="1">
        <v>56710.0</v>
      </c>
      <c r="D1461" s="1">
        <v>-0.017697</v>
      </c>
      <c r="E1461" s="1">
        <v>0.024546</v>
      </c>
      <c r="F1461" s="1">
        <v>0.00389</v>
      </c>
      <c r="G1461" s="1">
        <v>0.01103</v>
      </c>
      <c r="H1461" s="1">
        <v>-0.002673</v>
      </c>
      <c r="I1461" s="1">
        <v>0.010824</v>
      </c>
      <c r="J1461" s="1">
        <v>-0.012963</v>
      </c>
      <c r="K1461" s="1">
        <v>0.014894</v>
      </c>
    </row>
    <row r="1462" ht="15.75" customHeight="1">
      <c r="A1462" s="1">
        <v>56710.499988</v>
      </c>
      <c r="B1462" s="1">
        <v>56710.0</v>
      </c>
      <c r="C1462" s="1">
        <v>56711.0</v>
      </c>
      <c r="D1462" s="1">
        <v>-0.005198</v>
      </c>
      <c r="E1462" s="1">
        <v>0.022173</v>
      </c>
      <c r="F1462" s="1">
        <v>-3.75E-4</v>
      </c>
      <c r="G1462" s="1">
        <v>0.009541</v>
      </c>
      <c r="H1462" s="1">
        <v>0.002783</v>
      </c>
      <c r="I1462" s="1">
        <v>0.010086</v>
      </c>
      <c r="J1462" s="1">
        <v>-0.007676</v>
      </c>
      <c r="K1462" s="1">
        <v>0.013459</v>
      </c>
    </row>
    <row r="1463" ht="15.75" customHeight="1">
      <c r="A1463" s="1">
        <v>56711.499988</v>
      </c>
      <c r="B1463" s="1">
        <v>56711.0</v>
      </c>
      <c r="C1463" s="1">
        <v>56712.0</v>
      </c>
      <c r="D1463" s="1">
        <v>-0.023264</v>
      </c>
      <c r="E1463" s="1">
        <v>0.018369</v>
      </c>
      <c r="F1463" s="1">
        <v>-0.009335</v>
      </c>
      <c r="G1463" s="1">
        <v>0.008245</v>
      </c>
      <c r="H1463" s="1">
        <v>-0.014996</v>
      </c>
      <c r="I1463" s="1">
        <v>0.008248</v>
      </c>
      <c r="J1463" s="1">
        <v>0.002406</v>
      </c>
      <c r="K1463" s="1">
        <v>0.011426</v>
      </c>
    </row>
    <row r="1464" ht="15.75" customHeight="1">
      <c r="A1464" s="1">
        <v>56712.499988</v>
      </c>
      <c r="B1464" s="1">
        <v>56712.0</v>
      </c>
      <c r="C1464" s="1">
        <v>56713.0</v>
      </c>
      <c r="D1464" s="1">
        <v>-0.035494</v>
      </c>
      <c r="E1464" s="1">
        <v>0.017125</v>
      </c>
      <c r="F1464" s="1">
        <v>-8.88E-4</v>
      </c>
      <c r="G1464" s="1">
        <v>0.008038</v>
      </c>
      <c r="H1464" s="1">
        <v>0.002425</v>
      </c>
      <c r="I1464" s="1">
        <v>0.00822</v>
      </c>
      <c r="J1464" s="1">
        <v>-0.032576</v>
      </c>
      <c r="K1464" s="1">
        <v>0.010135</v>
      </c>
    </row>
    <row r="1465" ht="15.75" customHeight="1">
      <c r="A1465" s="1">
        <v>56713.499988</v>
      </c>
      <c r="B1465" s="1">
        <v>56713.0</v>
      </c>
      <c r="C1465" s="1">
        <v>56714.0</v>
      </c>
      <c r="D1465" s="1">
        <v>-0.008709</v>
      </c>
      <c r="E1465" s="1">
        <v>0.015991</v>
      </c>
      <c r="F1465" s="1">
        <v>-0.014447</v>
      </c>
      <c r="G1465" s="1">
        <v>0.006944</v>
      </c>
      <c r="H1465" s="1">
        <v>-0.005957</v>
      </c>
      <c r="I1465" s="1">
        <v>0.007373</v>
      </c>
      <c r="J1465" s="1">
        <v>0.010067</v>
      </c>
      <c r="K1465" s="1">
        <v>0.010155</v>
      </c>
    </row>
    <row r="1466" ht="15.75" customHeight="1">
      <c r="A1466" s="1">
        <v>56714.499988</v>
      </c>
      <c r="B1466" s="1">
        <v>56714.0</v>
      </c>
      <c r="C1466" s="1">
        <v>56715.0</v>
      </c>
      <c r="D1466" s="1">
        <v>-0.001711</v>
      </c>
      <c r="E1466" s="1">
        <v>0.015503</v>
      </c>
      <c r="F1466" s="1">
        <v>-0.008766</v>
      </c>
      <c r="G1466" s="1">
        <v>0.006899</v>
      </c>
      <c r="H1466" s="1">
        <v>0.003923</v>
      </c>
      <c r="I1466" s="1">
        <v>0.007402</v>
      </c>
      <c r="J1466" s="1">
        <v>-4.79E-4</v>
      </c>
      <c r="K1466" s="1">
        <v>0.009593</v>
      </c>
    </row>
    <row r="1467" ht="15.75" customHeight="1">
      <c r="A1467" s="1">
        <v>56715.499988</v>
      </c>
      <c r="B1467" s="1">
        <v>56715.0</v>
      </c>
      <c r="C1467" s="1">
        <v>56716.0</v>
      </c>
      <c r="D1467" s="1">
        <v>0.001883</v>
      </c>
      <c r="E1467" s="1">
        <v>0.014488</v>
      </c>
      <c r="F1467" s="1">
        <v>-0.005505</v>
      </c>
      <c r="G1467" s="1">
        <v>0.005921</v>
      </c>
      <c r="H1467" s="1">
        <v>0.002772</v>
      </c>
      <c r="I1467" s="1">
        <v>0.006987</v>
      </c>
      <c r="J1467" s="1">
        <v>0.00128</v>
      </c>
      <c r="K1467" s="1">
        <v>0.009148</v>
      </c>
    </row>
    <row r="1468" ht="15.75" customHeight="1">
      <c r="A1468" s="1">
        <v>56716.499988</v>
      </c>
      <c r="B1468" s="1">
        <v>56716.0</v>
      </c>
      <c r="C1468" s="1">
        <v>56717.0</v>
      </c>
      <c r="D1468" s="1">
        <v>0.016553</v>
      </c>
      <c r="E1468" s="1">
        <v>0.014149</v>
      </c>
      <c r="F1468" s="1">
        <v>0.00922</v>
      </c>
      <c r="G1468" s="1">
        <v>0.006888</v>
      </c>
      <c r="H1468" s="1">
        <v>1.34E-4</v>
      </c>
      <c r="I1468" s="1">
        <v>0.006263</v>
      </c>
      <c r="J1468" s="1">
        <v>0.008105</v>
      </c>
      <c r="K1468" s="1">
        <v>0.009215</v>
      </c>
    </row>
    <row r="1469" ht="15.75" customHeight="1">
      <c r="A1469" s="1">
        <v>56717.499988</v>
      </c>
      <c r="B1469" s="1">
        <v>56717.0</v>
      </c>
      <c r="C1469" s="1">
        <v>56718.0</v>
      </c>
      <c r="D1469" s="1">
        <v>-0.005303</v>
      </c>
      <c r="E1469" s="1">
        <v>0.015246</v>
      </c>
      <c r="F1469" s="1">
        <v>-0.004423</v>
      </c>
      <c r="G1469" s="1">
        <v>0.006397</v>
      </c>
      <c r="H1469" s="1">
        <v>-0.004027</v>
      </c>
      <c r="I1469" s="1">
        <v>0.007228</v>
      </c>
      <c r="J1469" s="1">
        <v>0.002475</v>
      </c>
      <c r="K1469" s="1">
        <v>0.009784</v>
      </c>
    </row>
    <row r="1470" ht="15.75" customHeight="1">
      <c r="A1470" s="1">
        <v>56718.499988</v>
      </c>
      <c r="B1470" s="1">
        <v>56718.0</v>
      </c>
      <c r="C1470" s="1">
        <v>56719.0</v>
      </c>
      <c r="D1470" s="1">
        <v>-0.031841</v>
      </c>
      <c r="E1470" s="1">
        <v>0.022602</v>
      </c>
      <c r="F1470" s="1">
        <v>0.004345</v>
      </c>
      <c r="G1470" s="1">
        <v>0.010461</v>
      </c>
      <c r="H1470" s="1">
        <v>-0.019642</v>
      </c>
      <c r="I1470" s="1">
        <v>0.009542</v>
      </c>
      <c r="J1470" s="1">
        <v>-0.008355</v>
      </c>
      <c r="K1470" s="1">
        <v>0.015453</v>
      </c>
    </row>
    <row r="1471" ht="15.75" customHeight="1">
      <c r="A1471" s="1">
        <v>56719.499988</v>
      </c>
      <c r="B1471" s="1">
        <v>56719.0</v>
      </c>
      <c r="C1471" s="1">
        <v>56720.0</v>
      </c>
      <c r="D1471" s="1">
        <v>-0.017665</v>
      </c>
      <c r="E1471" s="1">
        <v>0.012099</v>
      </c>
      <c r="F1471" s="1">
        <v>-0.003259</v>
      </c>
      <c r="G1471" s="1">
        <v>0.005051</v>
      </c>
      <c r="H1471" s="1">
        <v>-0.012175</v>
      </c>
      <c r="I1471" s="1">
        <v>0.005371</v>
      </c>
      <c r="J1471" s="1">
        <v>4.2E-4</v>
      </c>
      <c r="K1471" s="1">
        <v>0.007831</v>
      </c>
    </row>
    <row r="1472" ht="15.75" customHeight="1">
      <c r="A1472" s="1">
        <v>56720.499988</v>
      </c>
      <c r="B1472" s="1">
        <v>56720.0</v>
      </c>
      <c r="C1472" s="1">
        <v>56721.0</v>
      </c>
      <c r="D1472" s="1">
        <v>-0.005674</v>
      </c>
      <c r="E1472" s="1">
        <v>0.012321</v>
      </c>
      <c r="F1472" s="1">
        <v>0.001714</v>
      </c>
      <c r="G1472" s="1">
        <v>0.005664</v>
      </c>
      <c r="H1472" s="1">
        <v>-0.006753</v>
      </c>
      <c r="I1472" s="1">
        <v>0.005352</v>
      </c>
      <c r="J1472" s="1">
        <v>0.002832</v>
      </c>
      <c r="K1472" s="1">
        <v>0.008014</v>
      </c>
    </row>
    <row r="1473" ht="15.75" customHeight="1">
      <c r="A1473" s="1">
        <v>56721.499988</v>
      </c>
      <c r="B1473" s="1">
        <v>56721.0</v>
      </c>
      <c r="C1473" s="1">
        <v>56722.0</v>
      </c>
      <c r="D1473" s="1">
        <v>0.01352</v>
      </c>
      <c r="E1473" s="1">
        <v>0.011662</v>
      </c>
      <c r="F1473" s="1">
        <v>0.003016</v>
      </c>
      <c r="G1473" s="1">
        <v>0.005015</v>
      </c>
      <c r="H1473" s="1">
        <v>0.003122</v>
      </c>
      <c r="I1473" s="1">
        <v>0.005359</v>
      </c>
      <c r="J1473" s="1">
        <v>0.006542</v>
      </c>
      <c r="K1473" s="1">
        <v>0.007384</v>
      </c>
    </row>
    <row r="1474" ht="15.75" customHeight="1">
      <c r="A1474" s="1">
        <v>56722.499988</v>
      </c>
      <c r="B1474" s="1">
        <v>56722.0</v>
      </c>
      <c r="C1474" s="1">
        <v>56723.0</v>
      </c>
      <c r="D1474" s="1">
        <v>0.002831</v>
      </c>
      <c r="E1474" s="1">
        <v>0.011155</v>
      </c>
      <c r="F1474" s="1">
        <v>0.008137</v>
      </c>
      <c r="G1474" s="1">
        <v>0.005075</v>
      </c>
      <c r="H1474" s="1">
        <v>0.001423</v>
      </c>
      <c r="I1474" s="1">
        <v>0.004992</v>
      </c>
      <c r="J1474" s="1">
        <v>-0.005529</v>
      </c>
      <c r="K1474" s="1">
        <v>0.007125</v>
      </c>
    </row>
    <row r="1475" ht="15.75" customHeight="1">
      <c r="A1475" s="1">
        <v>56723.499988</v>
      </c>
      <c r="B1475" s="1">
        <v>56723.0</v>
      </c>
      <c r="C1475" s="1">
        <v>56724.0</v>
      </c>
      <c r="D1475" s="1">
        <v>0.018752</v>
      </c>
      <c r="E1475" s="1">
        <v>0.0114</v>
      </c>
      <c r="F1475" s="1">
        <v>0.0055</v>
      </c>
      <c r="G1475" s="1">
        <v>0.005137</v>
      </c>
      <c r="H1475" s="1">
        <v>0.010408</v>
      </c>
      <c r="I1475" s="1">
        <v>0.005275</v>
      </c>
      <c r="J1475" s="1">
        <v>-3.51E-4</v>
      </c>
      <c r="K1475" s="1">
        <v>0.007125</v>
      </c>
    </row>
    <row r="1476" ht="15.75" customHeight="1">
      <c r="A1476" s="1">
        <v>56724.499988</v>
      </c>
      <c r="B1476" s="1">
        <v>56724.0</v>
      </c>
      <c r="C1476" s="1">
        <v>56725.0</v>
      </c>
      <c r="D1476" s="1">
        <v>-0.012815</v>
      </c>
      <c r="E1476" s="1">
        <v>0.010764</v>
      </c>
      <c r="F1476" s="1">
        <v>-0.005229</v>
      </c>
      <c r="G1476" s="1">
        <v>0.004578</v>
      </c>
      <c r="H1476" s="1">
        <v>-0.003174</v>
      </c>
      <c r="I1476" s="1">
        <v>0.004997</v>
      </c>
      <c r="J1476" s="1">
        <v>-0.003871</v>
      </c>
      <c r="K1476" s="1">
        <v>0.006804</v>
      </c>
    </row>
    <row r="1477" ht="15.75" customHeight="1">
      <c r="A1477" s="1">
        <v>56725.499988</v>
      </c>
      <c r="B1477" s="1">
        <v>56725.0</v>
      </c>
      <c r="C1477" s="1">
        <v>56726.0</v>
      </c>
      <c r="D1477" s="1">
        <v>0.004873</v>
      </c>
      <c r="E1477" s="1">
        <v>0.011777</v>
      </c>
      <c r="F1477" s="1">
        <v>-0.014107</v>
      </c>
      <c r="G1477" s="1">
        <v>0.004571</v>
      </c>
      <c r="H1477" s="1">
        <v>0.003496</v>
      </c>
      <c r="I1477" s="1">
        <v>0.005461</v>
      </c>
      <c r="J1477" s="1">
        <v>0.009192</v>
      </c>
      <c r="K1477" s="1">
        <v>0.007498</v>
      </c>
    </row>
    <row r="1478" ht="15.75" customHeight="1">
      <c r="A1478" s="1">
        <v>56726.499988</v>
      </c>
      <c r="B1478" s="1">
        <v>56726.0</v>
      </c>
      <c r="C1478" s="1">
        <v>56727.0</v>
      </c>
      <c r="D1478" s="1">
        <v>-0.027137</v>
      </c>
      <c r="E1478" s="1">
        <v>0.011245</v>
      </c>
      <c r="F1478" s="1">
        <v>-0.002848</v>
      </c>
      <c r="G1478" s="1">
        <v>0.004874</v>
      </c>
      <c r="H1478" s="1">
        <v>-5.52E-4</v>
      </c>
      <c r="I1478" s="1">
        <v>0.005084</v>
      </c>
      <c r="J1478" s="1">
        <v>-0.021446</v>
      </c>
      <c r="K1478" s="1">
        <v>0.007108</v>
      </c>
    </row>
    <row r="1479" ht="15.75" customHeight="1">
      <c r="A1479" s="1">
        <v>56727.499988</v>
      </c>
      <c r="B1479" s="1">
        <v>56727.0</v>
      </c>
      <c r="C1479" s="1">
        <v>56728.0</v>
      </c>
      <c r="D1479" s="1">
        <v>-0.001202</v>
      </c>
      <c r="E1479" s="1">
        <v>0.012596</v>
      </c>
      <c r="F1479" s="1">
        <v>-0.003026</v>
      </c>
      <c r="G1479" s="1">
        <v>0.005212</v>
      </c>
      <c r="H1479" s="1">
        <v>0.004175</v>
      </c>
      <c r="I1479" s="1">
        <v>0.005781</v>
      </c>
      <c r="J1479" s="1">
        <v>-0.004688</v>
      </c>
      <c r="K1479" s="1">
        <v>0.007904</v>
      </c>
    </row>
    <row r="1480" ht="15.75" customHeight="1">
      <c r="A1480" s="1">
        <v>56728.499988</v>
      </c>
      <c r="B1480" s="1">
        <v>56728.0</v>
      </c>
      <c r="C1480" s="1">
        <v>56729.0</v>
      </c>
      <c r="D1480" s="1">
        <v>-7.67E-4</v>
      </c>
      <c r="E1480" s="1">
        <v>0.013408</v>
      </c>
      <c r="F1480" s="1">
        <v>0.010198</v>
      </c>
      <c r="G1480" s="1">
        <v>0.006105</v>
      </c>
      <c r="H1480" s="1">
        <v>8.7E-4</v>
      </c>
      <c r="I1480" s="1">
        <v>0.005896</v>
      </c>
      <c r="J1480" s="1">
        <v>-0.006504</v>
      </c>
      <c r="K1480" s="1">
        <v>0.008612</v>
      </c>
    </row>
    <row r="1481" ht="15.75" customHeight="1">
      <c r="A1481" s="1">
        <v>56729.499988</v>
      </c>
      <c r="B1481" s="1">
        <v>56729.0</v>
      </c>
      <c r="C1481" s="1">
        <v>56730.0</v>
      </c>
      <c r="D1481" s="1">
        <v>0.016157</v>
      </c>
      <c r="E1481" s="1">
        <v>0.020549</v>
      </c>
      <c r="F1481" s="1">
        <v>0.005243</v>
      </c>
      <c r="G1481" s="1">
        <v>0.008742</v>
      </c>
      <c r="H1481" s="1">
        <v>0.003842</v>
      </c>
      <c r="I1481" s="1">
        <v>0.008861</v>
      </c>
      <c r="J1481" s="1">
        <v>0.006784</v>
      </c>
      <c r="K1481" s="1">
        <v>0.013794</v>
      </c>
    </row>
    <row r="1482" ht="15.75" customHeight="1">
      <c r="A1482" s="1">
        <v>56730.499988</v>
      </c>
      <c r="B1482" s="1">
        <v>56730.0</v>
      </c>
      <c r="C1482" s="1">
        <v>56731.0</v>
      </c>
      <c r="D1482" s="1">
        <v>0.019972</v>
      </c>
      <c r="E1482" s="1">
        <v>0.023986</v>
      </c>
      <c r="F1482" s="1">
        <v>-0.001195</v>
      </c>
      <c r="G1482" s="1">
        <v>0.009301</v>
      </c>
      <c r="H1482" s="1">
        <v>7.15E-4</v>
      </c>
      <c r="I1482" s="1">
        <v>0.009844</v>
      </c>
      <c r="J1482" s="1">
        <v>0.01474</v>
      </c>
      <c r="K1482" s="1">
        <v>0.015502</v>
      </c>
    </row>
    <row r="1483" ht="15.75" customHeight="1">
      <c r="A1483" s="1">
        <v>56731.499988</v>
      </c>
      <c r="B1483" s="1">
        <v>56731.0</v>
      </c>
      <c r="C1483" s="1">
        <v>56732.0</v>
      </c>
      <c r="D1483" s="1">
        <v>0.01086</v>
      </c>
      <c r="E1483" s="1">
        <v>0.016313</v>
      </c>
      <c r="F1483" s="1">
        <v>0.007919</v>
      </c>
      <c r="G1483" s="1">
        <v>0.007412</v>
      </c>
      <c r="H1483" s="1">
        <v>0.006135</v>
      </c>
      <c r="I1483" s="1">
        <v>0.00693</v>
      </c>
      <c r="J1483" s="1">
        <v>-0.003773</v>
      </c>
      <c r="K1483" s="1">
        <v>0.010082</v>
      </c>
    </row>
    <row r="1484" ht="15.75" customHeight="1">
      <c r="A1484" s="1">
        <v>56732.499988</v>
      </c>
      <c r="B1484" s="1">
        <v>56732.0</v>
      </c>
      <c r="C1484" s="1">
        <v>56733.0</v>
      </c>
      <c r="D1484" s="1">
        <v>-0.040041</v>
      </c>
      <c r="E1484" s="1">
        <v>0.014421</v>
      </c>
      <c r="F1484" s="1">
        <v>0.003034</v>
      </c>
      <c r="G1484" s="1">
        <v>0.006839</v>
      </c>
      <c r="H1484" s="1">
        <v>-0.015722</v>
      </c>
      <c r="I1484" s="1">
        <v>0.006018</v>
      </c>
      <c r="J1484" s="1">
        <v>-0.015978</v>
      </c>
      <c r="K1484" s="1">
        <v>0.008924</v>
      </c>
    </row>
    <row r="1485" ht="15.75" customHeight="1">
      <c r="A1485" s="1">
        <v>56733.499988</v>
      </c>
      <c r="B1485" s="1">
        <v>56733.0</v>
      </c>
      <c r="C1485" s="1">
        <v>56734.0</v>
      </c>
      <c r="D1485" s="1">
        <v>0.004934</v>
      </c>
      <c r="E1485" s="1">
        <v>0.01433</v>
      </c>
      <c r="F1485" s="1">
        <v>0.009582</v>
      </c>
      <c r="G1485" s="1">
        <v>0.00632</v>
      </c>
      <c r="H1485" s="1">
        <v>-5.58E-4</v>
      </c>
      <c r="I1485" s="1">
        <v>0.006103</v>
      </c>
      <c r="J1485" s="1">
        <v>-5.09E-4</v>
      </c>
      <c r="K1485" s="1">
        <v>0.008859</v>
      </c>
    </row>
    <row r="1486" ht="15.75" customHeight="1">
      <c r="A1486" s="1">
        <v>56734.499988</v>
      </c>
      <c r="B1486" s="1">
        <v>56734.0</v>
      </c>
      <c r="C1486" s="1">
        <v>56735.0</v>
      </c>
      <c r="D1486" s="1">
        <v>-0.033753</v>
      </c>
      <c r="E1486" s="1">
        <v>0.013734</v>
      </c>
      <c r="F1486" s="1">
        <v>-0.008391</v>
      </c>
      <c r="G1486" s="1">
        <v>0.005932</v>
      </c>
      <c r="H1486" s="1">
        <v>-0.005193</v>
      </c>
      <c r="I1486" s="1">
        <v>0.005976</v>
      </c>
      <c r="J1486" s="1">
        <v>-0.018623</v>
      </c>
      <c r="K1486" s="1">
        <v>0.008349</v>
      </c>
    </row>
    <row r="1487" ht="15.75" customHeight="1">
      <c r="A1487" s="1">
        <v>56735.499988</v>
      </c>
      <c r="B1487" s="1">
        <v>56735.0</v>
      </c>
      <c r="C1487" s="1">
        <v>56736.0</v>
      </c>
      <c r="D1487" s="1">
        <v>0.017208</v>
      </c>
      <c r="E1487" s="1">
        <v>0.013484</v>
      </c>
      <c r="F1487" s="1">
        <v>-0.002683</v>
      </c>
      <c r="G1487" s="1">
        <v>0.00567</v>
      </c>
      <c r="H1487" s="1">
        <v>9.49E-4</v>
      </c>
      <c r="I1487" s="1">
        <v>0.005629</v>
      </c>
      <c r="J1487" s="1">
        <v>0.014709</v>
      </c>
      <c r="K1487" s="1">
        <v>0.008505</v>
      </c>
    </row>
    <row r="1488" ht="15.75" customHeight="1">
      <c r="A1488" s="1">
        <v>56736.499988</v>
      </c>
      <c r="B1488" s="1">
        <v>56736.0</v>
      </c>
      <c r="C1488" s="1">
        <v>56737.0</v>
      </c>
      <c r="D1488" s="1">
        <v>-0.021476</v>
      </c>
      <c r="E1488" s="1">
        <v>0.012872</v>
      </c>
      <c r="F1488" s="1">
        <v>-1.3E-5</v>
      </c>
      <c r="G1488" s="1">
        <v>0.005806</v>
      </c>
      <c r="H1488" s="1">
        <v>-0.003767</v>
      </c>
      <c r="I1488" s="1">
        <v>0.005545</v>
      </c>
      <c r="J1488" s="1">
        <v>-0.012977</v>
      </c>
      <c r="K1488" s="1">
        <v>0.007862</v>
      </c>
    </row>
    <row r="1489" ht="15.75" customHeight="1">
      <c r="A1489" s="1">
        <v>56737.499988</v>
      </c>
      <c r="B1489" s="1">
        <v>56737.0</v>
      </c>
      <c r="C1489" s="1">
        <v>56738.0</v>
      </c>
      <c r="D1489" s="1">
        <v>-0.004297</v>
      </c>
      <c r="E1489" s="1">
        <v>0.013535</v>
      </c>
      <c r="F1489" s="1">
        <v>0.001286</v>
      </c>
      <c r="G1489" s="1">
        <v>0.0058</v>
      </c>
      <c r="H1489" s="1">
        <v>0.007163</v>
      </c>
      <c r="I1489" s="1">
        <v>0.005719</v>
      </c>
      <c r="J1489" s="1">
        <v>-0.01287</v>
      </c>
      <c r="K1489" s="1">
        <v>0.008475</v>
      </c>
    </row>
    <row r="1490" ht="15.75" customHeight="1">
      <c r="A1490" s="1">
        <v>56738.499988</v>
      </c>
      <c r="B1490" s="1">
        <v>56738.0</v>
      </c>
      <c r="C1490" s="1">
        <v>56739.0</v>
      </c>
      <c r="D1490" s="1">
        <v>0.006507</v>
      </c>
      <c r="E1490" s="1">
        <v>0.013637</v>
      </c>
      <c r="F1490" s="1">
        <v>-0.001957</v>
      </c>
      <c r="G1490" s="1">
        <v>0.006171</v>
      </c>
      <c r="H1490" s="1">
        <v>-0.001434</v>
      </c>
      <c r="I1490" s="1">
        <v>0.005533</v>
      </c>
      <c r="J1490" s="1">
        <v>0.009252</v>
      </c>
      <c r="K1490" s="1">
        <v>0.00866</v>
      </c>
    </row>
    <row r="1491" ht="15.75" customHeight="1">
      <c r="A1491" s="1">
        <v>56739.499988</v>
      </c>
      <c r="B1491" s="1">
        <v>56739.0</v>
      </c>
      <c r="C1491" s="1">
        <v>56740.0</v>
      </c>
      <c r="D1491" s="1">
        <v>-0.00762</v>
      </c>
      <c r="E1491" s="1">
        <v>0.015232</v>
      </c>
      <c r="F1491" s="1">
        <v>-0.00117</v>
      </c>
      <c r="G1491" s="1">
        <v>0.006542</v>
      </c>
      <c r="H1491" s="1">
        <v>0.001463</v>
      </c>
      <c r="I1491" s="1">
        <v>0.00633</v>
      </c>
      <c r="J1491" s="1">
        <v>-0.006564</v>
      </c>
      <c r="K1491" s="1">
        <v>0.009667</v>
      </c>
    </row>
    <row r="1492" ht="15.75" customHeight="1">
      <c r="A1492" s="1">
        <v>56740.499988</v>
      </c>
      <c r="B1492" s="1">
        <v>56740.0</v>
      </c>
      <c r="C1492" s="1">
        <v>56741.0</v>
      </c>
      <c r="D1492" s="1">
        <v>-0.014906</v>
      </c>
      <c r="E1492" s="1">
        <v>0.015662</v>
      </c>
      <c r="F1492" s="1">
        <v>-0.005283</v>
      </c>
      <c r="G1492" s="1">
        <v>0.005212</v>
      </c>
      <c r="H1492" s="1">
        <v>-0.003094</v>
      </c>
      <c r="I1492" s="1">
        <v>0.006546</v>
      </c>
      <c r="J1492" s="1">
        <v>-0.006009</v>
      </c>
      <c r="K1492" s="1">
        <v>0.010199</v>
      </c>
    </row>
    <row r="1493" ht="15.75" customHeight="1">
      <c r="A1493" s="1">
        <v>56741.499988</v>
      </c>
      <c r="B1493" s="1">
        <v>56741.0</v>
      </c>
      <c r="C1493" s="1">
        <v>56742.0</v>
      </c>
      <c r="D1493" s="1">
        <v>0.020659</v>
      </c>
      <c r="E1493" s="1">
        <v>0.022747</v>
      </c>
      <c r="F1493" s="1">
        <v>-0.003329</v>
      </c>
      <c r="G1493" s="1">
        <v>0.009005</v>
      </c>
      <c r="H1493" s="1">
        <v>-0.008241</v>
      </c>
      <c r="I1493" s="1">
        <v>0.009682</v>
      </c>
      <c r="J1493" s="1">
        <v>0.03165</v>
      </c>
      <c r="K1493" s="1">
        <v>0.015964</v>
      </c>
    </row>
    <row r="1494" ht="15.75" customHeight="1">
      <c r="A1494" s="1">
        <v>56742.499988</v>
      </c>
      <c r="B1494" s="1">
        <v>56742.0</v>
      </c>
      <c r="C1494" s="1">
        <v>56743.0</v>
      </c>
      <c r="D1494" s="1">
        <v>-0.021017</v>
      </c>
      <c r="E1494" s="1">
        <v>0.018984</v>
      </c>
      <c r="F1494" s="1">
        <v>-0.005955</v>
      </c>
      <c r="G1494" s="1">
        <v>0.007988</v>
      </c>
      <c r="H1494" s="1">
        <v>-0.017805</v>
      </c>
      <c r="I1494" s="1">
        <v>0.008092</v>
      </c>
      <c r="J1494" s="1">
        <v>0.00634</v>
      </c>
      <c r="K1494" s="1">
        <v>0.01269</v>
      </c>
    </row>
    <row r="1495" ht="15.75" customHeight="1">
      <c r="A1495" s="1">
        <v>56743.499988</v>
      </c>
      <c r="B1495" s="1">
        <v>56743.0</v>
      </c>
      <c r="C1495" s="1">
        <v>56744.0</v>
      </c>
      <c r="D1495" s="1">
        <v>-0.036371</v>
      </c>
      <c r="E1495" s="1">
        <v>0.026232</v>
      </c>
      <c r="F1495" s="1">
        <v>-0.003055</v>
      </c>
      <c r="G1495" s="1">
        <v>0.011894</v>
      </c>
      <c r="H1495" s="1">
        <v>-0.020286</v>
      </c>
      <c r="I1495" s="1">
        <v>0.011869</v>
      </c>
      <c r="J1495" s="1">
        <v>-0.008527</v>
      </c>
      <c r="K1495" s="1">
        <v>0.017303</v>
      </c>
    </row>
    <row r="1496" ht="15.75" customHeight="1">
      <c r="A1496" s="1">
        <v>56744.499988</v>
      </c>
      <c r="B1496" s="1">
        <v>56744.0</v>
      </c>
      <c r="C1496" s="1">
        <v>56745.0</v>
      </c>
      <c r="D1496" s="1">
        <v>-0.001982</v>
      </c>
      <c r="E1496" s="1">
        <v>0.017555</v>
      </c>
      <c r="F1496" s="1">
        <v>-0.003957</v>
      </c>
      <c r="G1496" s="1">
        <v>0.007543</v>
      </c>
      <c r="H1496" s="1">
        <v>-0.005119</v>
      </c>
      <c r="I1496" s="1">
        <v>0.007605</v>
      </c>
      <c r="J1496" s="1">
        <v>0.008134</v>
      </c>
      <c r="K1496" s="1">
        <v>0.011445</v>
      </c>
    </row>
    <row r="1497" ht="15.75" customHeight="1">
      <c r="A1497" s="1">
        <v>56745.499988</v>
      </c>
      <c r="B1497" s="1">
        <v>56745.0</v>
      </c>
      <c r="C1497" s="1">
        <v>56746.0</v>
      </c>
      <c r="D1497" s="1">
        <v>-0.01258</v>
      </c>
      <c r="E1497" s="1">
        <v>0.013309</v>
      </c>
      <c r="F1497" s="1">
        <v>-0.004162</v>
      </c>
      <c r="G1497" s="1">
        <v>0.005834</v>
      </c>
      <c r="H1497" s="1">
        <v>-0.006953</v>
      </c>
      <c r="I1497" s="1">
        <v>0.005784</v>
      </c>
      <c r="J1497" s="1">
        <v>0.002206</v>
      </c>
      <c r="K1497" s="1">
        <v>0.00882</v>
      </c>
    </row>
    <row r="1498" ht="15.75" customHeight="1">
      <c r="A1498" s="1">
        <v>56746.499988</v>
      </c>
      <c r="B1498" s="1">
        <v>56746.0</v>
      </c>
      <c r="C1498" s="1">
        <v>56747.0</v>
      </c>
      <c r="D1498" s="1">
        <v>0.010434</v>
      </c>
      <c r="E1498" s="1">
        <v>0.012291</v>
      </c>
      <c r="F1498" s="1">
        <v>0.007248</v>
      </c>
      <c r="G1498" s="1">
        <v>0.005466</v>
      </c>
      <c r="H1498" s="1">
        <v>-0.001086</v>
      </c>
      <c r="I1498" s="1">
        <v>0.005583</v>
      </c>
      <c r="J1498" s="1">
        <v>0.005279</v>
      </c>
      <c r="K1498" s="1">
        <v>0.007825</v>
      </c>
    </row>
    <row r="1499" ht="15.75" customHeight="1">
      <c r="A1499" s="1">
        <v>56747.499988</v>
      </c>
      <c r="B1499" s="1">
        <v>56747.0</v>
      </c>
      <c r="C1499" s="1">
        <v>56748.0</v>
      </c>
      <c r="D1499" s="1">
        <v>-0.031746</v>
      </c>
      <c r="E1499" s="1">
        <v>0.012577</v>
      </c>
      <c r="F1499" s="1">
        <v>-0.009406</v>
      </c>
      <c r="G1499" s="1">
        <v>0.005312</v>
      </c>
      <c r="H1499" s="1">
        <v>-0.007017</v>
      </c>
      <c r="I1499" s="1">
        <v>0.005826</v>
      </c>
      <c r="J1499" s="1">
        <v>-0.014064</v>
      </c>
      <c r="K1499" s="1">
        <v>0.007975</v>
      </c>
    </row>
    <row r="1500" ht="15.75" customHeight="1">
      <c r="A1500" s="1">
        <v>56748.499988</v>
      </c>
      <c r="B1500" s="1">
        <v>56748.0</v>
      </c>
      <c r="C1500" s="1">
        <v>56749.0</v>
      </c>
      <c r="D1500" s="1">
        <v>-0.007449</v>
      </c>
      <c r="E1500" s="1">
        <v>0.012181</v>
      </c>
      <c r="F1500" s="1">
        <v>-0.004487</v>
      </c>
      <c r="G1500" s="1">
        <v>0.005266</v>
      </c>
      <c r="H1500" s="1">
        <v>0.004714</v>
      </c>
      <c r="I1500" s="1">
        <v>0.005707</v>
      </c>
      <c r="J1500" s="1">
        <v>-0.009554</v>
      </c>
      <c r="K1500" s="1">
        <v>0.007587</v>
      </c>
    </row>
    <row r="1501" ht="15.75" customHeight="1">
      <c r="A1501" s="1">
        <v>56749.499988</v>
      </c>
      <c r="B1501" s="1">
        <v>56749.0</v>
      </c>
      <c r="C1501" s="1">
        <v>56750.0</v>
      </c>
      <c r="D1501" s="1">
        <v>-0.005998</v>
      </c>
      <c r="E1501" s="1">
        <v>0.01255</v>
      </c>
      <c r="F1501" s="1">
        <v>0.007847</v>
      </c>
      <c r="G1501" s="1">
        <v>0.005476</v>
      </c>
      <c r="H1501" s="1">
        <v>-1.18E-4</v>
      </c>
      <c r="I1501" s="1">
        <v>0.005925</v>
      </c>
      <c r="J1501" s="1">
        <v>-0.008282</v>
      </c>
      <c r="K1501" s="1">
        <v>0.007782</v>
      </c>
    </row>
    <row r="1502" ht="15.75" customHeight="1">
      <c r="A1502" s="1">
        <v>56750.499988</v>
      </c>
      <c r="B1502" s="1">
        <v>56750.0</v>
      </c>
      <c r="C1502" s="1">
        <v>56751.0</v>
      </c>
      <c r="D1502" s="1">
        <v>-0.033895</v>
      </c>
      <c r="E1502" s="1">
        <v>0.011828</v>
      </c>
      <c r="F1502" s="1">
        <v>-0.005204</v>
      </c>
      <c r="G1502" s="1">
        <v>0.005324</v>
      </c>
      <c r="H1502" s="1">
        <v>-0.011442</v>
      </c>
      <c r="I1502" s="1">
        <v>0.005239</v>
      </c>
      <c r="J1502" s="1">
        <v>-0.013019</v>
      </c>
      <c r="K1502" s="1">
        <v>0.007589</v>
      </c>
    </row>
    <row r="1503" ht="15.75" customHeight="1">
      <c r="A1503" s="1">
        <v>56751.499988</v>
      </c>
      <c r="B1503" s="1">
        <v>56751.0</v>
      </c>
      <c r="C1503" s="1">
        <v>56752.0</v>
      </c>
      <c r="D1503" s="1">
        <v>0.012899</v>
      </c>
      <c r="E1503" s="1">
        <v>0.013912</v>
      </c>
      <c r="F1503" s="1">
        <v>0.010289</v>
      </c>
      <c r="G1503" s="1">
        <v>0.006364</v>
      </c>
      <c r="H1503" s="1">
        <v>1.31E-4</v>
      </c>
      <c r="I1503" s="1">
        <v>0.006117</v>
      </c>
      <c r="J1503" s="1">
        <v>0.005257</v>
      </c>
      <c r="K1503" s="1">
        <v>0.009053</v>
      </c>
    </row>
    <row r="1504" ht="15.75" customHeight="1">
      <c r="A1504" s="1">
        <v>56752.499988</v>
      </c>
      <c r="B1504" s="1">
        <v>56752.0</v>
      </c>
      <c r="C1504" s="1">
        <v>56753.0</v>
      </c>
      <c r="D1504" s="1">
        <v>2.73E-4</v>
      </c>
      <c r="E1504" s="1">
        <v>0.024685</v>
      </c>
      <c r="F1504" s="1">
        <v>0.023074</v>
      </c>
      <c r="G1504" s="1">
        <v>0.013961</v>
      </c>
      <c r="H1504" s="1">
        <v>-0.009562</v>
      </c>
      <c r="I1504" s="1">
        <v>0.01058</v>
      </c>
      <c r="J1504" s="1">
        <v>-0.004035</v>
      </c>
      <c r="K1504" s="1">
        <v>0.015699</v>
      </c>
    </row>
    <row r="1505" ht="15.75" customHeight="1">
      <c r="A1505" s="1">
        <v>56753.499988</v>
      </c>
      <c r="B1505" s="1">
        <v>56753.0</v>
      </c>
      <c r="C1505" s="1">
        <v>56754.0</v>
      </c>
      <c r="D1505" s="1">
        <v>-1.19E-4</v>
      </c>
      <c r="E1505" s="1">
        <v>0.012904</v>
      </c>
      <c r="F1505" s="1">
        <v>-0.002171</v>
      </c>
      <c r="G1505" s="1">
        <v>0.005311</v>
      </c>
      <c r="H1505" s="1">
        <v>0.0043</v>
      </c>
      <c r="I1505" s="1">
        <v>0.005957</v>
      </c>
      <c r="J1505" s="1">
        <v>-0.002206</v>
      </c>
      <c r="K1505" s="1">
        <v>0.008306</v>
      </c>
    </row>
    <row r="1506" ht="15.75" customHeight="1">
      <c r="A1506" s="1">
        <v>56754.499988</v>
      </c>
      <c r="B1506" s="1">
        <v>56754.0</v>
      </c>
      <c r="C1506" s="1">
        <v>56755.0</v>
      </c>
      <c r="D1506" s="1">
        <v>-0.001629</v>
      </c>
      <c r="E1506" s="1">
        <v>0.012022</v>
      </c>
      <c r="F1506" s="1">
        <v>-0.001968</v>
      </c>
      <c r="G1506" s="1">
        <v>0.00506</v>
      </c>
      <c r="H1506" s="1">
        <v>-0.003959</v>
      </c>
      <c r="I1506" s="1">
        <v>0.005448</v>
      </c>
      <c r="J1506" s="1">
        <v>0.003958</v>
      </c>
      <c r="K1506" s="1">
        <v>0.007688</v>
      </c>
    </row>
    <row r="1507" ht="15.75" customHeight="1">
      <c r="A1507" s="1">
        <v>56755.499988</v>
      </c>
      <c r="B1507" s="1">
        <v>56755.0</v>
      </c>
      <c r="C1507" s="1">
        <v>56756.0</v>
      </c>
      <c r="D1507" s="1">
        <v>-0.01317</v>
      </c>
      <c r="E1507" s="1">
        <v>0.011353</v>
      </c>
      <c r="F1507" s="1">
        <v>-0.002759</v>
      </c>
      <c r="G1507" s="1">
        <v>0.005141</v>
      </c>
      <c r="H1507" s="1">
        <v>-0.007063</v>
      </c>
      <c r="I1507" s="1">
        <v>0.005157</v>
      </c>
      <c r="J1507" s="1">
        <v>-9.7E-5</v>
      </c>
      <c r="K1507" s="1">
        <v>0.007198</v>
      </c>
    </row>
    <row r="1508" ht="15.75" customHeight="1">
      <c r="A1508" s="1">
        <v>56756.499988</v>
      </c>
      <c r="B1508" s="1">
        <v>56756.0</v>
      </c>
      <c r="C1508" s="1">
        <v>56757.0</v>
      </c>
      <c r="D1508" s="1">
        <v>-0.018826</v>
      </c>
      <c r="E1508" s="1">
        <v>0.010579</v>
      </c>
      <c r="F1508" s="1">
        <v>-0.003208</v>
      </c>
      <c r="G1508" s="1">
        <v>0.00486</v>
      </c>
      <c r="H1508" s="1">
        <v>-0.005165</v>
      </c>
      <c r="I1508" s="1">
        <v>0.004954</v>
      </c>
      <c r="J1508" s="1">
        <v>-0.008702</v>
      </c>
      <c r="K1508" s="1">
        <v>0.006522</v>
      </c>
    </row>
    <row r="1509" ht="15.75" customHeight="1">
      <c r="A1509" s="1">
        <v>56757.499988</v>
      </c>
      <c r="B1509" s="1">
        <v>56757.0</v>
      </c>
      <c r="C1509" s="1">
        <v>56758.0</v>
      </c>
      <c r="D1509" s="1">
        <v>-0.023518</v>
      </c>
      <c r="E1509" s="1">
        <v>0.0151</v>
      </c>
      <c r="F1509" s="1">
        <v>-5.24E-4</v>
      </c>
      <c r="G1509" s="1">
        <v>0.007138</v>
      </c>
      <c r="H1509" s="1">
        <v>-0.009</v>
      </c>
      <c r="I1509" s="1">
        <v>0.006813</v>
      </c>
      <c r="J1509" s="1">
        <v>-0.009143</v>
      </c>
      <c r="K1509" s="1">
        <v>0.009471</v>
      </c>
    </row>
    <row r="1510" ht="15.75" customHeight="1">
      <c r="A1510" s="1">
        <v>56758.499988</v>
      </c>
      <c r="B1510" s="1">
        <v>56758.0</v>
      </c>
      <c r="C1510" s="1">
        <v>56759.0</v>
      </c>
      <c r="D1510" s="1">
        <v>-0.020236</v>
      </c>
      <c r="E1510" s="1">
        <v>0.016577</v>
      </c>
      <c r="F1510" s="1">
        <v>-0.007758</v>
      </c>
      <c r="G1510" s="1">
        <v>0.007062</v>
      </c>
      <c r="H1510" s="1">
        <v>-0.002953</v>
      </c>
      <c r="I1510" s="1">
        <v>0.007732</v>
      </c>
      <c r="J1510" s="1">
        <v>-0.007694</v>
      </c>
      <c r="K1510" s="1">
        <v>0.010254</v>
      </c>
    </row>
    <row r="1511" ht="15.75" customHeight="1">
      <c r="A1511" s="1">
        <v>56759.499988</v>
      </c>
      <c r="B1511" s="1">
        <v>56759.0</v>
      </c>
      <c r="C1511" s="1">
        <v>56760.0</v>
      </c>
      <c r="D1511" s="1">
        <v>-0.016061</v>
      </c>
      <c r="E1511" s="1">
        <v>0.019547</v>
      </c>
      <c r="F1511" s="1">
        <v>-0.004042</v>
      </c>
      <c r="G1511" s="1">
        <v>0.008543</v>
      </c>
      <c r="H1511" s="1">
        <v>0.00117</v>
      </c>
      <c r="I1511" s="1">
        <v>0.008871</v>
      </c>
      <c r="J1511" s="1">
        <v>-0.012162</v>
      </c>
      <c r="K1511" s="1">
        <v>0.012103</v>
      </c>
    </row>
    <row r="1512" ht="15.75" customHeight="1">
      <c r="A1512" s="1">
        <v>56760.499988</v>
      </c>
      <c r="B1512" s="1">
        <v>56760.0</v>
      </c>
      <c r="C1512" s="1">
        <v>56761.0</v>
      </c>
      <c r="D1512" s="1">
        <v>-0.010578</v>
      </c>
      <c r="E1512" s="1">
        <v>0.022207</v>
      </c>
      <c r="F1512" s="1">
        <v>0.003755</v>
      </c>
      <c r="G1512" s="1">
        <v>0.009652</v>
      </c>
      <c r="H1512" s="1">
        <v>0.006276</v>
      </c>
      <c r="I1512" s="1">
        <v>0.010186</v>
      </c>
      <c r="J1512" s="1">
        <v>-0.017815</v>
      </c>
      <c r="K1512" s="1">
        <v>0.013268</v>
      </c>
    </row>
    <row r="1513" ht="15.75" customHeight="1">
      <c r="A1513" s="1">
        <v>56761.499988</v>
      </c>
      <c r="B1513" s="1">
        <v>56761.0</v>
      </c>
      <c r="C1513" s="1">
        <v>56762.0</v>
      </c>
      <c r="D1513" s="1">
        <v>0.022589</v>
      </c>
      <c r="E1513" s="1">
        <v>0.026605</v>
      </c>
      <c r="F1513" s="1">
        <v>-0.01251</v>
      </c>
      <c r="G1513" s="1">
        <v>0.010902</v>
      </c>
      <c r="H1513" s="1">
        <v>0.016391</v>
      </c>
      <c r="I1513" s="1">
        <v>0.012082</v>
      </c>
      <c r="J1513" s="1">
        <v>0.004509</v>
      </c>
      <c r="K1513" s="1">
        <v>0.015764</v>
      </c>
    </row>
    <row r="1514" ht="15.75" customHeight="1">
      <c r="A1514" s="1">
        <v>56764.499988</v>
      </c>
      <c r="B1514" s="1">
        <v>56764.0</v>
      </c>
      <c r="C1514" s="1">
        <v>56765.0</v>
      </c>
      <c r="D1514" s="1">
        <v>0.02763</v>
      </c>
      <c r="E1514" s="1">
        <v>0.027068</v>
      </c>
      <c r="F1514" s="1">
        <v>0.013378</v>
      </c>
      <c r="G1514" s="1">
        <v>0.012505</v>
      </c>
      <c r="H1514" s="1">
        <v>0.008925</v>
      </c>
      <c r="I1514" s="1">
        <v>0.013777</v>
      </c>
      <c r="J1514" s="1">
        <v>0.002836</v>
      </c>
      <c r="K1514" s="1">
        <v>0.02135</v>
      </c>
    </row>
    <row r="1515" ht="15.75" customHeight="1">
      <c r="A1515" s="1">
        <v>56765.499988</v>
      </c>
      <c r="B1515" s="1">
        <v>56765.0</v>
      </c>
      <c r="C1515" s="1">
        <v>56766.0</v>
      </c>
      <c r="D1515" s="1">
        <v>0.006157</v>
      </c>
      <c r="E1515" s="1">
        <v>0.013813</v>
      </c>
      <c r="F1515" s="1">
        <v>0.004818</v>
      </c>
      <c r="G1515" s="1">
        <v>0.006394</v>
      </c>
      <c r="H1515" s="1">
        <v>0.001167</v>
      </c>
      <c r="I1515" s="1">
        <v>0.006964</v>
      </c>
      <c r="J1515" s="1">
        <v>-0.001935</v>
      </c>
      <c r="K1515" s="1">
        <v>0.011014</v>
      </c>
    </row>
    <row r="1516" ht="15.75" customHeight="1">
      <c r="A1516" s="1">
        <v>56766.499988</v>
      </c>
      <c r="B1516" s="1">
        <v>56766.0</v>
      </c>
      <c r="C1516" s="1">
        <v>56767.0</v>
      </c>
      <c r="D1516" s="1">
        <v>-0.005842</v>
      </c>
      <c r="E1516" s="1">
        <v>0.011914</v>
      </c>
      <c r="F1516" s="1">
        <v>-0.004733</v>
      </c>
      <c r="G1516" s="1">
        <v>0.005262</v>
      </c>
      <c r="H1516" s="1">
        <v>-0.002622</v>
      </c>
      <c r="I1516" s="1">
        <v>0.006189</v>
      </c>
      <c r="J1516" s="1">
        <v>0.002027</v>
      </c>
      <c r="K1516" s="1">
        <v>0.009245</v>
      </c>
    </row>
    <row r="1517" ht="15.75" customHeight="1">
      <c r="A1517" s="1">
        <v>56767.499988</v>
      </c>
      <c r="B1517" s="1">
        <v>56767.0</v>
      </c>
      <c r="C1517" s="1">
        <v>56768.0</v>
      </c>
      <c r="D1517" s="1">
        <v>-0.007906</v>
      </c>
      <c r="E1517" s="1">
        <v>0.010711</v>
      </c>
      <c r="F1517" s="1">
        <v>-0.006708</v>
      </c>
      <c r="G1517" s="1">
        <v>0.004799</v>
      </c>
      <c r="H1517" s="1">
        <v>-0.003203</v>
      </c>
      <c r="I1517" s="1">
        <v>0.005314</v>
      </c>
      <c r="J1517" s="1">
        <v>0.002449</v>
      </c>
      <c r="K1517" s="1">
        <v>0.00876</v>
      </c>
    </row>
    <row r="1518" ht="15.75" customHeight="1">
      <c r="A1518" s="1">
        <v>56768.499988</v>
      </c>
      <c r="B1518" s="1">
        <v>56768.0</v>
      </c>
      <c r="C1518" s="1">
        <v>56769.0</v>
      </c>
      <c r="D1518" s="1">
        <v>-0.009209</v>
      </c>
      <c r="E1518" s="1">
        <v>0.009417</v>
      </c>
      <c r="F1518" s="1">
        <v>-0.001073</v>
      </c>
      <c r="G1518" s="1">
        <v>0.004499</v>
      </c>
      <c r="H1518" s="1">
        <v>-0.002919</v>
      </c>
      <c r="I1518" s="1">
        <v>0.004788</v>
      </c>
      <c r="J1518" s="1">
        <v>-0.005827</v>
      </c>
      <c r="K1518" s="1">
        <v>0.007239</v>
      </c>
    </row>
    <row r="1519" ht="15.75" customHeight="1">
      <c r="A1519" s="1">
        <v>56769.499988</v>
      </c>
      <c r="B1519" s="1">
        <v>56769.0</v>
      </c>
      <c r="C1519" s="1">
        <v>56770.0</v>
      </c>
      <c r="D1519" s="1">
        <v>-0.007709</v>
      </c>
      <c r="E1519" s="1">
        <v>0.008858</v>
      </c>
      <c r="F1519" s="1">
        <v>-0.001325</v>
      </c>
      <c r="G1519" s="1">
        <v>0.004267</v>
      </c>
      <c r="H1519" s="1">
        <v>-9.7E-4</v>
      </c>
      <c r="I1519" s="1">
        <v>0.004531</v>
      </c>
      <c r="J1519" s="1">
        <v>-0.006933</v>
      </c>
      <c r="K1519" s="1">
        <v>0.006688</v>
      </c>
    </row>
    <row r="1520" ht="15.75" customHeight="1">
      <c r="A1520" s="1">
        <v>56770.499988</v>
      </c>
      <c r="B1520" s="1">
        <v>56770.0</v>
      </c>
      <c r="C1520" s="1">
        <v>56771.0</v>
      </c>
      <c r="D1520" s="1">
        <v>-0.015501</v>
      </c>
      <c r="E1520" s="1">
        <v>0.013212</v>
      </c>
      <c r="F1520" s="1">
        <v>-0.009015</v>
      </c>
      <c r="G1520" s="1">
        <v>0.005704</v>
      </c>
      <c r="H1520" s="1">
        <v>-0.006471</v>
      </c>
      <c r="I1520" s="1">
        <v>0.006776</v>
      </c>
      <c r="J1520" s="1">
        <v>0.001434</v>
      </c>
      <c r="K1520" s="1">
        <v>0.010351</v>
      </c>
    </row>
    <row r="1521" ht="15.75" customHeight="1">
      <c r="A1521" s="1">
        <v>56772.499988</v>
      </c>
      <c r="B1521" s="1">
        <v>56772.0</v>
      </c>
      <c r="C1521" s="1">
        <v>56773.0</v>
      </c>
      <c r="D1521" s="1">
        <v>-0.050543</v>
      </c>
      <c r="E1521" s="1">
        <v>0.025314</v>
      </c>
      <c r="F1521" s="1">
        <v>-0.026601</v>
      </c>
      <c r="G1521" s="1">
        <v>0.009887</v>
      </c>
      <c r="H1521" s="1">
        <v>7.39E-4</v>
      </c>
      <c r="I1521" s="1">
        <v>0.013938</v>
      </c>
      <c r="J1521" s="1">
        <v>-0.039844</v>
      </c>
      <c r="K1521" s="1">
        <v>0.01799</v>
      </c>
    </row>
    <row r="1522" ht="15.75" customHeight="1">
      <c r="A1522" s="1">
        <v>56776.499988</v>
      </c>
      <c r="B1522" s="1">
        <v>56776.0</v>
      </c>
      <c r="C1522" s="1">
        <v>56777.0</v>
      </c>
      <c r="D1522" s="1">
        <v>-0.086475</v>
      </c>
      <c r="E1522" s="1">
        <v>0.045067</v>
      </c>
      <c r="F1522" s="1">
        <v>-0.026673</v>
      </c>
      <c r="G1522" s="1">
        <v>0.019483</v>
      </c>
      <c r="H1522" s="1">
        <v>-0.023753</v>
      </c>
      <c r="I1522" s="1">
        <v>0.023474</v>
      </c>
      <c r="J1522" s="1">
        <v>-0.042319</v>
      </c>
      <c r="K1522" s="1">
        <v>0.035152</v>
      </c>
    </row>
    <row r="1523" ht="15.75" customHeight="1">
      <c r="A1523" s="1">
        <v>56781.499988</v>
      </c>
      <c r="B1523" s="1">
        <v>56781.0</v>
      </c>
      <c r="C1523" s="1">
        <v>56782.0</v>
      </c>
      <c r="D1523" s="1">
        <v>-0.03322</v>
      </c>
      <c r="E1523" s="1">
        <v>0.031937</v>
      </c>
      <c r="F1523" s="1">
        <v>-0.005802</v>
      </c>
      <c r="G1523" s="1">
        <v>0.013588</v>
      </c>
      <c r="H1523" s="1">
        <v>-0.007861</v>
      </c>
      <c r="I1523" s="1">
        <v>0.013596</v>
      </c>
      <c r="J1523" s="1">
        <v>-0.014102</v>
      </c>
      <c r="K1523" s="1">
        <v>0.019828</v>
      </c>
    </row>
    <row r="1524" ht="15.75" customHeight="1">
      <c r="A1524" s="1">
        <v>56782.499988</v>
      </c>
      <c r="B1524" s="1">
        <v>56782.0</v>
      </c>
      <c r="C1524" s="1">
        <v>56783.0</v>
      </c>
      <c r="D1524" s="1">
        <v>-0.033787</v>
      </c>
      <c r="E1524" s="1">
        <v>0.058301</v>
      </c>
      <c r="F1524" s="1">
        <v>0.010736</v>
      </c>
      <c r="G1524" s="1">
        <v>0.025985</v>
      </c>
      <c r="H1524" s="1">
        <v>-0.015842</v>
      </c>
      <c r="I1524" s="1">
        <v>0.024853</v>
      </c>
      <c r="J1524" s="1">
        <v>-0.01829</v>
      </c>
      <c r="K1524" s="1">
        <v>0.035948</v>
      </c>
    </row>
    <row r="1525" ht="15.75" customHeight="1">
      <c r="A1525" s="1">
        <v>56784.499988</v>
      </c>
      <c r="B1525" s="1">
        <v>56784.0</v>
      </c>
      <c r="C1525" s="1">
        <v>56785.0</v>
      </c>
      <c r="D1525" s="1">
        <v>0.012426</v>
      </c>
      <c r="E1525" s="1">
        <v>0.03377</v>
      </c>
      <c r="F1525" s="1">
        <v>0.029901</v>
      </c>
      <c r="G1525" s="1">
        <v>0.017874</v>
      </c>
      <c r="H1525" s="1">
        <v>-0.002857</v>
      </c>
      <c r="I1525" s="1">
        <v>0.016014</v>
      </c>
      <c r="J1525" s="1">
        <v>-0.00351</v>
      </c>
      <c r="K1525" s="1">
        <v>0.019678</v>
      </c>
    </row>
    <row r="1526" ht="15.75" customHeight="1">
      <c r="A1526" s="1">
        <v>56785.499988</v>
      </c>
      <c r="B1526" s="1">
        <v>56785.0</v>
      </c>
      <c r="C1526" s="1">
        <v>56786.0</v>
      </c>
      <c r="D1526" s="1">
        <v>-0.009376</v>
      </c>
      <c r="E1526" s="1">
        <v>0.067814</v>
      </c>
      <c r="F1526" s="1">
        <v>-0.021061</v>
      </c>
      <c r="G1526" s="1">
        <v>0.024267</v>
      </c>
      <c r="H1526" s="1">
        <v>-0.003388</v>
      </c>
      <c r="I1526" s="1">
        <v>0.034653</v>
      </c>
      <c r="J1526" s="1">
        <v>0.005535</v>
      </c>
      <c r="K1526" s="1">
        <v>0.039974</v>
      </c>
    </row>
    <row r="1527" ht="15.75" customHeight="1">
      <c r="A1527" s="1">
        <v>56786.499988</v>
      </c>
      <c r="B1527" s="1">
        <v>56786.0</v>
      </c>
      <c r="C1527" s="1">
        <v>56787.0</v>
      </c>
      <c r="D1527" s="1">
        <v>0.008245</v>
      </c>
      <c r="E1527" s="1">
        <v>0.016704</v>
      </c>
      <c r="F1527" s="1">
        <v>0.001937</v>
      </c>
      <c r="G1527" s="1">
        <v>0.007473</v>
      </c>
      <c r="H1527" s="1">
        <v>-0.003004</v>
      </c>
      <c r="I1527" s="1">
        <v>0.007522</v>
      </c>
      <c r="J1527" s="1">
        <v>0.009917</v>
      </c>
      <c r="K1527" s="1">
        <v>0.010741</v>
      </c>
    </row>
    <row r="1528" ht="15.75" customHeight="1">
      <c r="A1528" s="1">
        <v>56787.499988</v>
      </c>
      <c r="B1528" s="1">
        <v>56787.0</v>
      </c>
      <c r="C1528" s="1">
        <v>56788.0</v>
      </c>
      <c r="D1528" s="1">
        <v>-0.017294</v>
      </c>
      <c r="E1528" s="1">
        <v>0.014871</v>
      </c>
      <c r="F1528" s="1">
        <v>-0.00179</v>
      </c>
      <c r="G1528" s="1">
        <v>0.006602</v>
      </c>
      <c r="H1528" s="1">
        <v>-0.008915</v>
      </c>
      <c r="I1528" s="1">
        <v>0.006905</v>
      </c>
      <c r="J1528" s="1">
        <v>-0.003224</v>
      </c>
      <c r="K1528" s="1">
        <v>0.009521</v>
      </c>
    </row>
    <row r="1529" ht="15.75" customHeight="1">
      <c r="A1529" s="1">
        <v>56788.499988</v>
      </c>
      <c r="B1529" s="1">
        <v>56788.0</v>
      </c>
      <c r="C1529" s="1">
        <v>56789.0</v>
      </c>
      <c r="D1529" s="1">
        <v>-0.008332</v>
      </c>
      <c r="E1529" s="1">
        <v>0.013685</v>
      </c>
      <c r="F1529" s="1">
        <v>-0.006437</v>
      </c>
      <c r="G1529" s="1">
        <v>0.006326</v>
      </c>
      <c r="H1529" s="1">
        <v>-0.00581</v>
      </c>
      <c r="I1529" s="1">
        <v>0.006288</v>
      </c>
      <c r="J1529" s="1">
        <v>0.004135</v>
      </c>
      <c r="K1529" s="1">
        <v>0.008779</v>
      </c>
    </row>
    <row r="1530" ht="15.75" customHeight="1">
      <c r="A1530" s="1">
        <v>56789.499988</v>
      </c>
      <c r="B1530" s="1">
        <v>56789.0</v>
      </c>
      <c r="C1530" s="1">
        <v>56790.0</v>
      </c>
      <c r="D1530" s="1">
        <v>-0.00779</v>
      </c>
      <c r="E1530" s="1">
        <v>0.01337</v>
      </c>
      <c r="F1530" s="1">
        <v>-0.002548</v>
      </c>
      <c r="G1530" s="1">
        <v>0.005745</v>
      </c>
      <c r="H1530" s="1">
        <v>-0.002604</v>
      </c>
      <c r="I1530" s="1">
        <v>0.006348</v>
      </c>
      <c r="J1530" s="1">
        <v>-0.002167</v>
      </c>
      <c r="K1530" s="1">
        <v>0.008538</v>
      </c>
    </row>
    <row r="1531" ht="15.75" customHeight="1">
      <c r="A1531" s="1">
        <v>56790.499988</v>
      </c>
      <c r="B1531" s="1">
        <v>56790.0</v>
      </c>
      <c r="C1531" s="1">
        <v>56791.0</v>
      </c>
      <c r="D1531" s="1">
        <v>-0.013116</v>
      </c>
      <c r="E1531" s="1">
        <v>0.019677</v>
      </c>
      <c r="F1531" s="1">
        <v>-0.014548</v>
      </c>
      <c r="G1531" s="1">
        <v>0.007406</v>
      </c>
      <c r="H1531" s="1">
        <v>0.005087</v>
      </c>
      <c r="I1531" s="1">
        <v>0.008826</v>
      </c>
      <c r="J1531" s="1">
        <v>-0.009216</v>
      </c>
      <c r="K1531" s="1">
        <v>0.013454</v>
      </c>
    </row>
    <row r="1532" ht="15.75" customHeight="1">
      <c r="A1532" s="1">
        <v>56791.499988</v>
      </c>
      <c r="B1532" s="1">
        <v>56791.0</v>
      </c>
      <c r="C1532" s="1">
        <v>56792.0</v>
      </c>
      <c r="D1532" s="1">
        <v>7.1E-4</v>
      </c>
      <c r="E1532" s="1">
        <v>0.012226</v>
      </c>
      <c r="F1532" s="1">
        <v>0.00334</v>
      </c>
      <c r="G1532" s="1">
        <v>0.006066</v>
      </c>
      <c r="H1532" s="1">
        <v>0.005466</v>
      </c>
      <c r="I1532" s="1">
        <v>0.00527</v>
      </c>
      <c r="J1532" s="1">
        <v>-0.008985</v>
      </c>
      <c r="K1532" s="1">
        <v>0.007915</v>
      </c>
    </row>
    <row r="1533" ht="15.75" customHeight="1">
      <c r="A1533" s="1">
        <v>56792.499988</v>
      </c>
      <c r="B1533" s="1">
        <v>56792.0</v>
      </c>
      <c r="C1533" s="1">
        <v>56793.0</v>
      </c>
      <c r="D1533" s="1">
        <v>-0.016353</v>
      </c>
      <c r="E1533" s="1">
        <v>0.009617</v>
      </c>
      <c r="F1533" s="1">
        <v>0.001208</v>
      </c>
      <c r="G1533" s="1">
        <v>0.00418</v>
      </c>
      <c r="H1533" s="1">
        <v>0.001274</v>
      </c>
      <c r="I1533" s="1">
        <v>0.004166</v>
      </c>
      <c r="J1533" s="1">
        <v>-0.016728</v>
      </c>
      <c r="K1533" s="1">
        <v>0.006301</v>
      </c>
    </row>
    <row r="1534" ht="15.75" customHeight="1">
      <c r="A1534" s="1">
        <v>56793.499988</v>
      </c>
      <c r="B1534" s="1">
        <v>56793.0</v>
      </c>
      <c r="C1534" s="1">
        <v>56794.0</v>
      </c>
      <c r="D1534" s="1">
        <v>-0.021321</v>
      </c>
      <c r="E1534" s="1">
        <v>0.00925</v>
      </c>
      <c r="F1534" s="1">
        <v>-0.005002</v>
      </c>
      <c r="G1534" s="1">
        <v>0.004155</v>
      </c>
      <c r="H1534" s="1">
        <v>-0.004594</v>
      </c>
      <c r="I1534" s="1">
        <v>0.00408</v>
      </c>
      <c r="J1534" s="1">
        <v>-0.010366</v>
      </c>
      <c r="K1534" s="1">
        <v>0.005966</v>
      </c>
    </row>
    <row r="1535" ht="15.75" customHeight="1">
      <c r="A1535" s="1">
        <v>56794.499988</v>
      </c>
      <c r="B1535" s="1">
        <v>56794.0</v>
      </c>
      <c r="C1535" s="1">
        <v>56795.0</v>
      </c>
      <c r="D1535" s="1">
        <v>-0.00531</v>
      </c>
      <c r="E1535" s="1">
        <v>0.008807</v>
      </c>
      <c r="F1535" s="1">
        <v>-0.002452</v>
      </c>
      <c r="G1535" s="1">
        <v>0.003548</v>
      </c>
      <c r="H1535" s="1">
        <v>-0.004689</v>
      </c>
      <c r="I1535" s="1">
        <v>0.003849</v>
      </c>
      <c r="J1535" s="1">
        <v>0.003295</v>
      </c>
      <c r="K1535" s="1">
        <v>0.005861</v>
      </c>
    </row>
    <row r="1536" ht="15.75" customHeight="1">
      <c r="A1536" s="1">
        <v>56795.499988</v>
      </c>
      <c r="B1536" s="1">
        <v>56795.0</v>
      </c>
      <c r="C1536" s="1">
        <v>56796.0</v>
      </c>
      <c r="D1536" s="1">
        <v>-0.01614</v>
      </c>
      <c r="E1536" s="1">
        <v>0.008826</v>
      </c>
      <c r="F1536" s="1">
        <v>-0.002856</v>
      </c>
      <c r="G1536" s="1">
        <v>0.004086</v>
      </c>
      <c r="H1536" s="1">
        <v>-0.001732</v>
      </c>
      <c r="I1536" s="1">
        <v>0.003863</v>
      </c>
      <c r="J1536" s="1">
        <v>-0.011148</v>
      </c>
      <c r="K1536" s="1">
        <v>0.005719</v>
      </c>
    </row>
    <row r="1537" ht="15.75" customHeight="1">
      <c r="A1537" s="1">
        <v>56796.499988</v>
      </c>
      <c r="B1537" s="1">
        <v>56796.0</v>
      </c>
      <c r="C1537" s="1">
        <v>56797.0</v>
      </c>
      <c r="D1537" s="1">
        <v>-0.001541</v>
      </c>
      <c r="E1537" s="1">
        <v>0.0089</v>
      </c>
      <c r="F1537" s="1">
        <v>5.53E-4</v>
      </c>
      <c r="G1537" s="1">
        <v>0.004382</v>
      </c>
      <c r="H1537" s="1">
        <v>-0.003377</v>
      </c>
      <c r="I1537" s="1">
        <v>0.003769</v>
      </c>
      <c r="J1537" s="1">
        <v>0.002393</v>
      </c>
      <c r="K1537" s="1">
        <v>0.005799</v>
      </c>
    </row>
    <row r="1538" ht="15.75" customHeight="1">
      <c r="A1538" s="1">
        <v>56797.499988</v>
      </c>
      <c r="B1538" s="1">
        <v>56797.0</v>
      </c>
      <c r="C1538" s="1">
        <v>56798.0</v>
      </c>
      <c r="D1538" s="1">
        <v>0.008725</v>
      </c>
      <c r="E1538" s="1">
        <v>0.009523</v>
      </c>
      <c r="F1538" s="1">
        <v>-7.6E-4</v>
      </c>
      <c r="G1538" s="1">
        <v>0.004604</v>
      </c>
      <c r="H1538" s="1">
        <v>-0.002399</v>
      </c>
      <c r="I1538" s="1">
        <v>0.004059</v>
      </c>
      <c r="J1538" s="1">
        <v>0.011118</v>
      </c>
      <c r="K1538" s="1">
        <v>0.006226</v>
      </c>
    </row>
    <row r="1539" ht="15.75" customHeight="1">
      <c r="A1539" s="1">
        <v>56798.499988</v>
      </c>
      <c r="B1539" s="1">
        <v>56798.0</v>
      </c>
      <c r="C1539" s="1">
        <v>56799.0</v>
      </c>
      <c r="D1539" s="1">
        <v>-0.018716</v>
      </c>
      <c r="E1539" s="1">
        <v>0.009145</v>
      </c>
      <c r="F1539" s="1">
        <v>-0.001564</v>
      </c>
      <c r="G1539" s="1">
        <v>0.004209</v>
      </c>
      <c r="H1539" s="1">
        <v>-0.002142</v>
      </c>
      <c r="I1539" s="1">
        <v>0.004052</v>
      </c>
      <c r="J1539" s="1">
        <v>-0.013621</v>
      </c>
      <c r="K1539" s="1">
        <v>0.00585</v>
      </c>
    </row>
    <row r="1540" ht="15.75" customHeight="1">
      <c r="A1540" s="1">
        <v>56799.499988</v>
      </c>
      <c r="B1540" s="1">
        <v>56799.0</v>
      </c>
      <c r="C1540" s="1">
        <v>56800.0</v>
      </c>
      <c r="D1540" s="1">
        <v>-0.004158</v>
      </c>
      <c r="E1540" s="1">
        <v>0.009516</v>
      </c>
      <c r="F1540" s="1">
        <v>-0.003449</v>
      </c>
      <c r="G1540" s="1">
        <v>0.003805</v>
      </c>
      <c r="H1540" s="1">
        <v>0.002958</v>
      </c>
      <c r="I1540" s="1">
        <v>0.004286</v>
      </c>
      <c r="J1540" s="1">
        <v>-0.004433</v>
      </c>
      <c r="K1540" s="1">
        <v>0.006122</v>
      </c>
    </row>
    <row r="1541" ht="15.75" customHeight="1">
      <c r="A1541" s="1">
        <v>56800.499988</v>
      </c>
      <c r="B1541" s="1">
        <v>56800.0</v>
      </c>
      <c r="C1541" s="1">
        <v>56801.0</v>
      </c>
      <c r="D1541" s="1">
        <v>-0.002484</v>
      </c>
      <c r="E1541" s="1">
        <v>0.010156</v>
      </c>
      <c r="F1541" s="1">
        <v>-1.6E-4</v>
      </c>
      <c r="G1541" s="1">
        <v>0.004466</v>
      </c>
      <c r="H1541" s="1">
        <v>-9.51E-4</v>
      </c>
      <c r="I1541" s="1">
        <v>0.004246</v>
      </c>
      <c r="J1541" s="1">
        <v>-0.002267</v>
      </c>
      <c r="K1541" s="1">
        <v>0.006695</v>
      </c>
    </row>
    <row r="1542" ht="15.75" customHeight="1">
      <c r="A1542" s="1">
        <v>56801.499988</v>
      </c>
      <c r="B1542" s="1">
        <v>56801.0</v>
      </c>
      <c r="C1542" s="1">
        <v>56802.0</v>
      </c>
      <c r="D1542" s="1">
        <v>0.019123</v>
      </c>
      <c r="E1542" s="1">
        <v>0.012138</v>
      </c>
      <c r="F1542" s="1">
        <v>-0.004156</v>
      </c>
      <c r="G1542" s="1">
        <v>0.005218</v>
      </c>
      <c r="H1542" s="1">
        <v>0.003188</v>
      </c>
      <c r="I1542" s="1">
        <v>0.00518</v>
      </c>
      <c r="J1542" s="1">
        <v>0.016683</v>
      </c>
      <c r="K1542" s="1">
        <v>0.008112</v>
      </c>
    </row>
    <row r="1543" ht="15.75" customHeight="1">
      <c r="A1543" s="1">
        <v>56802.499988</v>
      </c>
      <c r="B1543" s="1">
        <v>56802.0</v>
      </c>
      <c r="C1543" s="1">
        <v>56803.0</v>
      </c>
      <c r="D1543" s="1">
        <v>0.036859</v>
      </c>
      <c r="E1543" s="1">
        <v>0.022752</v>
      </c>
      <c r="F1543" s="1">
        <v>0.014435</v>
      </c>
      <c r="G1543" s="1">
        <v>0.010119</v>
      </c>
      <c r="H1543" s="1">
        <v>3.83E-4</v>
      </c>
      <c r="I1543" s="1">
        <v>0.009233</v>
      </c>
      <c r="J1543" s="1">
        <v>0.025339</v>
      </c>
      <c r="K1543" s="1">
        <v>0.015508</v>
      </c>
    </row>
    <row r="1544" ht="15.75" customHeight="1">
      <c r="A1544" s="1">
        <v>56803.499988</v>
      </c>
      <c r="B1544" s="1">
        <v>56803.0</v>
      </c>
      <c r="C1544" s="1">
        <v>56804.0</v>
      </c>
      <c r="D1544" s="1">
        <v>5.56E-4</v>
      </c>
      <c r="E1544" s="1">
        <v>0.014688</v>
      </c>
      <c r="F1544" s="1">
        <v>-0.002538</v>
      </c>
      <c r="G1544" s="1">
        <v>0.006212</v>
      </c>
      <c r="H1544" s="1">
        <v>0.001706</v>
      </c>
      <c r="I1544" s="1">
        <v>0.005679</v>
      </c>
      <c r="J1544" s="1">
        <v>-0.001295</v>
      </c>
      <c r="K1544" s="1">
        <v>0.009691</v>
      </c>
    </row>
    <row r="1545" ht="15.75" customHeight="1">
      <c r="A1545" s="1">
        <v>56804.499988</v>
      </c>
      <c r="B1545" s="1">
        <v>56804.0</v>
      </c>
      <c r="C1545" s="1">
        <v>56805.0</v>
      </c>
      <c r="D1545" s="1">
        <v>0.011851</v>
      </c>
      <c r="E1545" s="1">
        <v>0.013375</v>
      </c>
      <c r="F1545" s="1">
        <v>-0.002208</v>
      </c>
      <c r="G1545" s="1">
        <v>0.005884</v>
      </c>
      <c r="H1545" s="1">
        <v>-1.62E-4</v>
      </c>
      <c r="I1545" s="1">
        <v>0.005187</v>
      </c>
      <c r="J1545" s="1">
        <v>0.01042</v>
      </c>
      <c r="K1545" s="1">
        <v>0.008742</v>
      </c>
    </row>
    <row r="1546" ht="15.75" customHeight="1">
      <c r="A1546" s="1">
        <v>56805.499988</v>
      </c>
      <c r="B1546" s="1">
        <v>56805.0</v>
      </c>
      <c r="C1546" s="1">
        <v>56806.0</v>
      </c>
      <c r="D1546" s="1">
        <v>-0.015362</v>
      </c>
      <c r="E1546" s="1">
        <v>0.013307</v>
      </c>
      <c r="F1546" s="1">
        <v>0.005297</v>
      </c>
      <c r="G1546" s="1">
        <v>0.006706</v>
      </c>
      <c r="H1546" s="1">
        <v>-0.007153</v>
      </c>
      <c r="I1546" s="1">
        <v>0.005238</v>
      </c>
      <c r="J1546" s="1">
        <v>-0.007638</v>
      </c>
      <c r="K1546" s="1">
        <v>0.008797</v>
      </c>
    </row>
    <row r="1547" ht="15.75" customHeight="1">
      <c r="A1547" s="1">
        <v>56806.499988</v>
      </c>
      <c r="B1547" s="1">
        <v>56806.0</v>
      </c>
      <c r="C1547" s="1">
        <v>56807.0</v>
      </c>
      <c r="D1547" s="1">
        <v>0.013572</v>
      </c>
      <c r="E1547" s="1">
        <v>0.017762</v>
      </c>
      <c r="F1547" s="1">
        <v>3.42E-4</v>
      </c>
      <c r="G1547" s="1">
        <v>0.00759</v>
      </c>
      <c r="H1547" s="1">
        <v>0.002289</v>
      </c>
      <c r="I1547" s="1">
        <v>0.007439</v>
      </c>
      <c r="J1547" s="1">
        <v>0.00966</v>
      </c>
      <c r="K1547" s="1">
        <v>0.011607</v>
      </c>
    </row>
    <row r="1548" ht="15.75" customHeight="1">
      <c r="A1548" s="1">
        <v>56807.499988</v>
      </c>
      <c r="B1548" s="1">
        <v>56807.0</v>
      </c>
      <c r="C1548" s="1">
        <v>56808.0</v>
      </c>
      <c r="D1548" s="1">
        <v>-0.010299</v>
      </c>
      <c r="E1548" s="1">
        <v>0.012886</v>
      </c>
      <c r="F1548" s="1">
        <v>-0.007584</v>
      </c>
      <c r="G1548" s="1">
        <v>0.005211</v>
      </c>
      <c r="H1548" s="1">
        <v>0.002281</v>
      </c>
      <c r="I1548" s="1">
        <v>0.005403</v>
      </c>
      <c r="J1548" s="1">
        <v>-0.008275</v>
      </c>
      <c r="K1548" s="1">
        <v>0.008126</v>
      </c>
    </row>
    <row r="1549" ht="15.75" customHeight="1">
      <c r="A1549" s="1">
        <v>56808.499988</v>
      </c>
      <c r="B1549" s="1">
        <v>56808.0</v>
      </c>
      <c r="C1549" s="1">
        <v>56809.0</v>
      </c>
      <c r="D1549" s="1">
        <v>-0.003681</v>
      </c>
      <c r="E1549" s="1">
        <v>0.013529</v>
      </c>
      <c r="F1549" s="1">
        <v>0.006434</v>
      </c>
      <c r="G1549" s="1">
        <v>0.006364</v>
      </c>
      <c r="H1549" s="1">
        <v>0.005813</v>
      </c>
      <c r="I1549" s="1">
        <v>0.00579</v>
      </c>
      <c r="J1549" s="1">
        <v>-0.012628</v>
      </c>
      <c r="K1549" s="1">
        <v>0.008283</v>
      </c>
    </row>
    <row r="1550" ht="15.75" customHeight="1">
      <c r="A1550" s="1">
        <v>56809.499988</v>
      </c>
      <c r="B1550" s="1">
        <v>56809.0</v>
      </c>
      <c r="C1550" s="1">
        <v>56810.0</v>
      </c>
      <c r="D1550" s="1">
        <v>-0.012487</v>
      </c>
      <c r="E1550" s="1">
        <v>0.013658</v>
      </c>
      <c r="F1550" s="1">
        <v>-0.00397</v>
      </c>
      <c r="G1550" s="1">
        <v>0.006146</v>
      </c>
      <c r="H1550" s="1">
        <v>-0.006829</v>
      </c>
      <c r="I1550" s="1">
        <v>0.005696</v>
      </c>
      <c r="J1550" s="1">
        <v>-8.22E-4</v>
      </c>
      <c r="K1550" s="1">
        <v>0.008493</v>
      </c>
    </row>
    <row r="1551" ht="15.75" customHeight="1">
      <c r="A1551" s="1">
        <v>56810.499988</v>
      </c>
      <c r="B1551" s="1">
        <v>56810.0</v>
      </c>
      <c r="C1551" s="1">
        <v>56811.0</v>
      </c>
      <c r="D1551" s="1">
        <v>0.006304</v>
      </c>
      <c r="E1551" s="1">
        <v>0.01368</v>
      </c>
      <c r="F1551" s="1">
        <v>-0.002715</v>
      </c>
      <c r="G1551" s="1">
        <v>0.005993</v>
      </c>
      <c r="H1551" s="1">
        <v>0.00643</v>
      </c>
      <c r="I1551" s="1">
        <v>0.005986</v>
      </c>
      <c r="J1551" s="1">
        <v>-5.98E-4</v>
      </c>
      <c r="K1551" s="1">
        <v>0.008297</v>
      </c>
    </row>
    <row r="1552" ht="15.75" customHeight="1">
      <c r="A1552" s="1">
        <v>56811.499988</v>
      </c>
      <c r="B1552" s="1">
        <v>56811.0</v>
      </c>
      <c r="C1552" s="1">
        <v>56812.0</v>
      </c>
      <c r="D1552" s="1">
        <v>0.012191</v>
      </c>
      <c r="E1552" s="1">
        <v>0.014566</v>
      </c>
      <c r="F1552" s="1">
        <v>-5.8E-5</v>
      </c>
      <c r="G1552" s="1">
        <v>0.006286</v>
      </c>
      <c r="H1552" s="1">
        <v>0.003605</v>
      </c>
      <c r="I1552" s="1">
        <v>0.005941</v>
      </c>
      <c r="J1552" s="1">
        <v>0.006289</v>
      </c>
      <c r="K1552" s="1">
        <v>0.009311</v>
      </c>
    </row>
    <row r="1553" ht="15.75" customHeight="1">
      <c r="A1553" s="1">
        <v>56812.499988</v>
      </c>
      <c r="B1553" s="1">
        <v>56812.0</v>
      </c>
      <c r="C1553" s="1">
        <v>56813.0</v>
      </c>
      <c r="D1553" s="1">
        <v>0.005207</v>
      </c>
      <c r="E1553" s="1">
        <v>0.015124</v>
      </c>
      <c r="F1553" s="1">
        <v>-0.004994</v>
      </c>
      <c r="G1553" s="1">
        <v>0.006136</v>
      </c>
      <c r="H1553" s="1">
        <v>0.003236</v>
      </c>
      <c r="I1553" s="1">
        <v>0.006214</v>
      </c>
      <c r="J1553" s="1">
        <v>0.00295</v>
      </c>
      <c r="K1553" s="1">
        <v>0.00972</v>
      </c>
    </row>
    <row r="1554" ht="15.75" customHeight="1">
      <c r="A1554" s="1">
        <v>56813.499988</v>
      </c>
      <c r="B1554" s="1">
        <v>56813.0</v>
      </c>
      <c r="C1554" s="1">
        <v>56814.0</v>
      </c>
      <c r="D1554" s="1">
        <v>-0.018848</v>
      </c>
      <c r="E1554" s="1">
        <v>0.02254</v>
      </c>
      <c r="F1554" s="1">
        <v>0.011133</v>
      </c>
      <c r="G1554" s="1">
        <v>0.010074</v>
      </c>
      <c r="H1554" s="1">
        <v>-0.014872</v>
      </c>
      <c r="I1554" s="1">
        <v>0.009095</v>
      </c>
      <c r="J1554" s="1">
        <v>-0.003059</v>
      </c>
      <c r="K1554" s="1">
        <v>0.014489</v>
      </c>
    </row>
    <row r="1555" ht="15.75" customHeight="1">
      <c r="A1555" s="1">
        <v>56814.499988</v>
      </c>
      <c r="B1555" s="1">
        <v>56814.0</v>
      </c>
      <c r="C1555" s="1">
        <v>56815.0</v>
      </c>
      <c r="D1555" s="1">
        <v>-0.009653</v>
      </c>
      <c r="E1555" s="1">
        <v>0.039888</v>
      </c>
      <c r="F1555" s="1">
        <v>-0.004536</v>
      </c>
      <c r="G1555" s="1">
        <v>0.015164</v>
      </c>
      <c r="H1555" s="1">
        <v>0.014799</v>
      </c>
      <c r="I1555" s="1">
        <v>0.016799</v>
      </c>
      <c r="J1555" s="1">
        <v>-0.025516</v>
      </c>
      <c r="K1555" s="1">
        <v>0.025962</v>
      </c>
    </row>
    <row r="1556" ht="15.75" customHeight="1">
      <c r="A1556" s="1">
        <v>56815.499988</v>
      </c>
      <c r="B1556" s="1">
        <v>56815.0</v>
      </c>
      <c r="C1556" s="1">
        <v>56816.0</v>
      </c>
      <c r="D1556" s="1">
        <v>0.058474</v>
      </c>
      <c r="E1556" s="1">
        <v>0.01415</v>
      </c>
      <c r="F1556" s="1">
        <v>0.005678</v>
      </c>
      <c r="G1556" s="1">
        <v>0.005244</v>
      </c>
      <c r="H1556" s="1">
        <v>0.016164</v>
      </c>
      <c r="I1556" s="1">
        <v>0.005963</v>
      </c>
      <c r="J1556" s="1">
        <v>0.026823</v>
      </c>
      <c r="K1556" s="1">
        <v>0.009174</v>
      </c>
    </row>
    <row r="1557" ht="15.75" customHeight="1">
      <c r="A1557" s="1">
        <v>56816.499988</v>
      </c>
      <c r="B1557" s="1">
        <v>56816.0</v>
      </c>
      <c r="C1557" s="1">
        <v>56817.0</v>
      </c>
      <c r="D1557" s="1">
        <v>0.006252</v>
      </c>
      <c r="E1557" s="1">
        <v>0.014002</v>
      </c>
      <c r="F1557" s="1">
        <v>0.004389</v>
      </c>
      <c r="G1557" s="1">
        <v>0.005687</v>
      </c>
      <c r="H1557" s="1">
        <v>0.006712</v>
      </c>
      <c r="I1557" s="1">
        <v>0.006046</v>
      </c>
      <c r="J1557" s="1">
        <v>-0.006072</v>
      </c>
      <c r="K1557" s="1">
        <v>0.009105</v>
      </c>
    </row>
    <row r="1558" ht="15.75" customHeight="1">
      <c r="A1558" s="1">
        <v>56817.499988</v>
      </c>
      <c r="B1558" s="1">
        <v>56817.0</v>
      </c>
      <c r="C1558" s="1">
        <v>56818.0</v>
      </c>
      <c r="D1558" s="1">
        <v>0.023132</v>
      </c>
      <c r="E1558" s="1">
        <v>0.015276</v>
      </c>
      <c r="F1558" s="1">
        <v>0.007994</v>
      </c>
      <c r="G1558" s="1">
        <v>0.006852</v>
      </c>
      <c r="H1558" s="1">
        <v>5.48E-4</v>
      </c>
      <c r="I1558" s="1">
        <v>0.006758</v>
      </c>
      <c r="J1558" s="1">
        <v>0.016348</v>
      </c>
      <c r="K1558" s="1">
        <v>0.009971</v>
      </c>
    </row>
    <row r="1559" ht="15.75" customHeight="1">
      <c r="A1559" s="1">
        <v>56818.499988</v>
      </c>
      <c r="B1559" s="1">
        <v>56818.0</v>
      </c>
      <c r="C1559" s="1">
        <v>56819.0</v>
      </c>
      <c r="D1559" s="1">
        <v>-0.005929</v>
      </c>
      <c r="E1559" s="1">
        <v>0.012397</v>
      </c>
      <c r="F1559" s="1">
        <v>-0.001866</v>
      </c>
      <c r="G1559" s="1">
        <v>0.005579</v>
      </c>
      <c r="H1559" s="1">
        <v>-2.32E-4</v>
      </c>
      <c r="I1559" s="1">
        <v>0.005634</v>
      </c>
      <c r="J1559" s="1">
        <v>-0.004146</v>
      </c>
      <c r="K1559" s="1">
        <v>0.007851</v>
      </c>
    </row>
    <row r="1560" ht="15.75" customHeight="1">
      <c r="A1560" s="1">
        <v>56819.499988</v>
      </c>
      <c r="B1560" s="1">
        <v>56819.0</v>
      </c>
      <c r="C1560" s="1">
        <v>56820.0</v>
      </c>
      <c r="D1560" s="1">
        <v>-0.028441</v>
      </c>
      <c r="E1560" s="1">
        <v>0.012508</v>
      </c>
      <c r="F1560" s="1">
        <v>-0.009933</v>
      </c>
      <c r="G1560" s="1">
        <v>0.005104</v>
      </c>
      <c r="H1560" s="1">
        <v>-0.013128</v>
      </c>
      <c r="I1560" s="1">
        <v>0.005711</v>
      </c>
      <c r="J1560" s="1">
        <v>-0.003844</v>
      </c>
      <c r="K1560" s="1">
        <v>0.008084</v>
      </c>
    </row>
    <row r="1561" ht="15.75" customHeight="1">
      <c r="A1561" s="1">
        <v>56820.499988</v>
      </c>
      <c r="B1561" s="1">
        <v>56820.0</v>
      </c>
      <c r="C1561" s="1">
        <v>56821.0</v>
      </c>
      <c r="D1561" s="1">
        <v>-0.012238</v>
      </c>
      <c r="E1561" s="1">
        <v>0.011809</v>
      </c>
      <c r="F1561" s="1">
        <v>0.00101</v>
      </c>
      <c r="G1561" s="1">
        <v>0.005348</v>
      </c>
      <c r="H1561" s="1">
        <v>-0.007144</v>
      </c>
      <c r="I1561" s="1">
        <v>0.005197</v>
      </c>
      <c r="J1561" s="1">
        <v>-0.001515</v>
      </c>
      <c r="K1561" s="1">
        <v>0.007685</v>
      </c>
    </row>
    <row r="1562" ht="15.75" customHeight="1">
      <c r="A1562" s="1">
        <v>56821.499988</v>
      </c>
      <c r="B1562" s="1">
        <v>56821.0</v>
      </c>
      <c r="C1562" s="1">
        <v>56822.0</v>
      </c>
      <c r="D1562" s="1">
        <v>0.015606</v>
      </c>
      <c r="E1562" s="1">
        <v>0.013498</v>
      </c>
      <c r="F1562" s="1">
        <v>-0.002616</v>
      </c>
      <c r="G1562" s="1">
        <v>0.00539</v>
      </c>
      <c r="H1562" s="1">
        <v>0.009954</v>
      </c>
      <c r="I1562" s="1">
        <v>0.006289</v>
      </c>
      <c r="J1562" s="1">
        <v>0.003639</v>
      </c>
      <c r="K1562" s="1">
        <v>0.008601</v>
      </c>
    </row>
    <row r="1563" ht="15.75" customHeight="1">
      <c r="A1563" s="1">
        <v>56822.499988</v>
      </c>
      <c r="B1563" s="1">
        <v>56822.0</v>
      </c>
      <c r="C1563" s="1">
        <v>56823.0</v>
      </c>
      <c r="D1563" s="1">
        <v>-0.031681</v>
      </c>
      <c r="E1563" s="1">
        <v>0.012035</v>
      </c>
      <c r="F1563" s="1">
        <v>-0.0161</v>
      </c>
      <c r="G1563" s="1">
        <v>0.00482</v>
      </c>
      <c r="H1563" s="1">
        <v>-0.007369</v>
      </c>
      <c r="I1563" s="1">
        <v>0.005568</v>
      </c>
      <c r="J1563" s="1">
        <v>-0.00893</v>
      </c>
      <c r="K1563" s="1">
        <v>0.007654</v>
      </c>
    </row>
    <row r="1564" ht="15.75" customHeight="1">
      <c r="A1564" s="1">
        <v>56823.499988</v>
      </c>
      <c r="B1564" s="1">
        <v>56823.0</v>
      </c>
      <c r="C1564" s="1">
        <v>56824.0</v>
      </c>
      <c r="D1564" s="1">
        <v>-0.007598</v>
      </c>
      <c r="E1564" s="1">
        <v>0.012822</v>
      </c>
      <c r="F1564" s="1">
        <v>0.001393</v>
      </c>
      <c r="G1564" s="1">
        <v>0.005181</v>
      </c>
      <c r="H1564" s="1">
        <v>-0.004889</v>
      </c>
      <c r="I1564" s="1">
        <v>0.005644</v>
      </c>
      <c r="J1564" s="1">
        <v>-0.002642</v>
      </c>
      <c r="K1564" s="1">
        <v>0.008408</v>
      </c>
    </row>
    <row r="1565" ht="15.75" customHeight="1">
      <c r="A1565" s="1">
        <v>56824.499988</v>
      </c>
      <c r="B1565" s="1">
        <v>56824.0</v>
      </c>
      <c r="C1565" s="1">
        <v>56825.0</v>
      </c>
      <c r="D1565" s="1">
        <v>-0.036608</v>
      </c>
      <c r="E1565" s="1">
        <v>0.020177</v>
      </c>
      <c r="F1565" s="1">
        <v>-0.008284</v>
      </c>
      <c r="G1565" s="1">
        <v>0.008929</v>
      </c>
      <c r="H1565" s="1">
        <v>-0.008157</v>
      </c>
      <c r="I1565" s="1">
        <v>0.008732</v>
      </c>
      <c r="J1565" s="1">
        <v>-0.01679</v>
      </c>
      <c r="K1565" s="1">
        <v>0.01367</v>
      </c>
    </row>
    <row r="1566" ht="15.75" customHeight="1">
      <c r="A1566" s="1">
        <v>56825.499988</v>
      </c>
      <c r="B1566" s="1">
        <v>56825.0</v>
      </c>
      <c r="C1566" s="1">
        <v>56826.0</v>
      </c>
      <c r="D1566" s="1">
        <v>0.009454</v>
      </c>
      <c r="E1566" s="1">
        <v>0.015897</v>
      </c>
      <c r="F1566" s="1">
        <v>-0.004323</v>
      </c>
      <c r="G1566" s="1">
        <v>0.006865</v>
      </c>
      <c r="H1566" s="1">
        <v>0.005828</v>
      </c>
      <c r="I1566" s="1">
        <v>0.007312</v>
      </c>
      <c r="J1566" s="1">
        <v>0.005263</v>
      </c>
      <c r="K1566" s="1">
        <v>0.010472</v>
      </c>
    </row>
    <row r="1567" ht="15.75" customHeight="1">
      <c r="A1567" s="1">
        <v>56826.499988</v>
      </c>
      <c r="B1567" s="1">
        <v>56826.0</v>
      </c>
      <c r="C1567" s="1">
        <v>56827.0</v>
      </c>
      <c r="D1567" s="1">
        <v>-0.019257</v>
      </c>
      <c r="E1567" s="1">
        <v>0.013406</v>
      </c>
      <c r="F1567" s="1">
        <v>-0.011588</v>
      </c>
      <c r="G1567" s="1">
        <v>0.005587</v>
      </c>
      <c r="H1567" s="1">
        <v>0.002594</v>
      </c>
      <c r="I1567" s="1">
        <v>0.006428</v>
      </c>
      <c r="J1567" s="1">
        <v>-0.01296</v>
      </c>
      <c r="K1567" s="1">
        <v>0.008528</v>
      </c>
    </row>
    <row r="1568" ht="15.75" customHeight="1">
      <c r="A1568" s="1">
        <v>56827.499988</v>
      </c>
      <c r="B1568" s="1">
        <v>56827.0</v>
      </c>
      <c r="C1568" s="1">
        <v>56828.0</v>
      </c>
      <c r="D1568" s="1">
        <v>-0.008526</v>
      </c>
      <c r="E1568" s="1">
        <v>0.014181</v>
      </c>
      <c r="F1568" s="1">
        <v>-6.14E-4</v>
      </c>
      <c r="G1568" s="1">
        <v>0.006167</v>
      </c>
      <c r="H1568" s="1">
        <v>3.51E-4</v>
      </c>
      <c r="I1568" s="1">
        <v>0.006635</v>
      </c>
      <c r="J1568" s="1">
        <v>-0.008964</v>
      </c>
      <c r="K1568" s="1">
        <v>0.009091</v>
      </c>
    </row>
    <row r="1569" ht="15.75" customHeight="1">
      <c r="A1569" s="1">
        <v>56828.499988</v>
      </c>
      <c r="B1569" s="1">
        <v>56828.0</v>
      </c>
      <c r="C1569" s="1">
        <v>56829.0</v>
      </c>
      <c r="D1569" s="1">
        <v>-0.0241</v>
      </c>
      <c r="E1569" s="1">
        <v>0.014096</v>
      </c>
      <c r="F1569" s="1">
        <v>0.003498</v>
      </c>
      <c r="G1569" s="1">
        <v>0.007094</v>
      </c>
      <c r="H1569" s="1">
        <v>-0.019431</v>
      </c>
      <c r="I1569" s="1">
        <v>0.006178</v>
      </c>
      <c r="J1569" s="1">
        <v>-0.001038</v>
      </c>
      <c r="K1569" s="1">
        <v>0.00904</v>
      </c>
    </row>
    <row r="1570" ht="15.75" customHeight="1">
      <c r="A1570" s="1">
        <v>56829.499988</v>
      </c>
      <c r="B1570" s="1">
        <v>56829.0</v>
      </c>
      <c r="C1570" s="1">
        <v>56830.0</v>
      </c>
      <c r="D1570" s="1">
        <v>-5.4E-4</v>
      </c>
      <c r="E1570" s="1">
        <v>0.015707</v>
      </c>
      <c r="F1570" s="1">
        <v>-0.003185</v>
      </c>
      <c r="G1570" s="1">
        <v>0.006853</v>
      </c>
      <c r="H1570" s="1">
        <v>0.001263</v>
      </c>
      <c r="I1570" s="1">
        <v>0.007335</v>
      </c>
      <c r="J1570" s="1">
        <v>4.7E-5</v>
      </c>
      <c r="K1570" s="1">
        <v>0.009843</v>
      </c>
    </row>
    <row r="1571" ht="15.75" customHeight="1">
      <c r="A1571" s="1">
        <v>56830.499988</v>
      </c>
      <c r="B1571" s="1">
        <v>56830.0</v>
      </c>
      <c r="C1571" s="1">
        <v>56831.0</v>
      </c>
      <c r="D1571" s="1">
        <v>-0.063862</v>
      </c>
      <c r="E1571" s="1">
        <v>0.016042</v>
      </c>
      <c r="F1571" s="1">
        <v>-0.024436</v>
      </c>
      <c r="G1571" s="1">
        <v>0.006202</v>
      </c>
      <c r="H1571" s="1">
        <v>-0.007093</v>
      </c>
      <c r="I1571" s="1">
        <v>0.007499</v>
      </c>
      <c r="J1571" s="1">
        <v>-0.031477</v>
      </c>
      <c r="K1571" s="1">
        <v>0.010154</v>
      </c>
    </row>
    <row r="1572" ht="15.75" customHeight="1">
      <c r="A1572" s="1">
        <v>56831.499988</v>
      </c>
      <c r="B1572" s="1">
        <v>56831.0</v>
      </c>
      <c r="C1572" s="1">
        <v>56832.0</v>
      </c>
      <c r="D1572" s="1">
        <v>-0.013889</v>
      </c>
      <c r="E1572" s="1">
        <v>0.018959</v>
      </c>
      <c r="F1572" s="1">
        <v>-0.013625</v>
      </c>
      <c r="G1572" s="1">
        <v>0.007918</v>
      </c>
      <c r="H1572" s="1">
        <v>-0.004205</v>
      </c>
      <c r="I1572" s="1">
        <v>0.008452</v>
      </c>
      <c r="J1572" s="1">
        <v>0.001659</v>
      </c>
      <c r="K1572" s="1">
        <v>0.012069</v>
      </c>
    </row>
    <row r="1573" ht="15.75" customHeight="1">
      <c r="A1573" s="1">
        <v>56832.499988</v>
      </c>
      <c r="B1573" s="1">
        <v>56832.0</v>
      </c>
      <c r="C1573" s="1">
        <v>56833.0</v>
      </c>
      <c r="D1573" s="1">
        <v>-0.021556</v>
      </c>
      <c r="E1573" s="1">
        <v>0.019955</v>
      </c>
      <c r="F1573" s="1">
        <v>-0.009194</v>
      </c>
      <c r="G1573" s="1">
        <v>0.008068</v>
      </c>
      <c r="H1573" s="1">
        <v>-0.006915</v>
      </c>
      <c r="I1573" s="1">
        <v>0.008753</v>
      </c>
      <c r="J1573" s="1">
        <v>-0.004211</v>
      </c>
      <c r="K1573" s="1">
        <v>0.012605</v>
      </c>
    </row>
    <row r="1574" ht="15.75" customHeight="1">
      <c r="A1574" s="1">
        <v>56833.499988</v>
      </c>
      <c r="B1574" s="1">
        <v>56833.0</v>
      </c>
      <c r="C1574" s="1">
        <v>56834.0</v>
      </c>
      <c r="D1574" s="1">
        <v>0.0069</v>
      </c>
      <c r="E1574" s="1">
        <v>0.024482</v>
      </c>
      <c r="F1574" s="1">
        <v>-0.006363</v>
      </c>
      <c r="G1574" s="1">
        <v>0.010036</v>
      </c>
      <c r="H1574" s="1">
        <v>0.006829</v>
      </c>
      <c r="I1574" s="1">
        <v>0.010934</v>
      </c>
      <c r="J1574" s="1">
        <v>8.32E-4</v>
      </c>
      <c r="K1574" s="1">
        <v>0.014814</v>
      </c>
    </row>
    <row r="1575" ht="15.75" customHeight="1">
      <c r="A1575" s="1">
        <v>56834.499988</v>
      </c>
      <c r="B1575" s="1">
        <v>56834.0</v>
      </c>
      <c r="C1575" s="1">
        <v>56835.0</v>
      </c>
      <c r="D1575" s="1">
        <v>0.074262</v>
      </c>
      <c r="E1575" s="1">
        <v>0.041846</v>
      </c>
      <c r="F1575" s="1">
        <v>-0.018153</v>
      </c>
      <c r="G1575" s="1">
        <v>0.014543</v>
      </c>
      <c r="H1575" s="1">
        <v>0.016573</v>
      </c>
      <c r="I1575" s="1">
        <v>0.019169</v>
      </c>
      <c r="J1575" s="1">
        <v>0.050013</v>
      </c>
      <c r="K1575" s="1">
        <v>0.024977</v>
      </c>
    </row>
    <row r="1576" ht="15.75" customHeight="1">
      <c r="A1576" s="1">
        <v>56837.499988</v>
      </c>
      <c r="B1576" s="1">
        <v>56837.0</v>
      </c>
      <c r="C1576" s="1">
        <v>56838.0</v>
      </c>
      <c r="D1576" s="1">
        <v>0.012332</v>
      </c>
      <c r="E1576" s="1">
        <v>0.018723</v>
      </c>
      <c r="F1576" s="1">
        <v>-0.010247</v>
      </c>
      <c r="G1576" s="1">
        <v>0.006264</v>
      </c>
      <c r="H1576" s="1">
        <v>0.011502</v>
      </c>
      <c r="I1576" s="1">
        <v>0.009755</v>
      </c>
      <c r="J1576" s="1">
        <v>0.005043</v>
      </c>
      <c r="K1576" s="1">
        <v>0.015778</v>
      </c>
    </row>
    <row r="1577" ht="15.75" customHeight="1">
      <c r="A1577" s="1">
        <v>56838.499988</v>
      </c>
      <c r="B1577" s="1">
        <v>56838.0</v>
      </c>
      <c r="C1577" s="1">
        <v>56839.0</v>
      </c>
      <c r="D1577" s="1">
        <v>-0.061869</v>
      </c>
      <c r="E1577" s="1">
        <v>0.055843</v>
      </c>
      <c r="F1577" s="1">
        <v>-0.019868</v>
      </c>
      <c r="G1577" s="1">
        <v>0.018814</v>
      </c>
      <c r="H1577" s="1">
        <v>-0.052794</v>
      </c>
      <c r="I1577" s="1">
        <v>0.02768</v>
      </c>
      <c r="J1577" s="1">
        <v>0.040388</v>
      </c>
      <c r="K1577" s="1">
        <v>0.053465</v>
      </c>
    </row>
    <row r="1578" ht="15.75" customHeight="1">
      <c r="A1578" s="1">
        <v>56839.499988</v>
      </c>
      <c r="B1578" s="1">
        <v>56839.0</v>
      </c>
      <c r="C1578" s="1">
        <v>56840.0</v>
      </c>
      <c r="D1578" s="1">
        <v>-0.002033</v>
      </c>
      <c r="E1578" s="1">
        <v>0.012856</v>
      </c>
      <c r="F1578" s="1">
        <v>6.33E-4</v>
      </c>
      <c r="G1578" s="1">
        <v>0.005663</v>
      </c>
      <c r="H1578" s="1">
        <v>-0.009312</v>
      </c>
      <c r="I1578" s="1">
        <v>0.006745</v>
      </c>
      <c r="J1578" s="1">
        <v>0.018611</v>
      </c>
      <c r="K1578" s="1">
        <v>0.010906</v>
      </c>
    </row>
    <row r="1579" ht="15.75" customHeight="1">
      <c r="A1579" s="1">
        <v>56840.499988</v>
      </c>
      <c r="B1579" s="1">
        <v>56840.0</v>
      </c>
      <c r="C1579" s="1">
        <v>56841.0</v>
      </c>
      <c r="D1579" s="1">
        <v>-0.019248</v>
      </c>
      <c r="E1579" s="1">
        <v>0.00975</v>
      </c>
      <c r="F1579" s="1">
        <v>4.39E-4</v>
      </c>
      <c r="G1579" s="1">
        <v>0.004924</v>
      </c>
      <c r="H1579" s="1">
        <v>-0.008776</v>
      </c>
      <c r="I1579" s="1">
        <v>0.005175</v>
      </c>
      <c r="J1579" s="1">
        <v>-0.009803</v>
      </c>
      <c r="K1579" s="1">
        <v>0.007518</v>
      </c>
    </row>
    <row r="1580" ht="15.75" customHeight="1">
      <c r="A1580" s="1">
        <v>56841.499988</v>
      </c>
      <c r="B1580" s="1">
        <v>56841.0</v>
      </c>
      <c r="C1580" s="1">
        <v>56842.0</v>
      </c>
      <c r="D1580" s="1">
        <v>-0.023946</v>
      </c>
      <c r="E1580" s="1">
        <v>0.009262</v>
      </c>
      <c r="F1580" s="1">
        <v>-0.011453</v>
      </c>
      <c r="G1580" s="1">
        <v>0.004278</v>
      </c>
      <c r="H1580" s="1">
        <v>-0.009808</v>
      </c>
      <c r="I1580" s="1">
        <v>0.004916</v>
      </c>
      <c r="J1580" s="1">
        <v>-0.002427</v>
      </c>
      <c r="K1580" s="1">
        <v>0.007471</v>
      </c>
    </row>
    <row r="1581" ht="15.75" customHeight="1">
      <c r="A1581" s="1">
        <v>56842.499988</v>
      </c>
      <c r="B1581" s="1">
        <v>56842.0</v>
      </c>
      <c r="C1581" s="1">
        <v>56843.0</v>
      </c>
      <c r="D1581" s="1">
        <v>-0.006116</v>
      </c>
      <c r="E1581" s="1">
        <v>0.008853</v>
      </c>
      <c r="F1581" s="1">
        <v>2.52E-4</v>
      </c>
      <c r="G1581" s="1">
        <v>0.004235</v>
      </c>
      <c r="H1581" s="1">
        <v>-0.004341</v>
      </c>
      <c r="I1581" s="1">
        <v>0.004679</v>
      </c>
      <c r="J1581" s="1">
        <v>3.95E-4</v>
      </c>
      <c r="K1581" s="1">
        <v>0.007067</v>
      </c>
    </row>
    <row r="1582" ht="15.75" customHeight="1">
      <c r="A1582" s="1">
        <v>56843.499988</v>
      </c>
      <c r="B1582" s="1">
        <v>56843.0</v>
      </c>
      <c r="C1582" s="1">
        <v>56844.0</v>
      </c>
      <c r="D1582" s="1">
        <v>0.007585</v>
      </c>
      <c r="E1582" s="1">
        <v>0.009246</v>
      </c>
      <c r="F1582" s="1">
        <v>-0.002289</v>
      </c>
      <c r="G1582" s="1">
        <v>0.004313</v>
      </c>
      <c r="H1582" s="1">
        <v>0.005364</v>
      </c>
      <c r="I1582" s="1">
        <v>0.004924</v>
      </c>
      <c r="J1582" s="1">
        <v>0.003082</v>
      </c>
      <c r="K1582" s="1">
        <v>0.007333</v>
      </c>
    </row>
    <row r="1583" ht="15.75" customHeight="1">
      <c r="A1583" s="1">
        <v>56844.499988</v>
      </c>
      <c r="B1583" s="1">
        <v>56844.0</v>
      </c>
      <c r="C1583" s="1">
        <v>56845.0</v>
      </c>
      <c r="D1583" s="1">
        <v>-0.017649</v>
      </c>
      <c r="E1583" s="1">
        <v>0.009523</v>
      </c>
      <c r="F1583" s="1">
        <v>-0.005644</v>
      </c>
      <c r="G1583" s="1">
        <v>0.004491</v>
      </c>
      <c r="H1583" s="1">
        <v>-0.003082</v>
      </c>
      <c r="I1583" s="1">
        <v>0.005172</v>
      </c>
      <c r="J1583" s="1">
        <v>-0.010867</v>
      </c>
      <c r="K1583" s="1">
        <v>0.007305</v>
      </c>
    </row>
    <row r="1584" ht="15.75" customHeight="1">
      <c r="A1584" s="1">
        <v>56845.499988</v>
      </c>
      <c r="B1584" s="1">
        <v>56845.0</v>
      </c>
      <c r="C1584" s="1">
        <v>56846.0</v>
      </c>
      <c r="D1584" s="1">
        <v>0.010139</v>
      </c>
      <c r="E1584" s="1">
        <v>0.010899</v>
      </c>
      <c r="F1584" s="1">
        <v>-0.001738</v>
      </c>
      <c r="G1584" s="1">
        <v>0.004915</v>
      </c>
      <c r="H1584" s="1">
        <v>0.008575</v>
      </c>
      <c r="I1584" s="1">
        <v>0.005859</v>
      </c>
      <c r="J1584" s="1">
        <v>-2.61E-4</v>
      </c>
      <c r="K1584" s="1">
        <v>0.00866</v>
      </c>
    </row>
    <row r="1585" ht="15.75" customHeight="1">
      <c r="A1585" s="1">
        <v>56846.499988</v>
      </c>
      <c r="B1585" s="1">
        <v>56846.0</v>
      </c>
      <c r="C1585" s="1">
        <v>56847.0</v>
      </c>
      <c r="D1585" s="1">
        <v>0.021778</v>
      </c>
      <c r="E1585" s="1">
        <v>0.012441</v>
      </c>
      <c r="F1585" s="1">
        <v>0.013162</v>
      </c>
      <c r="G1585" s="1">
        <v>0.006491</v>
      </c>
      <c r="H1585" s="1">
        <v>0.01432</v>
      </c>
      <c r="I1585" s="1">
        <v>0.006723</v>
      </c>
      <c r="J1585" s="1">
        <v>-0.005118</v>
      </c>
      <c r="K1585" s="1">
        <v>0.009428</v>
      </c>
    </row>
    <row r="1586" ht="15.75" customHeight="1">
      <c r="A1586" s="1">
        <v>56847.499988</v>
      </c>
      <c r="B1586" s="1">
        <v>56847.0</v>
      </c>
      <c r="C1586" s="1">
        <v>56848.0</v>
      </c>
      <c r="D1586" s="1">
        <v>0.010166</v>
      </c>
      <c r="E1586" s="1">
        <v>0.018616</v>
      </c>
      <c r="F1586" s="1">
        <v>0.00238</v>
      </c>
      <c r="G1586" s="1">
        <v>0.009544</v>
      </c>
      <c r="H1586" s="1">
        <v>-0.00534</v>
      </c>
      <c r="I1586" s="1">
        <v>0.009635</v>
      </c>
      <c r="J1586" s="1">
        <v>0.022556</v>
      </c>
      <c r="K1586" s="1">
        <v>0.015053</v>
      </c>
    </row>
    <row r="1587" ht="15.75" customHeight="1">
      <c r="A1587" s="1">
        <v>56848.499988</v>
      </c>
      <c r="B1587" s="1">
        <v>56848.0</v>
      </c>
      <c r="C1587" s="1">
        <v>56849.0</v>
      </c>
      <c r="D1587" s="1">
        <v>0.036379</v>
      </c>
      <c r="E1587" s="1">
        <v>0.021387</v>
      </c>
      <c r="F1587" s="1">
        <v>-0.004556</v>
      </c>
      <c r="G1587" s="1">
        <v>0.009302</v>
      </c>
      <c r="H1587" s="1">
        <v>0.01676</v>
      </c>
      <c r="I1587" s="1">
        <v>0.011514</v>
      </c>
      <c r="J1587" s="1">
        <v>0.031872</v>
      </c>
      <c r="K1587" s="1">
        <v>0.017627</v>
      </c>
    </row>
    <row r="1588" ht="15.75" customHeight="1">
      <c r="A1588" s="1">
        <v>56849.499988</v>
      </c>
      <c r="B1588" s="1">
        <v>56849.0</v>
      </c>
      <c r="C1588" s="1">
        <v>56850.0</v>
      </c>
      <c r="D1588" s="1">
        <v>-0.141974</v>
      </c>
      <c r="E1588" s="1">
        <v>0.038955</v>
      </c>
      <c r="F1588" s="1">
        <v>-0.040767</v>
      </c>
      <c r="G1588" s="1">
        <v>0.023858</v>
      </c>
      <c r="H1588" s="1">
        <v>-0.042445</v>
      </c>
      <c r="I1588" s="1">
        <v>0.020741</v>
      </c>
      <c r="J1588" s="1">
        <v>-0.071536</v>
      </c>
      <c r="K1588" s="1">
        <v>0.025028</v>
      </c>
    </row>
    <row r="1589" ht="15.75" customHeight="1">
      <c r="A1589" s="1">
        <v>56850.499988</v>
      </c>
      <c r="B1589" s="1">
        <v>56850.0</v>
      </c>
      <c r="C1589" s="1">
        <v>56851.0</v>
      </c>
      <c r="D1589" s="1">
        <v>-0.061773</v>
      </c>
      <c r="E1589" s="1">
        <v>0.038094</v>
      </c>
      <c r="F1589" s="1">
        <v>-3.15E-4</v>
      </c>
      <c r="G1589" s="1">
        <v>0.02637</v>
      </c>
      <c r="H1589" s="1">
        <v>-0.021591</v>
      </c>
      <c r="I1589" s="1">
        <v>0.017959</v>
      </c>
      <c r="J1589" s="1">
        <v>-0.045381</v>
      </c>
      <c r="K1589" s="1">
        <v>0.027685</v>
      </c>
    </row>
    <row r="1590" ht="15.75" customHeight="1">
      <c r="A1590" s="1">
        <v>56853.499988</v>
      </c>
      <c r="B1590" s="1">
        <v>56853.0</v>
      </c>
      <c r="C1590" s="1">
        <v>56854.0</v>
      </c>
      <c r="D1590" s="1">
        <v>0.205771</v>
      </c>
      <c r="E1590" s="1">
        <v>0.100429</v>
      </c>
      <c r="F1590" s="1">
        <v>0.036504</v>
      </c>
      <c r="G1590" s="1">
        <v>0.042815</v>
      </c>
      <c r="H1590" s="1">
        <v>0.080141</v>
      </c>
      <c r="I1590" s="1">
        <v>0.047887</v>
      </c>
      <c r="J1590" s="1">
        <v>0.054643</v>
      </c>
      <c r="K1590" s="1">
        <v>0.05593</v>
      </c>
    </row>
    <row r="1591" ht="15.75" customHeight="1">
      <c r="A1591" s="1">
        <v>56854.499988</v>
      </c>
      <c r="B1591" s="1">
        <v>56854.0</v>
      </c>
      <c r="C1591" s="1">
        <v>56855.0</v>
      </c>
      <c r="D1591" s="1">
        <v>-0.099283</v>
      </c>
      <c r="E1591" s="1">
        <v>0.02421</v>
      </c>
      <c r="F1591" s="1">
        <v>-0.015905</v>
      </c>
      <c r="G1591" s="1">
        <v>0.010623</v>
      </c>
      <c r="H1591" s="1">
        <v>-0.027227</v>
      </c>
      <c r="I1591" s="1">
        <v>0.01076</v>
      </c>
      <c r="J1591" s="1">
        <v>-0.041206</v>
      </c>
      <c r="K1591" s="1">
        <v>0.014544</v>
      </c>
    </row>
    <row r="1592" ht="15.75" customHeight="1">
      <c r="A1592" s="1">
        <v>56855.499988</v>
      </c>
      <c r="B1592" s="1">
        <v>56855.0</v>
      </c>
      <c r="C1592" s="1">
        <v>56856.0</v>
      </c>
      <c r="D1592" s="1">
        <v>0.037857</v>
      </c>
      <c r="E1592" s="1">
        <v>0.022964</v>
      </c>
      <c r="F1592" s="1">
        <v>0.014767</v>
      </c>
      <c r="G1592" s="1">
        <v>0.010731</v>
      </c>
      <c r="H1592" s="1">
        <v>-1.09E-4</v>
      </c>
      <c r="I1592" s="1">
        <v>0.010174</v>
      </c>
      <c r="J1592" s="1">
        <v>0.022623</v>
      </c>
      <c r="K1592" s="1">
        <v>0.013914</v>
      </c>
    </row>
    <row r="1593" ht="15.75" customHeight="1">
      <c r="A1593" s="1">
        <v>56856.499988</v>
      </c>
      <c r="B1593" s="1">
        <v>56856.0</v>
      </c>
      <c r="C1593" s="1">
        <v>56857.0</v>
      </c>
      <c r="D1593" s="1">
        <v>-0.017147</v>
      </c>
      <c r="E1593" s="1">
        <v>0.019403</v>
      </c>
      <c r="F1593" s="1">
        <v>0.005305</v>
      </c>
      <c r="G1593" s="1">
        <v>0.008846</v>
      </c>
      <c r="H1593" s="1">
        <v>-0.001915</v>
      </c>
      <c r="I1593" s="1">
        <v>0.008779</v>
      </c>
      <c r="J1593" s="1">
        <v>-0.015286</v>
      </c>
      <c r="K1593" s="1">
        <v>0.011971</v>
      </c>
    </row>
    <row r="1594" ht="15.75" customHeight="1">
      <c r="A1594" s="1">
        <v>56857.499988</v>
      </c>
      <c r="B1594" s="1">
        <v>56857.0</v>
      </c>
      <c r="C1594" s="1">
        <v>56858.0</v>
      </c>
      <c r="D1594" s="1">
        <v>-0.025119</v>
      </c>
      <c r="E1594" s="1">
        <v>0.017726</v>
      </c>
      <c r="F1594" s="1">
        <v>-0.019098</v>
      </c>
      <c r="G1594" s="1">
        <v>0.007114</v>
      </c>
      <c r="H1594" s="1">
        <v>-0.004005</v>
      </c>
      <c r="I1594" s="1">
        <v>0.008392</v>
      </c>
      <c r="J1594" s="1">
        <v>-0.005377</v>
      </c>
      <c r="K1594" s="1">
        <v>0.010898</v>
      </c>
    </row>
    <row r="1595" ht="15.75" customHeight="1">
      <c r="A1595" s="1">
        <v>56858.499988</v>
      </c>
      <c r="B1595" s="1">
        <v>56858.0</v>
      </c>
      <c r="C1595" s="1">
        <v>56859.0</v>
      </c>
      <c r="D1595" s="1">
        <v>-0.026418</v>
      </c>
      <c r="E1595" s="1">
        <v>0.01668</v>
      </c>
      <c r="F1595" s="1">
        <v>-0.009041</v>
      </c>
      <c r="G1595" s="1">
        <v>0.007168</v>
      </c>
      <c r="H1595" s="1">
        <v>-0.005923</v>
      </c>
      <c r="I1595" s="1">
        <v>0.007832</v>
      </c>
      <c r="J1595" s="1">
        <v>-0.008626</v>
      </c>
      <c r="K1595" s="1">
        <v>0.010468</v>
      </c>
    </row>
    <row r="1596" ht="15.75" customHeight="1">
      <c r="A1596" s="1">
        <v>56859.499988</v>
      </c>
      <c r="B1596" s="1">
        <v>56859.0</v>
      </c>
      <c r="C1596" s="1">
        <v>56860.0</v>
      </c>
      <c r="D1596" s="1">
        <v>-0.019134</v>
      </c>
      <c r="E1596" s="1">
        <v>0.011512</v>
      </c>
      <c r="F1596" s="1">
        <v>-0.00835</v>
      </c>
      <c r="G1596" s="1">
        <v>0.00492</v>
      </c>
      <c r="H1596" s="1">
        <v>-0.001559</v>
      </c>
      <c r="I1596" s="1">
        <v>0.005326</v>
      </c>
      <c r="J1596" s="1">
        <v>-0.009526</v>
      </c>
      <c r="K1596" s="1">
        <v>0.007239</v>
      </c>
    </row>
    <row r="1597" ht="15.75" customHeight="1">
      <c r="A1597" s="1">
        <v>56860.499988</v>
      </c>
      <c r="B1597" s="1">
        <v>56860.0</v>
      </c>
      <c r="C1597" s="1">
        <v>56861.0</v>
      </c>
      <c r="D1597" s="1">
        <v>-0.02005</v>
      </c>
      <c r="E1597" s="1">
        <v>0.011095</v>
      </c>
      <c r="F1597" s="1">
        <v>-0.009551</v>
      </c>
      <c r="G1597" s="1">
        <v>0.004684</v>
      </c>
      <c r="H1597" s="1">
        <v>-0.009009</v>
      </c>
      <c r="I1597" s="1">
        <v>0.004814</v>
      </c>
      <c r="J1597" s="1">
        <v>-0.001903</v>
      </c>
      <c r="K1597" s="1">
        <v>0.007324</v>
      </c>
    </row>
    <row r="1598" ht="15.75" customHeight="1">
      <c r="A1598" s="1">
        <v>56861.499988</v>
      </c>
      <c r="B1598" s="1">
        <v>56861.0</v>
      </c>
      <c r="C1598" s="1">
        <v>56862.0</v>
      </c>
      <c r="D1598" s="1">
        <v>0.002535</v>
      </c>
      <c r="E1598" s="1">
        <v>0.012599</v>
      </c>
      <c r="F1598" s="1">
        <v>0.007604</v>
      </c>
      <c r="G1598" s="1">
        <v>0.005476</v>
      </c>
      <c r="H1598" s="1">
        <v>-0.002373</v>
      </c>
      <c r="I1598" s="1">
        <v>0.005654</v>
      </c>
      <c r="J1598" s="1">
        <v>-1.4E-4</v>
      </c>
      <c r="K1598" s="1">
        <v>0.00807</v>
      </c>
    </row>
    <row r="1599" ht="15.75" customHeight="1">
      <c r="A1599" s="1">
        <v>56862.499988</v>
      </c>
      <c r="B1599" s="1">
        <v>56862.0</v>
      </c>
      <c r="C1599" s="1">
        <v>56863.0</v>
      </c>
      <c r="D1599" s="1">
        <v>0.014829</v>
      </c>
      <c r="E1599" s="1">
        <v>0.014252</v>
      </c>
      <c r="F1599" s="1">
        <v>0.01208</v>
      </c>
      <c r="G1599" s="1">
        <v>0.006359</v>
      </c>
      <c r="H1599" s="1">
        <v>-0.006682</v>
      </c>
      <c r="I1599" s="1">
        <v>0.006178</v>
      </c>
      <c r="J1599" s="1">
        <v>0.015261</v>
      </c>
      <c r="K1599" s="1">
        <v>0.009511</v>
      </c>
    </row>
    <row r="1600" ht="15.75" customHeight="1">
      <c r="A1600" s="1">
        <v>56863.499988</v>
      </c>
      <c r="B1600" s="1">
        <v>56863.0</v>
      </c>
      <c r="C1600" s="1">
        <v>56864.0</v>
      </c>
      <c r="D1600" s="1">
        <v>-0.04564</v>
      </c>
      <c r="E1600" s="1">
        <v>0.029571</v>
      </c>
      <c r="F1600" s="1">
        <v>-0.012805</v>
      </c>
      <c r="G1600" s="1">
        <v>0.010651</v>
      </c>
      <c r="H1600" s="1">
        <v>-0.018394</v>
      </c>
      <c r="I1600" s="1">
        <v>0.013663</v>
      </c>
      <c r="J1600" s="1">
        <v>-0.007463</v>
      </c>
      <c r="K1600" s="1">
        <v>0.020054</v>
      </c>
    </row>
    <row r="1601" ht="15.75" customHeight="1">
      <c r="A1601" s="1">
        <v>56864.499988</v>
      </c>
      <c r="B1601" s="1">
        <v>56864.0</v>
      </c>
      <c r="C1601" s="1">
        <v>56865.0</v>
      </c>
      <c r="D1601" s="1">
        <v>0.023842</v>
      </c>
      <c r="E1601" s="1">
        <v>0.013128</v>
      </c>
      <c r="F1601" s="1">
        <v>0.007806</v>
      </c>
      <c r="G1601" s="1">
        <v>0.006076</v>
      </c>
      <c r="H1601" s="1">
        <v>0.004456</v>
      </c>
      <c r="I1601" s="1">
        <v>0.005739</v>
      </c>
      <c r="J1601" s="1">
        <v>0.010882</v>
      </c>
      <c r="K1601" s="1">
        <v>0.008493</v>
      </c>
    </row>
    <row r="1602" ht="15.75" customHeight="1">
      <c r="A1602" s="1">
        <v>56865.499988</v>
      </c>
      <c r="B1602" s="1">
        <v>56865.0</v>
      </c>
      <c r="C1602" s="1">
        <v>56866.0</v>
      </c>
      <c r="D1602" s="1">
        <v>-0.035223</v>
      </c>
      <c r="E1602" s="1">
        <v>0.012418</v>
      </c>
      <c r="F1602" s="1">
        <v>1.35E-4</v>
      </c>
      <c r="G1602" s="1">
        <v>0.005421</v>
      </c>
      <c r="H1602" s="1">
        <v>-0.012215</v>
      </c>
      <c r="I1602" s="1">
        <v>0.005532</v>
      </c>
      <c r="J1602" s="1">
        <v>-0.016113</v>
      </c>
      <c r="K1602" s="1">
        <v>0.007986</v>
      </c>
    </row>
    <row r="1603" ht="15.75" customHeight="1">
      <c r="A1603" s="1">
        <v>56866.499988</v>
      </c>
      <c r="B1603" s="1">
        <v>56866.0</v>
      </c>
      <c r="C1603" s="1">
        <v>56867.0</v>
      </c>
      <c r="D1603" s="1">
        <v>-0.008382</v>
      </c>
      <c r="E1603" s="1">
        <v>0.011973</v>
      </c>
      <c r="F1603" s="1">
        <v>0.004902</v>
      </c>
      <c r="G1603" s="1">
        <v>0.005652</v>
      </c>
      <c r="H1603" s="1">
        <v>-4.08E-4</v>
      </c>
      <c r="I1603" s="1">
        <v>0.005514</v>
      </c>
      <c r="J1603" s="1">
        <v>-0.010972</v>
      </c>
      <c r="K1603" s="1">
        <v>0.007408</v>
      </c>
    </row>
    <row r="1604" ht="15.75" customHeight="1">
      <c r="A1604" s="1">
        <v>56867.499988</v>
      </c>
      <c r="B1604" s="1">
        <v>56867.0</v>
      </c>
      <c r="C1604" s="1">
        <v>56868.0</v>
      </c>
      <c r="D1604" s="1">
        <v>5.16E-4</v>
      </c>
      <c r="E1604" s="1">
        <v>0.011787</v>
      </c>
      <c r="F1604" s="1">
        <v>0.002722</v>
      </c>
      <c r="G1604" s="1">
        <v>0.005093</v>
      </c>
      <c r="H1604" s="1">
        <v>7.07E-4</v>
      </c>
      <c r="I1604" s="1">
        <v>0.005362</v>
      </c>
      <c r="J1604" s="1">
        <v>-0.002732</v>
      </c>
      <c r="K1604" s="1">
        <v>0.007526</v>
      </c>
    </row>
    <row r="1605" ht="15.75" customHeight="1">
      <c r="A1605" s="1">
        <v>56868.499988</v>
      </c>
      <c r="B1605" s="1">
        <v>56868.0</v>
      </c>
      <c r="C1605" s="1">
        <v>56869.0</v>
      </c>
      <c r="D1605" s="1">
        <v>-0.002774</v>
      </c>
      <c r="E1605" s="1">
        <v>0.011146</v>
      </c>
      <c r="F1605" s="1">
        <v>0.003929</v>
      </c>
      <c r="G1605" s="1">
        <v>0.005371</v>
      </c>
      <c r="H1605" s="1">
        <v>0.004032</v>
      </c>
      <c r="I1605" s="1">
        <v>0.005139</v>
      </c>
      <c r="J1605" s="1">
        <v>-0.009137</v>
      </c>
      <c r="K1605" s="1">
        <v>0.006888</v>
      </c>
    </row>
    <row r="1606" ht="15.75" customHeight="1">
      <c r="A1606" s="1">
        <v>56869.499988</v>
      </c>
      <c r="B1606" s="1">
        <v>56869.0</v>
      </c>
      <c r="C1606" s="1">
        <v>56870.0</v>
      </c>
      <c r="D1606" s="1">
        <v>-0.017368</v>
      </c>
      <c r="E1606" s="1">
        <v>0.011352</v>
      </c>
      <c r="F1606" s="1">
        <v>-0.003577</v>
      </c>
      <c r="G1606" s="1">
        <v>0.004711</v>
      </c>
      <c r="H1606" s="1">
        <v>-0.005486</v>
      </c>
      <c r="I1606" s="1">
        <v>0.005294</v>
      </c>
      <c r="J1606" s="1">
        <v>-0.005668</v>
      </c>
      <c r="K1606" s="1">
        <v>0.007197</v>
      </c>
    </row>
    <row r="1607" ht="15.75" customHeight="1">
      <c r="A1607" s="1">
        <v>56870.499988</v>
      </c>
      <c r="B1607" s="1">
        <v>56870.0</v>
      </c>
      <c r="C1607" s="1">
        <v>56871.0</v>
      </c>
      <c r="D1607" s="1">
        <v>-0.030973</v>
      </c>
      <c r="E1607" s="1">
        <v>0.012634</v>
      </c>
      <c r="F1607" s="1">
        <v>-0.009415</v>
      </c>
      <c r="G1607" s="1">
        <v>0.005006</v>
      </c>
      <c r="H1607" s="1">
        <v>-0.002523</v>
      </c>
      <c r="I1607" s="1">
        <v>0.005867</v>
      </c>
      <c r="J1607" s="1">
        <v>-0.017697</v>
      </c>
      <c r="K1607" s="1">
        <v>0.00805</v>
      </c>
    </row>
    <row r="1608" ht="15.75" customHeight="1">
      <c r="A1608" s="1">
        <v>56871.499988</v>
      </c>
      <c r="B1608" s="1">
        <v>56871.0</v>
      </c>
      <c r="C1608" s="1">
        <v>56872.0</v>
      </c>
      <c r="D1608" s="1">
        <v>0.002591</v>
      </c>
      <c r="E1608" s="1">
        <v>0.011818</v>
      </c>
      <c r="F1608" s="1">
        <v>0.005838</v>
      </c>
      <c r="G1608" s="1">
        <v>0.005341</v>
      </c>
      <c r="H1608" s="1">
        <v>9.3E-5</v>
      </c>
      <c r="I1608" s="1">
        <v>0.005324</v>
      </c>
      <c r="J1608" s="1">
        <v>-0.002283</v>
      </c>
      <c r="K1608" s="1">
        <v>0.007454</v>
      </c>
    </row>
    <row r="1609" ht="15.75" customHeight="1">
      <c r="A1609" s="1">
        <v>56872.499988</v>
      </c>
      <c r="B1609" s="1">
        <v>56872.0</v>
      </c>
      <c r="C1609" s="1">
        <v>56873.0</v>
      </c>
      <c r="D1609" s="1">
        <v>-0.028034</v>
      </c>
      <c r="E1609" s="1">
        <v>0.012048</v>
      </c>
      <c r="F1609" s="1">
        <v>-6.7E-4</v>
      </c>
      <c r="G1609" s="1">
        <v>0.005223</v>
      </c>
      <c r="H1609" s="1">
        <v>-0.005934</v>
      </c>
      <c r="I1609" s="1">
        <v>0.005315</v>
      </c>
      <c r="J1609" s="1">
        <v>-0.016988</v>
      </c>
      <c r="K1609" s="1">
        <v>0.007715</v>
      </c>
    </row>
    <row r="1610" ht="15.75" customHeight="1">
      <c r="A1610" s="1">
        <v>56873.499988</v>
      </c>
      <c r="B1610" s="1">
        <v>56873.0</v>
      </c>
      <c r="C1610" s="1">
        <v>56874.0</v>
      </c>
      <c r="D1610" s="1">
        <v>-0.010599</v>
      </c>
      <c r="E1610" s="1">
        <v>0.013786</v>
      </c>
      <c r="F1610" s="1">
        <v>-1.88E-4</v>
      </c>
      <c r="G1610" s="1">
        <v>0.006071</v>
      </c>
      <c r="H1610" s="1">
        <v>-5.17E-4</v>
      </c>
      <c r="I1610" s="1">
        <v>0.006226</v>
      </c>
      <c r="J1610" s="1">
        <v>-0.009578</v>
      </c>
      <c r="K1610" s="1">
        <v>0.00874</v>
      </c>
    </row>
    <row r="1611" ht="15.75" customHeight="1">
      <c r="A1611" s="1">
        <v>56874.499988</v>
      </c>
      <c r="B1611" s="1">
        <v>56874.0</v>
      </c>
      <c r="C1611" s="1">
        <v>56875.0</v>
      </c>
      <c r="D1611" s="1">
        <v>0.004084</v>
      </c>
      <c r="E1611" s="1">
        <v>0.015177</v>
      </c>
      <c r="F1611" s="1">
        <v>0.006954</v>
      </c>
      <c r="G1611" s="1">
        <v>0.00677</v>
      </c>
      <c r="H1611" s="1">
        <v>0.002373</v>
      </c>
      <c r="I1611" s="1">
        <v>0.006643</v>
      </c>
      <c r="J1611" s="1">
        <v>-0.003836</v>
      </c>
      <c r="K1611" s="1">
        <v>0.009872</v>
      </c>
    </row>
    <row r="1612" ht="15.75" customHeight="1">
      <c r="A1612" s="1">
        <v>56875.499988</v>
      </c>
      <c r="B1612" s="1">
        <v>56875.0</v>
      </c>
      <c r="C1612" s="1">
        <v>56876.0</v>
      </c>
      <c r="D1612" s="1">
        <v>0.024736</v>
      </c>
      <c r="E1612" s="1">
        <v>0.025921</v>
      </c>
      <c r="F1612" s="1">
        <v>0.005445</v>
      </c>
      <c r="G1612" s="1">
        <v>0.01087</v>
      </c>
      <c r="H1612" s="1">
        <v>0.0133</v>
      </c>
      <c r="I1612" s="1">
        <v>0.011524</v>
      </c>
      <c r="J1612" s="1">
        <v>0.012899</v>
      </c>
      <c r="K1612" s="1">
        <v>0.017097</v>
      </c>
    </row>
    <row r="1613" ht="15.75" customHeight="1">
      <c r="A1613" s="1">
        <v>56876.499988</v>
      </c>
      <c r="B1613" s="1">
        <v>56876.0</v>
      </c>
      <c r="C1613" s="1">
        <v>56877.0</v>
      </c>
      <c r="D1613" s="1">
        <v>0.042842</v>
      </c>
      <c r="E1613" s="1">
        <v>0.016863</v>
      </c>
      <c r="F1613" s="1">
        <v>-9.83E-4</v>
      </c>
      <c r="G1613" s="1">
        <v>0.006559</v>
      </c>
      <c r="H1613" s="1">
        <v>0.018356</v>
      </c>
      <c r="I1613" s="1">
        <v>0.007236</v>
      </c>
      <c r="J1613" s="1">
        <v>0.01503</v>
      </c>
      <c r="K1613" s="1">
        <v>0.010584</v>
      </c>
    </row>
    <row r="1614" ht="15.75" customHeight="1">
      <c r="A1614" s="1">
        <v>56877.499988</v>
      </c>
      <c r="B1614" s="1">
        <v>56877.0</v>
      </c>
      <c r="C1614" s="1">
        <v>56878.0</v>
      </c>
      <c r="D1614" s="1">
        <v>-0.010868</v>
      </c>
      <c r="E1614" s="1">
        <v>0.015327</v>
      </c>
      <c r="F1614" s="1">
        <v>-0.007872</v>
      </c>
      <c r="G1614" s="1">
        <v>0.006634</v>
      </c>
      <c r="H1614" s="1">
        <v>0.001446</v>
      </c>
      <c r="I1614" s="1">
        <v>0.006474</v>
      </c>
      <c r="J1614" s="1">
        <v>-0.005703</v>
      </c>
      <c r="K1614" s="1">
        <v>0.00957</v>
      </c>
    </row>
    <row r="1615" ht="15.75" customHeight="1">
      <c r="A1615" s="1">
        <v>56878.499988</v>
      </c>
      <c r="B1615" s="1">
        <v>56878.0</v>
      </c>
      <c r="C1615" s="1">
        <v>56879.0</v>
      </c>
      <c r="D1615" s="1">
        <v>0.00279</v>
      </c>
      <c r="E1615" s="1">
        <v>0.013451</v>
      </c>
      <c r="F1615" s="1">
        <v>-0.003921</v>
      </c>
      <c r="G1615" s="1">
        <v>0.00568</v>
      </c>
      <c r="H1615" s="1">
        <v>-0.003522</v>
      </c>
      <c r="I1615" s="1">
        <v>0.005208</v>
      </c>
      <c r="J1615" s="1">
        <v>0.008225</v>
      </c>
      <c r="K1615" s="1">
        <v>0.008832</v>
      </c>
    </row>
    <row r="1616" ht="15.75" customHeight="1">
      <c r="A1616" s="1">
        <v>56879.499988</v>
      </c>
      <c r="B1616" s="1">
        <v>56879.0</v>
      </c>
      <c r="C1616" s="1">
        <v>56880.0</v>
      </c>
      <c r="D1616" s="1">
        <v>-0.008266</v>
      </c>
      <c r="E1616" s="1">
        <v>0.013952</v>
      </c>
      <c r="F1616" s="1">
        <v>0.002204</v>
      </c>
      <c r="G1616" s="1">
        <v>0.005982</v>
      </c>
      <c r="H1616" s="1">
        <v>0.001423</v>
      </c>
      <c r="I1616" s="1">
        <v>0.00581</v>
      </c>
      <c r="J1616" s="1">
        <v>-0.010275</v>
      </c>
      <c r="K1616" s="1">
        <v>0.008771</v>
      </c>
    </row>
    <row r="1617" ht="15.75" customHeight="1">
      <c r="A1617" s="1">
        <v>56880.499988</v>
      </c>
      <c r="B1617" s="1">
        <v>56880.0</v>
      </c>
      <c r="C1617" s="1">
        <v>56881.0</v>
      </c>
      <c r="D1617" s="1">
        <v>6.56E-4</v>
      </c>
      <c r="E1617" s="1">
        <v>0.013072</v>
      </c>
      <c r="F1617" s="1">
        <v>-0.003115</v>
      </c>
      <c r="G1617" s="1">
        <v>0.0061</v>
      </c>
      <c r="H1617" s="1">
        <v>-0.001615</v>
      </c>
      <c r="I1617" s="1">
        <v>0.0054730000000000004</v>
      </c>
      <c r="J1617" s="1">
        <v>0.003978</v>
      </c>
      <c r="K1617" s="1">
        <v>0.008059</v>
      </c>
    </row>
    <row r="1618" ht="15.75" customHeight="1">
      <c r="A1618" s="1">
        <v>56881.499988</v>
      </c>
      <c r="B1618" s="1">
        <v>56881.0</v>
      </c>
      <c r="C1618" s="1">
        <v>56882.0</v>
      </c>
      <c r="D1618" s="1">
        <v>-0.024843</v>
      </c>
      <c r="E1618" s="1">
        <v>0.013325</v>
      </c>
      <c r="F1618" s="1">
        <v>-0.003341</v>
      </c>
      <c r="G1618" s="1">
        <v>0.005736</v>
      </c>
      <c r="H1618" s="1">
        <v>-0.006854</v>
      </c>
      <c r="I1618" s="1">
        <v>0.005514</v>
      </c>
      <c r="J1618" s="1">
        <v>-0.010223</v>
      </c>
      <c r="K1618" s="1">
        <v>0.008436</v>
      </c>
    </row>
    <row r="1619" ht="15.75" customHeight="1">
      <c r="A1619" s="1">
        <v>56882.499988</v>
      </c>
      <c r="B1619" s="1">
        <v>56882.0</v>
      </c>
      <c r="C1619" s="1">
        <v>56883.0</v>
      </c>
      <c r="D1619" s="1">
        <v>-0.001558</v>
      </c>
      <c r="E1619" s="1">
        <v>0.013409</v>
      </c>
      <c r="F1619" s="1">
        <v>0.012944</v>
      </c>
      <c r="G1619" s="1">
        <v>0.006541</v>
      </c>
      <c r="H1619" s="1">
        <v>-0.00404</v>
      </c>
      <c r="I1619" s="1">
        <v>0.005537</v>
      </c>
      <c r="J1619" s="1">
        <v>-0.003108</v>
      </c>
      <c r="K1619" s="1">
        <v>0.008277</v>
      </c>
    </row>
    <row r="1620" ht="15.75" customHeight="1">
      <c r="A1620" s="1">
        <v>56883.499988</v>
      </c>
      <c r="B1620" s="1">
        <v>56883.0</v>
      </c>
      <c r="C1620" s="1">
        <v>56884.0</v>
      </c>
      <c r="D1620" s="1">
        <v>-0.02507</v>
      </c>
      <c r="E1620" s="1">
        <v>0.01384</v>
      </c>
      <c r="F1620" s="1">
        <v>-0.003455</v>
      </c>
      <c r="G1620" s="1">
        <v>0.006503</v>
      </c>
      <c r="H1620" s="1">
        <v>-0.009565</v>
      </c>
      <c r="I1620" s="1">
        <v>0.00557</v>
      </c>
      <c r="J1620" s="1">
        <v>-0.008759</v>
      </c>
      <c r="K1620" s="1">
        <v>0.008728</v>
      </c>
    </row>
    <row r="1621" ht="15.75" customHeight="1">
      <c r="A1621" s="1">
        <v>56884.499988</v>
      </c>
      <c r="B1621" s="1">
        <v>56884.0</v>
      </c>
      <c r="C1621" s="1">
        <v>56885.0</v>
      </c>
      <c r="D1621" s="1">
        <v>-0.012545</v>
      </c>
      <c r="E1621" s="1">
        <v>0.014634</v>
      </c>
      <c r="F1621" s="1">
        <v>-0.014612</v>
      </c>
      <c r="G1621" s="1">
        <v>0.005609</v>
      </c>
      <c r="H1621" s="1">
        <v>0.002812</v>
      </c>
      <c r="I1621" s="1">
        <v>0.006181</v>
      </c>
      <c r="J1621" s="1">
        <v>-0.005805</v>
      </c>
      <c r="K1621" s="1">
        <v>0.009284</v>
      </c>
    </row>
    <row r="1622" ht="15.75" customHeight="1">
      <c r="A1622" s="1">
        <v>56885.499988</v>
      </c>
      <c r="B1622" s="1">
        <v>56885.0</v>
      </c>
      <c r="C1622" s="1">
        <v>56886.0</v>
      </c>
      <c r="D1622" s="1">
        <v>5.09E-4</v>
      </c>
      <c r="E1622" s="1">
        <v>0.015622</v>
      </c>
      <c r="F1622" s="1">
        <v>-0.004155</v>
      </c>
      <c r="G1622" s="1">
        <v>0.006599</v>
      </c>
      <c r="H1622" s="1">
        <v>0.005347</v>
      </c>
      <c r="I1622" s="1">
        <v>0.006599</v>
      </c>
      <c r="J1622" s="1">
        <v>-0.003663</v>
      </c>
      <c r="K1622" s="1">
        <v>0.00979</v>
      </c>
    </row>
    <row r="1623" ht="15.75" customHeight="1">
      <c r="A1623" s="1">
        <v>56886.499988</v>
      </c>
      <c r="B1623" s="1">
        <v>56886.0</v>
      </c>
      <c r="C1623" s="1">
        <v>56887.0</v>
      </c>
      <c r="D1623" s="1">
        <v>-0.009519</v>
      </c>
      <c r="E1623" s="1">
        <v>0.01701</v>
      </c>
      <c r="F1623" s="1">
        <v>2.05E-4</v>
      </c>
      <c r="G1623" s="1">
        <v>0.006987</v>
      </c>
      <c r="H1623" s="1">
        <v>-0.00914</v>
      </c>
      <c r="I1623" s="1">
        <v>0.006893</v>
      </c>
      <c r="J1623" s="1">
        <v>0.00261</v>
      </c>
      <c r="K1623" s="1">
        <v>0.01101</v>
      </c>
    </row>
    <row r="1624" ht="15.75" customHeight="1">
      <c r="A1624" s="1">
        <v>56887.499988</v>
      </c>
      <c r="B1624" s="1">
        <v>56887.0</v>
      </c>
      <c r="C1624" s="1">
        <v>56888.0</v>
      </c>
      <c r="D1624" s="1">
        <v>0.104301</v>
      </c>
      <c r="E1624" s="1">
        <v>0.029362</v>
      </c>
      <c r="F1624" s="1">
        <v>0.016851</v>
      </c>
      <c r="G1624" s="1">
        <v>0.012018</v>
      </c>
      <c r="H1624" s="1">
        <v>0.030868</v>
      </c>
      <c r="I1624" s="1">
        <v>0.012842</v>
      </c>
      <c r="J1624" s="1">
        <v>0.042499</v>
      </c>
      <c r="K1624" s="1">
        <v>0.018884</v>
      </c>
    </row>
    <row r="1625" ht="15.75" customHeight="1">
      <c r="A1625" s="1">
        <v>56888.499988</v>
      </c>
      <c r="B1625" s="1">
        <v>56888.0</v>
      </c>
      <c r="C1625" s="1">
        <v>56889.0</v>
      </c>
      <c r="D1625" s="1">
        <v>0.026408</v>
      </c>
      <c r="E1625" s="1">
        <v>0.013173</v>
      </c>
      <c r="F1625" s="1">
        <v>0.001413</v>
      </c>
      <c r="G1625" s="1">
        <v>0.00515</v>
      </c>
      <c r="H1625" s="1">
        <v>0.009169</v>
      </c>
      <c r="I1625" s="1">
        <v>0.005589</v>
      </c>
      <c r="J1625" s="1">
        <v>0.011137</v>
      </c>
      <c r="K1625" s="1">
        <v>0.008744</v>
      </c>
    </row>
    <row r="1626" ht="15.75" customHeight="1">
      <c r="A1626" s="1">
        <v>56889.499988</v>
      </c>
      <c r="B1626" s="1">
        <v>56889.0</v>
      </c>
      <c r="C1626" s="1">
        <v>56890.0</v>
      </c>
      <c r="D1626" s="1">
        <v>0.020965</v>
      </c>
      <c r="E1626" s="1">
        <v>0.014149</v>
      </c>
      <c r="F1626" s="1">
        <v>0.005136</v>
      </c>
      <c r="G1626" s="1">
        <v>0.00624</v>
      </c>
      <c r="H1626" s="1">
        <v>0.004808</v>
      </c>
      <c r="I1626" s="1">
        <v>0.006171</v>
      </c>
      <c r="J1626" s="1">
        <v>0.009053</v>
      </c>
      <c r="K1626" s="1">
        <v>0.009091</v>
      </c>
    </row>
    <row r="1627" ht="15.75" customHeight="1">
      <c r="A1627" s="1">
        <v>56890.499988</v>
      </c>
      <c r="B1627" s="1">
        <v>56890.0</v>
      </c>
      <c r="C1627" s="1">
        <v>56891.0</v>
      </c>
      <c r="D1627" s="1">
        <v>0.001053</v>
      </c>
      <c r="E1627" s="1">
        <v>0.012987</v>
      </c>
      <c r="F1627" s="1">
        <v>0.008225</v>
      </c>
      <c r="G1627" s="1">
        <v>0.006098</v>
      </c>
      <c r="H1627" s="1">
        <v>0.003827</v>
      </c>
      <c r="I1627" s="1">
        <v>0.005919</v>
      </c>
      <c r="J1627" s="1">
        <v>-0.009892</v>
      </c>
      <c r="K1627" s="1">
        <v>0.008099</v>
      </c>
    </row>
    <row r="1628" ht="15.75" customHeight="1">
      <c r="A1628" s="1">
        <v>56891.499988</v>
      </c>
      <c r="B1628" s="1">
        <v>56891.0</v>
      </c>
      <c r="C1628" s="1">
        <v>56892.0</v>
      </c>
      <c r="D1628" s="1">
        <v>-0.002569</v>
      </c>
      <c r="E1628" s="1">
        <v>0.013096</v>
      </c>
      <c r="F1628" s="1">
        <v>-0.004945</v>
      </c>
      <c r="G1628" s="1">
        <v>0.005543</v>
      </c>
      <c r="H1628" s="1">
        <v>-0.006722</v>
      </c>
      <c r="I1628" s="1">
        <v>0.005752</v>
      </c>
      <c r="J1628" s="1">
        <v>0.008276</v>
      </c>
      <c r="K1628" s="1">
        <v>0.008604</v>
      </c>
    </row>
    <row r="1629" ht="15.75" customHeight="1">
      <c r="A1629" s="1">
        <v>56892.499988</v>
      </c>
      <c r="B1629" s="1">
        <v>56892.0</v>
      </c>
      <c r="C1629" s="1">
        <v>56893.0</v>
      </c>
      <c r="D1629" s="1">
        <v>-0.014738</v>
      </c>
      <c r="E1629" s="1">
        <v>0.012524</v>
      </c>
      <c r="F1629" s="1">
        <v>-0.004212</v>
      </c>
      <c r="G1629" s="1">
        <v>0.005558</v>
      </c>
      <c r="H1629" s="1">
        <v>-0.004963</v>
      </c>
      <c r="I1629" s="1">
        <v>0.005645</v>
      </c>
      <c r="J1629" s="1">
        <v>-0.004495</v>
      </c>
      <c r="K1629" s="1">
        <v>0.008025</v>
      </c>
    </row>
    <row r="1630" ht="15.75" customHeight="1">
      <c r="A1630" s="1">
        <v>56893.499988</v>
      </c>
      <c r="B1630" s="1">
        <v>56893.0</v>
      </c>
      <c r="C1630" s="1">
        <v>56894.0</v>
      </c>
      <c r="D1630" s="1">
        <v>0.011212</v>
      </c>
      <c r="E1630" s="1">
        <v>0.012639</v>
      </c>
      <c r="F1630" s="1">
        <v>-9.09E-4</v>
      </c>
      <c r="G1630" s="1">
        <v>0.005941</v>
      </c>
      <c r="H1630" s="1">
        <v>0.009925</v>
      </c>
      <c r="I1630" s="1">
        <v>0.005923</v>
      </c>
      <c r="J1630" s="1">
        <v>-0.002116</v>
      </c>
      <c r="K1630" s="1">
        <v>0.007701</v>
      </c>
    </row>
    <row r="1631" ht="15.75" customHeight="1">
      <c r="A1631" s="1">
        <v>56894.499988</v>
      </c>
      <c r="B1631" s="1">
        <v>56894.0</v>
      </c>
      <c r="C1631" s="1">
        <v>56895.0</v>
      </c>
      <c r="D1631" s="1">
        <v>-0.012385</v>
      </c>
      <c r="E1631" s="1">
        <v>0.012372</v>
      </c>
      <c r="F1631" s="1">
        <v>-0.004211</v>
      </c>
      <c r="G1631" s="1">
        <v>0.005445</v>
      </c>
      <c r="H1631" s="1">
        <v>-0.010579</v>
      </c>
      <c r="I1631" s="1">
        <v>0.005534</v>
      </c>
      <c r="J1631" s="1">
        <v>0.004448</v>
      </c>
      <c r="K1631" s="1">
        <v>0.007949</v>
      </c>
    </row>
    <row r="1632" ht="15.75" customHeight="1">
      <c r="A1632" s="1">
        <v>56895.499988</v>
      </c>
      <c r="B1632" s="1">
        <v>56895.0</v>
      </c>
      <c r="C1632" s="1">
        <v>56896.0</v>
      </c>
      <c r="D1632" s="1">
        <v>-0.001384</v>
      </c>
      <c r="E1632" s="1">
        <v>0.012759</v>
      </c>
      <c r="F1632" s="1">
        <v>0.00306</v>
      </c>
      <c r="G1632" s="1">
        <v>0.005862</v>
      </c>
      <c r="H1632" s="1">
        <v>0.005331</v>
      </c>
      <c r="I1632" s="1">
        <v>0.005973</v>
      </c>
      <c r="J1632" s="1">
        <v>-0.00852</v>
      </c>
      <c r="K1632" s="1">
        <v>0.007832</v>
      </c>
    </row>
    <row r="1633" ht="15.75" customHeight="1">
      <c r="A1633" s="1">
        <v>56896.499988</v>
      </c>
      <c r="B1633" s="1">
        <v>56896.0</v>
      </c>
      <c r="C1633" s="1">
        <v>56897.0</v>
      </c>
      <c r="D1633" s="1">
        <v>-0.005262</v>
      </c>
      <c r="E1633" s="1">
        <v>0.013026</v>
      </c>
      <c r="F1633" s="1">
        <v>-0.008698</v>
      </c>
      <c r="G1633" s="1">
        <v>0.005322</v>
      </c>
      <c r="H1633" s="1">
        <v>2.4E-5</v>
      </c>
      <c r="I1633" s="1">
        <v>0.005886</v>
      </c>
      <c r="J1633" s="1">
        <v>0.001523</v>
      </c>
      <c r="K1633" s="1">
        <v>0.008476</v>
      </c>
    </row>
    <row r="1634" ht="15.75" customHeight="1">
      <c r="A1634" s="1">
        <v>56897.499988</v>
      </c>
      <c r="B1634" s="1">
        <v>56897.0</v>
      </c>
      <c r="C1634" s="1">
        <v>56898.0</v>
      </c>
      <c r="D1634" s="1">
        <v>0.02651</v>
      </c>
      <c r="E1634" s="1">
        <v>0.032269</v>
      </c>
      <c r="F1634" s="1">
        <v>0.001393</v>
      </c>
      <c r="G1634" s="1">
        <v>0.012917</v>
      </c>
      <c r="H1634" s="1">
        <v>0.007615</v>
      </c>
      <c r="I1634" s="1">
        <v>0.014373</v>
      </c>
      <c r="J1634" s="1">
        <v>0.014708</v>
      </c>
      <c r="K1634" s="1">
        <v>0.022128</v>
      </c>
    </row>
    <row r="1635" ht="15.75" customHeight="1">
      <c r="A1635" s="1">
        <v>56898.499988</v>
      </c>
      <c r="B1635" s="1">
        <v>56898.0</v>
      </c>
      <c r="C1635" s="1">
        <v>56899.0</v>
      </c>
      <c r="D1635" s="1">
        <v>-0.008117</v>
      </c>
      <c r="E1635" s="1">
        <v>0.01343</v>
      </c>
      <c r="F1635" s="1">
        <v>-0.009504</v>
      </c>
      <c r="G1635" s="1">
        <v>0.00502</v>
      </c>
      <c r="H1635" s="1">
        <v>-0.011685</v>
      </c>
      <c r="I1635" s="1">
        <v>0.005865</v>
      </c>
      <c r="J1635" s="1">
        <v>0.013317</v>
      </c>
      <c r="K1635" s="1">
        <v>0.009346</v>
      </c>
    </row>
    <row r="1636" ht="15.75" customHeight="1">
      <c r="A1636" s="1">
        <v>56899.499988</v>
      </c>
      <c r="B1636" s="1">
        <v>56899.0</v>
      </c>
      <c r="C1636" s="1">
        <v>56900.0</v>
      </c>
      <c r="D1636" s="1">
        <v>0.006615</v>
      </c>
      <c r="E1636" s="1">
        <v>0.014703</v>
      </c>
      <c r="F1636" s="1">
        <v>0.005101</v>
      </c>
      <c r="G1636" s="1">
        <v>0.006144</v>
      </c>
      <c r="H1636" s="1">
        <v>0.002429</v>
      </c>
      <c r="I1636" s="1">
        <v>0.006958</v>
      </c>
      <c r="J1636" s="1">
        <v>0.001284</v>
      </c>
      <c r="K1636" s="1">
        <v>0.00952</v>
      </c>
    </row>
    <row r="1637" ht="15.75" customHeight="1">
      <c r="A1637" s="1">
        <v>56900.499988</v>
      </c>
      <c r="B1637" s="1">
        <v>56900.0</v>
      </c>
      <c r="C1637" s="1">
        <v>56901.0</v>
      </c>
      <c r="D1637" s="1">
        <v>0.004975</v>
      </c>
      <c r="E1637" s="1">
        <v>0.017769</v>
      </c>
      <c r="F1637" s="1">
        <v>0.005705</v>
      </c>
      <c r="G1637" s="1">
        <v>0.008307</v>
      </c>
      <c r="H1637" s="1">
        <v>0.004759</v>
      </c>
      <c r="I1637" s="1">
        <v>0.008449</v>
      </c>
      <c r="J1637" s="1">
        <v>-0.005115</v>
      </c>
      <c r="K1637" s="1">
        <v>0.011002</v>
      </c>
    </row>
    <row r="1638" ht="15.75" customHeight="1">
      <c r="A1638" s="1">
        <v>56901.499988</v>
      </c>
      <c r="B1638" s="1">
        <v>56901.0</v>
      </c>
      <c r="C1638" s="1">
        <v>56902.0</v>
      </c>
      <c r="D1638" s="1">
        <v>-0.001189</v>
      </c>
      <c r="E1638" s="1">
        <v>0.015189</v>
      </c>
      <c r="F1638" s="1">
        <v>0.007332</v>
      </c>
      <c r="G1638" s="1">
        <v>0.006863</v>
      </c>
      <c r="H1638" s="1">
        <v>-0.010461</v>
      </c>
      <c r="I1638" s="1">
        <v>0.006821</v>
      </c>
      <c r="J1638" s="1">
        <v>0.006382</v>
      </c>
      <c r="K1638" s="1">
        <v>0.009827</v>
      </c>
    </row>
    <row r="1639" ht="15.75" customHeight="1">
      <c r="A1639" s="1">
        <v>56902.499988</v>
      </c>
      <c r="B1639" s="1">
        <v>56902.0</v>
      </c>
      <c r="C1639" s="1">
        <v>56903.0</v>
      </c>
      <c r="D1639" s="1">
        <v>-0.023805</v>
      </c>
      <c r="E1639" s="1">
        <v>0.015887</v>
      </c>
      <c r="F1639" s="1">
        <v>-0.008544</v>
      </c>
      <c r="G1639" s="1">
        <v>0.006724</v>
      </c>
      <c r="H1639" s="1">
        <v>7.26E-4</v>
      </c>
      <c r="I1639" s="1">
        <v>0.007626</v>
      </c>
      <c r="J1639" s="1">
        <v>-0.016925</v>
      </c>
      <c r="K1639" s="1">
        <v>0.009764</v>
      </c>
    </row>
    <row r="1640" ht="15.75" customHeight="1">
      <c r="A1640" s="1">
        <v>56903.499988</v>
      </c>
      <c r="B1640" s="1">
        <v>56903.0</v>
      </c>
      <c r="C1640" s="1">
        <v>56904.0</v>
      </c>
      <c r="D1640" s="1">
        <v>-0.015443</v>
      </c>
      <c r="E1640" s="1">
        <v>0.01729</v>
      </c>
      <c r="F1640" s="1">
        <v>0.006</v>
      </c>
      <c r="G1640" s="1">
        <v>0.007523</v>
      </c>
      <c r="H1640" s="1">
        <v>-0.005851</v>
      </c>
      <c r="I1640" s="1">
        <v>0.007884</v>
      </c>
      <c r="J1640" s="1">
        <v>-0.011136</v>
      </c>
      <c r="K1640" s="1">
        <v>0.010847</v>
      </c>
    </row>
    <row r="1641" ht="15.75" customHeight="1">
      <c r="A1641" s="1">
        <v>56904.499988</v>
      </c>
      <c r="B1641" s="1">
        <v>56904.0</v>
      </c>
      <c r="C1641" s="1">
        <v>56905.0</v>
      </c>
      <c r="D1641" s="1">
        <v>-0.021238</v>
      </c>
      <c r="E1641" s="1">
        <v>0.019887</v>
      </c>
      <c r="F1641" s="1">
        <v>0.001931</v>
      </c>
      <c r="G1641" s="1">
        <v>0.00958</v>
      </c>
      <c r="H1641" s="1">
        <v>-0.006939</v>
      </c>
      <c r="I1641" s="1">
        <v>0.009041</v>
      </c>
      <c r="J1641" s="1">
        <v>-0.010752</v>
      </c>
      <c r="K1641" s="1">
        <v>0.011942</v>
      </c>
    </row>
    <row r="1642" ht="15.75" customHeight="1">
      <c r="A1642" s="1">
        <v>56905.499988</v>
      </c>
      <c r="B1642" s="1">
        <v>56905.0</v>
      </c>
      <c r="C1642" s="1">
        <v>56906.0</v>
      </c>
      <c r="D1642" s="1">
        <v>-0.044605</v>
      </c>
      <c r="E1642" s="1">
        <v>0.024327</v>
      </c>
      <c r="F1642" s="1">
        <v>0.012071</v>
      </c>
      <c r="G1642" s="1">
        <v>0.011211</v>
      </c>
      <c r="H1642" s="1">
        <v>-0.034805</v>
      </c>
      <c r="I1642" s="1">
        <v>0.010567</v>
      </c>
      <c r="J1642" s="1">
        <v>-0.004321</v>
      </c>
      <c r="K1642" s="1">
        <v>0.015028</v>
      </c>
    </row>
    <row r="1643" ht="15.75" customHeight="1">
      <c r="A1643" s="1">
        <v>56906.499988</v>
      </c>
      <c r="B1643" s="1">
        <v>56906.0</v>
      </c>
      <c r="C1643" s="1">
        <v>56907.0</v>
      </c>
      <c r="D1643" s="1">
        <v>0.015544</v>
      </c>
      <c r="E1643" s="1">
        <v>0.024513</v>
      </c>
      <c r="F1643" s="1">
        <v>-0.009364</v>
      </c>
      <c r="G1643" s="1">
        <v>0.010262</v>
      </c>
      <c r="H1643" s="1">
        <v>0.020429</v>
      </c>
      <c r="I1643" s="1">
        <v>0.011146</v>
      </c>
      <c r="J1643" s="1">
        <v>-0.0051</v>
      </c>
      <c r="K1643" s="1">
        <v>0.014526</v>
      </c>
    </row>
    <row r="1644" ht="15.75" customHeight="1">
      <c r="A1644" s="1">
        <v>56910.499988</v>
      </c>
      <c r="B1644" s="1">
        <v>56910.0</v>
      </c>
      <c r="C1644" s="1">
        <v>56911.0</v>
      </c>
      <c r="D1644" s="1">
        <v>0.076208</v>
      </c>
      <c r="E1644" s="1">
        <v>0.063128</v>
      </c>
      <c r="F1644" s="1">
        <v>0.053712</v>
      </c>
      <c r="G1644" s="1">
        <v>0.042501</v>
      </c>
      <c r="H1644" s="1">
        <v>0.006651</v>
      </c>
      <c r="I1644" s="1">
        <v>0.027131</v>
      </c>
      <c r="J1644" s="1">
        <v>0.035609</v>
      </c>
      <c r="K1644" s="1">
        <v>0.056511</v>
      </c>
    </row>
    <row r="1645" ht="15.75" customHeight="1">
      <c r="A1645" s="1">
        <v>56912.499988</v>
      </c>
      <c r="B1645" s="1">
        <v>56912.0</v>
      </c>
      <c r="C1645" s="1">
        <v>56913.0</v>
      </c>
      <c r="D1645" s="1">
        <v>0.004368</v>
      </c>
      <c r="E1645" s="1">
        <v>0.013803</v>
      </c>
      <c r="F1645" s="1">
        <v>0.016148</v>
      </c>
      <c r="G1645" s="1">
        <v>0.007475</v>
      </c>
      <c r="H1645" s="1">
        <v>-0.002933</v>
      </c>
      <c r="I1645" s="1">
        <v>0.00741</v>
      </c>
      <c r="J1645" s="1">
        <v>-0.009278</v>
      </c>
      <c r="K1645" s="1">
        <v>0.010756</v>
      </c>
    </row>
    <row r="1646" ht="15.75" customHeight="1">
      <c r="A1646" s="1">
        <v>56913.499988</v>
      </c>
      <c r="B1646" s="1">
        <v>56913.0</v>
      </c>
      <c r="C1646" s="1">
        <v>56914.0</v>
      </c>
      <c r="D1646" s="1">
        <v>-0.032057</v>
      </c>
      <c r="E1646" s="1">
        <v>0.012339</v>
      </c>
      <c r="F1646" s="1">
        <v>-0.01158</v>
      </c>
      <c r="G1646" s="1">
        <v>0.006217</v>
      </c>
      <c r="H1646" s="1">
        <v>-0.014491</v>
      </c>
      <c r="I1646" s="1">
        <v>0.006708</v>
      </c>
      <c r="J1646" s="1">
        <v>-0.004151</v>
      </c>
      <c r="K1646" s="1">
        <v>0.009785</v>
      </c>
    </row>
    <row r="1647" ht="15.75" customHeight="1">
      <c r="A1647" s="1">
        <v>56914.499988</v>
      </c>
      <c r="B1647" s="1">
        <v>56914.0</v>
      </c>
      <c r="C1647" s="1">
        <v>56915.0</v>
      </c>
      <c r="D1647" s="1">
        <v>-0.00292</v>
      </c>
      <c r="E1647" s="1">
        <v>0.011335</v>
      </c>
      <c r="F1647" s="1">
        <v>0.002159</v>
      </c>
      <c r="G1647" s="1">
        <v>0.006073</v>
      </c>
      <c r="H1647" s="1">
        <v>-0.00606</v>
      </c>
      <c r="I1647" s="1">
        <v>0.00596</v>
      </c>
      <c r="J1647" s="1">
        <v>0.007271</v>
      </c>
      <c r="K1647" s="1">
        <v>0.009249</v>
      </c>
    </row>
    <row r="1648" ht="15.75" customHeight="1">
      <c r="A1648" s="1">
        <v>56915.499988</v>
      </c>
      <c r="B1648" s="1">
        <v>56915.0</v>
      </c>
      <c r="C1648" s="1">
        <v>56916.0</v>
      </c>
      <c r="D1648" s="1">
        <v>-0.029621</v>
      </c>
      <c r="E1648" s="1">
        <v>0.011328</v>
      </c>
      <c r="F1648" s="1">
        <v>-0.004565</v>
      </c>
      <c r="G1648" s="1">
        <v>0.005832</v>
      </c>
      <c r="H1648" s="1">
        <v>-0.004858</v>
      </c>
      <c r="I1648" s="1">
        <v>0.006342</v>
      </c>
      <c r="J1648" s="1">
        <v>-0.030364</v>
      </c>
      <c r="K1648" s="1">
        <v>0.008129</v>
      </c>
    </row>
    <row r="1649" ht="15.75" customHeight="1">
      <c r="A1649" s="1">
        <v>56916.499988</v>
      </c>
      <c r="B1649" s="1">
        <v>56916.0</v>
      </c>
      <c r="C1649" s="1">
        <v>56917.0</v>
      </c>
      <c r="D1649" s="1">
        <v>-0.009795</v>
      </c>
      <c r="E1649" s="1">
        <v>0.011087</v>
      </c>
      <c r="F1649" s="1">
        <v>-0.008872</v>
      </c>
      <c r="G1649" s="1">
        <v>0.005549</v>
      </c>
      <c r="H1649" s="1">
        <v>-0.008816</v>
      </c>
      <c r="I1649" s="1">
        <v>0.005932</v>
      </c>
      <c r="J1649" s="1">
        <v>0.013703</v>
      </c>
      <c r="K1649" s="1">
        <v>0.009025</v>
      </c>
    </row>
    <row r="1650" ht="15.75" customHeight="1">
      <c r="A1650" s="1">
        <v>56917.499988</v>
      </c>
      <c r="B1650" s="1">
        <v>56917.0</v>
      </c>
      <c r="C1650" s="1">
        <v>56918.0</v>
      </c>
      <c r="D1650" s="1">
        <v>0.007175</v>
      </c>
      <c r="E1650" s="1">
        <v>0.012093</v>
      </c>
      <c r="F1650" s="1">
        <v>0.00649</v>
      </c>
      <c r="G1650" s="1">
        <v>0.006627</v>
      </c>
      <c r="H1650" s="1">
        <v>-0.001622</v>
      </c>
      <c r="I1650" s="1">
        <v>0.006437</v>
      </c>
      <c r="J1650" s="1">
        <v>0.006399</v>
      </c>
      <c r="K1650" s="1">
        <v>0.009436</v>
      </c>
    </row>
    <row r="1651" ht="15.75" customHeight="1">
      <c r="A1651" s="1">
        <v>56918.499988</v>
      </c>
      <c r="B1651" s="1">
        <v>56918.0</v>
      </c>
      <c r="C1651" s="1">
        <v>56919.0</v>
      </c>
      <c r="D1651" s="1">
        <v>-0.002164</v>
      </c>
      <c r="E1651" s="1">
        <v>0.013352</v>
      </c>
      <c r="F1651" s="1">
        <v>-0.003203</v>
      </c>
      <c r="G1651" s="1">
        <v>0.006514</v>
      </c>
      <c r="H1651" s="1">
        <v>-6.01E-4</v>
      </c>
      <c r="I1651" s="1">
        <v>0.007294</v>
      </c>
      <c r="J1651" s="1">
        <v>0.001738</v>
      </c>
      <c r="K1651" s="1">
        <v>0.010585</v>
      </c>
    </row>
    <row r="1652" ht="15.75" customHeight="1">
      <c r="A1652" s="1">
        <v>56919.499988</v>
      </c>
      <c r="B1652" s="1">
        <v>56919.0</v>
      </c>
      <c r="C1652" s="1">
        <v>56920.0</v>
      </c>
      <c r="D1652" s="1">
        <v>0.012355</v>
      </c>
      <c r="E1652" s="1">
        <v>0.018086</v>
      </c>
      <c r="F1652" s="1">
        <v>0.003154</v>
      </c>
      <c r="G1652" s="1">
        <v>0.00952</v>
      </c>
      <c r="H1652" s="1">
        <v>0.01019</v>
      </c>
      <c r="I1652" s="1">
        <v>0.009791</v>
      </c>
      <c r="J1652" s="1">
        <v>-0.009135</v>
      </c>
      <c r="K1652" s="1">
        <v>0.013983</v>
      </c>
    </row>
    <row r="1653" ht="15.75" customHeight="1">
      <c r="A1653" s="1">
        <v>56920.499988</v>
      </c>
      <c r="B1653" s="1">
        <v>56920.0</v>
      </c>
      <c r="C1653" s="1">
        <v>56921.0</v>
      </c>
      <c r="D1653" s="1">
        <v>0.040794</v>
      </c>
      <c r="E1653" s="1">
        <v>0.020407</v>
      </c>
      <c r="F1653" s="1">
        <v>0.003203</v>
      </c>
      <c r="G1653" s="1">
        <v>0.01016</v>
      </c>
      <c r="H1653" s="1">
        <v>0.015518</v>
      </c>
      <c r="I1653" s="1">
        <v>0.011189</v>
      </c>
      <c r="J1653" s="1">
        <v>0.028323</v>
      </c>
      <c r="K1653" s="1">
        <v>0.016166</v>
      </c>
    </row>
    <row r="1654" ht="15.75" customHeight="1">
      <c r="A1654" s="1">
        <v>56921.499988</v>
      </c>
      <c r="B1654" s="1">
        <v>56921.0</v>
      </c>
      <c r="C1654" s="1">
        <v>56922.0</v>
      </c>
      <c r="D1654" s="1">
        <v>0.024074</v>
      </c>
      <c r="E1654" s="1">
        <v>0.035195</v>
      </c>
      <c r="F1654" s="1">
        <v>0.008951</v>
      </c>
      <c r="G1654" s="1">
        <v>0.01985</v>
      </c>
      <c r="H1654" s="1">
        <v>0.006159</v>
      </c>
      <c r="I1654" s="1">
        <v>0.018532</v>
      </c>
      <c r="J1654" s="1">
        <v>0.01282</v>
      </c>
      <c r="K1654" s="1">
        <v>0.027551</v>
      </c>
    </row>
    <row r="1655" ht="15.75" customHeight="1">
      <c r="A1655" s="1">
        <v>56922.499988</v>
      </c>
      <c r="B1655" s="1">
        <v>56922.0</v>
      </c>
      <c r="C1655" s="1">
        <v>56923.0</v>
      </c>
      <c r="D1655" s="1">
        <v>0.035461</v>
      </c>
      <c r="E1655" s="1">
        <v>0.049316</v>
      </c>
      <c r="F1655" s="1">
        <v>-0.014198</v>
      </c>
      <c r="G1655" s="1">
        <v>0.020455</v>
      </c>
      <c r="H1655" s="1">
        <v>0.015607</v>
      </c>
      <c r="I1655" s="1">
        <v>0.02674</v>
      </c>
      <c r="J1655" s="1">
        <v>0.034783</v>
      </c>
      <c r="K1655" s="1">
        <v>0.044014</v>
      </c>
    </row>
    <row r="1656" ht="15.75" customHeight="1">
      <c r="A1656" s="1">
        <v>56926.499988</v>
      </c>
      <c r="B1656" s="1">
        <v>56926.0</v>
      </c>
      <c r="C1656" s="1">
        <v>56927.0</v>
      </c>
      <c r="D1656" s="1">
        <v>0.046248</v>
      </c>
      <c r="E1656" s="1">
        <v>0.02037</v>
      </c>
      <c r="F1656" s="1">
        <v>0.017703</v>
      </c>
      <c r="G1656" s="1">
        <v>0.008501</v>
      </c>
      <c r="H1656" s="1">
        <v>0.012809</v>
      </c>
      <c r="I1656" s="1">
        <v>0.009236</v>
      </c>
      <c r="J1656" s="1">
        <v>0.012458</v>
      </c>
      <c r="K1656" s="1">
        <v>0.013046</v>
      </c>
    </row>
    <row r="1657" ht="15.75" customHeight="1">
      <c r="A1657" s="1">
        <v>56927.499988</v>
      </c>
      <c r="B1657" s="1">
        <v>56927.0</v>
      </c>
      <c r="C1657" s="1">
        <v>56928.0</v>
      </c>
      <c r="D1657" s="1">
        <v>-0.01405</v>
      </c>
      <c r="E1657" s="1">
        <v>0.023942</v>
      </c>
      <c r="F1657" s="1">
        <v>1.0E-4</v>
      </c>
      <c r="G1657" s="1">
        <v>0.011186</v>
      </c>
      <c r="H1657" s="1">
        <v>-0.008586</v>
      </c>
      <c r="I1657" s="1">
        <v>0.010542</v>
      </c>
      <c r="J1657" s="1">
        <v>8.14E-4</v>
      </c>
      <c r="K1657" s="1">
        <v>0.01437</v>
      </c>
    </row>
    <row r="1658" ht="15.75" customHeight="1">
      <c r="A1658" s="1">
        <v>56928.499988</v>
      </c>
      <c r="B1658" s="1">
        <v>56928.0</v>
      </c>
      <c r="C1658" s="1">
        <v>56929.0</v>
      </c>
      <c r="D1658" s="1">
        <v>0.018412</v>
      </c>
      <c r="E1658" s="1">
        <v>0.021757</v>
      </c>
      <c r="F1658" s="1">
        <v>0.016768</v>
      </c>
      <c r="G1658" s="1">
        <v>0.009806</v>
      </c>
      <c r="H1658" s="1">
        <v>0.004756</v>
      </c>
      <c r="I1658" s="1">
        <v>0.010098</v>
      </c>
      <c r="J1658" s="1">
        <v>-4.78E-4</v>
      </c>
      <c r="K1658" s="1">
        <v>0.012832</v>
      </c>
    </row>
    <row r="1659" ht="15.75" customHeight="1">
      <c r="A1659" s="1">
        <v>56929.499988</v>
      </c>
      <c r="B1659" s="1">
        <v>56929.0</v>
      </c>
      <c r="C1659" s="1">
        <v>56930.0</v>
      </c>
      <c r="D1659" s="1">
        <v>-0.02259</v>
      </c>
      <c r="E1659" s="1">
        <v>0.019329</v>
      </c>
      <c r="F1659" s="1">
        <v>0.003472</v>
      </c>
      <c r="G1659" s="1">
        <v>0.00852</v>
      </c>
      <c r="H1659" s="1">
        <v>-0.017107</v>
      </c>
      <c r="I1659" s="1">
        <v>0.008619</v>
      </c>
      <c r="J1659" s="1">
        <v>-0.00372</v>
      </c>
      <c r="K1659" s="1">
        <v>0.012086</v>
      </c>
    </row>
    <row r="1660" ht="15.75" customHeight="1">
      <c r="A1660" s="1">
        <v>56930.499988</v>
      </c>
      <c r="B1660" s="1">
        <v>56930.0</v>
      </c>
      <c r="C1660" s="1">
        <v>56931.0</v>
      </c>
      <c r="D1660" s="1">
        <v>-0.039363</v>
      </c>
      <c r="E1660" s="1">
        <v>0.01624</v>
      </c>
      <c r="F1660" s="1">
        <v>-0.006242</v>
      </c>
      <c r="G1660" s="1">
        <v>0.007282</v>
      </c>
      <c r="H1660" s="1">
        <v>-0.00832</v>
      </c>
      <c r="I1660" s="1">
        <v>0.007452</v>
      </c>
      <c r="J1660" s="1">
        <v>-0.021504</v>
      </c>
      <c r="K1660" s="1">
        <v>0.010098</v>
      </c>
    </row>
    <row r="1661" ht="15.75" customHeight="1">
      <c r="A1661" s="1">
        <v>56931.499988</v>
      </c>
      <c r="B1661" s="1">
        <v>56931.0</v>
      </c>
      <c r="C1661" s="1">
        <v>56932.0</v>
      </c>
      <c r="D1661" s="1">
        <v>-0.001535</v>
      </c>
      <c r="E1661" s="1">
        <v>0.016116</v>
      </c>
      <c r="F1661" s="1">
        <v>0.001986</v>
      </c>
      <c r="G1661" s="1">
        <v>0.007331</v>
      </c>
      <c r="H1661" s="1">
        <v>-0.003089</v>
      </c>
      <c r="I1661" s="1">
        <v>0.007643</v>
      </c>
      <c r="J1661" s="1">
        <v>0.001562</v>
      </c>
      <c r="K1661" s="1">
        <v>0.009887</v>
      </c>
    </row>
    <row r="1662" ht="15.75" customHeight="1">
      <c r="A1662" s="1">
        <v>56932.499988</v>
      </c>
      <c r="B1662" s="1">
        <v>56932.0</v>
      </c>
      <c r="C1662" s="1">
        <v>56933.0</v>
      </c>
      <c r="D1662" s="1">
        <v>-0.011329</v>
      </c>
      <c r="E1662" s="1">
        <v>0.014516</v>
      </c>
      <c r="F1662" s="1">
        <v>0.006073</v>
      </c>
      <c r="G1662" s="1">
        <v>0.006951</v>
      </c>
      <c r="H1662" s="1">
        <v>-0.010709</v>
      </c>
      <c r="I1662" s="1">
        <v>0.006592</v>
      </c>
      <c r="J1662" s="1">
        <v>-0.001871</v>
      </c>
      <c r="K1662" s="1">
        <v>0.00917</v>
      </c>
    </row>
    <row r="1663" ht="15.75" customHeight="1">
      <c r="A1663" s="1">
        <v>56933.499988</v>
      </c>
      <c r="B1663" s="1">
        <v>56933.0</v>
      </c>
      <c r="C1663" s="1">
        <v>56934.0</v>
      </c>
      <c r="D1663" s="1">
        <v>-0.016933</v>
      </c>
      <c r="E1663" s="1">
        <v>0.015019</v>
      </c>
      <c r="F1663" s="1">
        <v>0.005112</v>
      </c>
      <c r="G1663" s="1">
        <v>0.007311</v>
      </c>
      <c r="H1663" s="1">
        <v>-2.33E-4</v>
      </c>
      <c r="I1663" s="1">
        <v>0.00707</v>
      </c>
      <c r="J1663" s="1">
        <v>-0.020749</v>
      </c>
      <c r="K1663" s="1">
        <v>0.00929</v>
      </c>
    </row>
    <row r="1664" ht="15.75" customHeight="1">
      <c r="A1664" s="1">
        <v>56934.499988</v>
      </c>
      <c r="B1664" s="1">
        <v>56934.0</v>
      </c>
      <c r="C1664" s="1">
        <v>56935.0</v>
      </c>
      <c r="D1664" s="1">
        <v>-0.024456</v>
      </c>
      <c r="E1664" s="1">
        <v>0.013055</v>
      </c>
      <c r="F1664" s="1">
        <v>-0.003724</v>
      </c>
      <c r="G1664" s="1">
        <v>0.005885</v>
      </c>
      <c r="H1664" s="1">
        <v>-0.006559</v>
      </c>
      <c r="I1664" s="1">
        <v>0.005802</v>
      </c>
      <c r="J1664" s="1">
        <v>-0.010204</v>
      </c>
      <c r="K1664" s="1">
        <v>0.008759</v>
      </c>
    </row>
    <row r="1665" ht="15.75" customHeight="1">
      <c r="A1665" s="1">
        <v>56935.499988</v>
      </c>
      <c r="B1665" s="1">
        <v>56935.0</v>
      </c>
      <c r="C1665" s="1">
        <v>56936.0</v>
      </c>
      <c r="D1665" s="1">
        <v>-0.019851</v>
      </c>
      <c r="E1665" s="1">
        <v>0.014602</v>
      </c>
      <c r="F1665" s="1">
        <v>-0.00771</v>
      </c>
      <c r="G1665" s="1">
        <v>0.006669</v>
      </c>
      <c r="H1665" s="1">
        <v>-0.008528</v>
      </c>
      <c r="I1665" s="1">
        <v>0.006021</v>
      </c>
      <c r="J1665" s="1">
        <v>-0.004379</v>
      </c>
      <c r="K1665" s="1">
        <v>0.010173</v>
      </c>
    </row>
    <row r="1666" ht="15.75" customHeight="1">
      <c r="A1666" s="1">
        <v>56936.499988</v>
      </c>
      <c r="B1666" s="1">
        <v>56936.0</v>
      </c>
      <c r="C1666" s="1">
        <v>56937.0</v>
      </c>
      <c r="D1666" s="1">
        <v>-0.008377</v>
      </c>
      <c r="E1666" s="1">
        <v>0.022477</v>
      </c>
      <c r="F1666" s="1">
        <v>-8.98E-4</v>
      </c>
      <c r="G1666" s="1">
        <v>0.010489</v>
      </c>
      <c r="H1666" s="1">
        <v>-0.004198</v>
      </c>
      <c r="I1666" s="1">
        <v>0.010009</v>
      </c>
      <c r="J1666" s="1">
        <v>-7.19E-4</v>
      </c>
      <c r="K1666" s="1">
        <v>0.014894</v>
      </c>
    </row>
    <row r="1667" ht="15.75" customHeight="1">
      <c r="A1667" s="1">
        <v>56937.499988</v>
      </c>
      <c r="B1667" s="1">
        <v>56937.0</v>
      </c>
      <c r="C1667" s="1">
        <v>56938.0</v>
      </c>
      <c r="D1667" s="1">
        <v>0.016801</v>
      </c>
      <c r="E1667" s="1">
        <v>0.013708</v>
      </c>
      <c r="F1667" s="1">
        <v>4.74E-4</v>
      </c>
      <c r="G1667" s="1">
        <v>0.005725</v>
      </c>
      <c r="H1667" s="1">
        <v>0.005831</v>
      </c>
      <c r="I1667" s="1">
        <v>0.006343</v>
      </c>
      <c r="J1667" s="1">
        <v>0.008566</v>
      </c>
      <c r="K1667" s="1">
        <v>0.008658</v>
      </c>
    </row>
    <row r="1668" ht="15.75" customHeight="1">
      <c r="A1668" s="1">
        <v>56938.499988</v>
      </c>
      <c r="B1668" s="1">
        <v>56938.0</v>
      </c>
      <c r="C1668" s="1">
        <v>56939.0</v>
      </c>
      <c r="D1668" s="1">
        <v>-0.02385</v>
      </c>
      <c r="E1668" s="1">
        <v>0.012003</v>
      </c>
      <c r="F1668" s="1">
        <v>0.001676</v>
      </c>
      <c r="G1668" s="1">
        <v>0.005425</v>
      </c>
      <c r="H1668" s="1">
        <v>-0.006747</v>
      </c>
      <c r="I1668" s="1">
        <v>0.00546</v>
      </c>
      <c r="J1668" s="1">
        <v>-0.014581</v>
      </c>
      <c r="K1668" s="1">
        <v>0.007542</v>
      </c>
    </row>
    <row r="1669" ht="15.75" customHeight="1">
      <c r="A1669" s="1">
        <v>56939.499988</v>
      </c>
      <c r="B1669" s="1">
        <v>56939.0</v>
      </c>
      <c r="C1669" s="1">
        <v>56940.0</v>
      </c>
      <c r="D1669" s="1">
        <v>0.004275</v>
      </c>
      <c r="E1669" s="1">
        <v>0.011943</v>
      </c>
      <c r="F1669" s="1">
        <v>0.001113</v>
      </c>
      <c r="G1669" s="1">
        <v>0.005381</v>
      </c>
      <c r="H1669" s="1">
        <v>0.005586</v>
      </c>
      <c r="I1669" s="1">
        <v>0.005409</v>
      </c>
      <c r="J1669" s="1">
        <v>-0.004059</v>
      </c>
      <c r="K1669" s="1">
        <v>0.00758</v>
      </c>
    </row>
    <row r="1670" ht="15.75" customHeight="1">
      <c r="A1670" s="1">
        <v>56940.499988</v>
      </c>
      <c r="B1670" s="1">
        <v>56940.0</v>
      </c>
      <c r="C1670" s="1">
        <v>56941.0</v>
      </c>
      <c r="D1670" s="1">
        <v>0.003457</v>
      </c>
      <c r="E1670" s="1">
        <v>0.011246</v>
      </c>
      <c r="F1670" s="1">
        <v>0.001966</v>
      </c>
      <c r="G1670" s="1">
        <v>0.004875</v>
      </c>
      <c r="H1670" s="1">
        <v>-0.001778</v>
      </c>
      <c r="I1670" s="1">
        <v>0.00505</v>
      </c>
      <c r="J1670" s="1">
        <v>0.004279</v>
      </c>
      <c r="K1670" s="1">
        <v>0.007254</v>
      </c>
    </row>
    <row r="1671" ht="15.75" customHeight="1">
      <c r="A1671" s="1">
        <v>56941.499988</v>
      </c>
      <c r="B1671" s="1">
        <v>56941.0</v>
      </c>
      <c r="C1671" s="1">
        <v>56942.0</v>
      </c>
      <c r="D1671" s="1">
        <v>-0.024445</v>
      </c>
      <c r="E1671" s="1">
        <v>0.011216</v>
      </c>
      <c r="F1671" s="1">
        <v>-0.009047</v>
      </c>
      <c r="G1671" s="1">
        <v>0.004796</v>
      </c>
      <c r="H1671" s="1">
        <v>-0.005638</v>
      </c>
      <c r="I1671" s="1">
        <v>0.005114</v>
      </c>
      <c r="J1671" s="1">
        <v>-0.008271</v>
      </c>
      <c r="K1671" s="1">
        <v>0.007182</v>
      </c>
    </row>
    <row r="1672" ht="15.75" customHeight="1">
      <c r="A1672" s="1">
        <v>56942.499988</v>
      </c>
      <c r="B1672" s="1">
        <v>56942.0</v>
      </c>
      <c r="C1672" s="1">
        <v>56943.0</v>
      </c>
      <c r="D1672" s="1">
        <v>-0.013719</v>
      </c>
      <c r="E1672" s="1">
        <v>0.011308</v>
      </c>
      <c r="F1672" s="1">
        <v>2.17E-4</v>
      </c>
      <c r="G1672" s="1">
        <v>0.005003</v>
      </c>
      <c r="H1672" s="1">
        <v>0.002672</v>
      </c>
      <c r="I1672" s="1">
        <v>0.005266</v>
      </c>
      <c r="J1672" s="1">
        <v>-0.016666</v>
      </c>
      <c r="K1672" s="1">
        <v>0.00705</v>
      </c>
    </row>
    <row r="1673" ht="15.75" customHeight="1">
      <c r="A1673" s="1">
        <v>56943.499988</v>
      </c>
      <c r="B1673" s="1">
        <v>56943.0</v>
      </c>
      <c r="C1673" s="1">
        <v>56944.0</v>
      </c>
      <c r="D1673" s="1">
        <v>-0.008027</v>
      </c>
      <c r="E1673" s="1">
        <v>0.011577</v>
      </c>
      <c r="F1673" s="1">
        <v>0.001072</v>
      </c>
      <c r="G1673" s="1">
        <v>0.005138</v>
      </c>
      <c r="H1673" s="1">
        <v>-0.007242</v>
      </c>
      <c r="I1673" s="1">
        <v>0.005175</v>
      </c>
      <c r="J1673" s="1">
        <v>6.76E-4</v>
      </c>
      <c r="K1673" s="1">
        <v>0.007411</v>
      </c>
    </row>
    <row r="1674" ht="15.75" customHeight="1">
      <c r="A1674" s="1">
        <v>56944.499988</v>
      </c>
      <c r="B1674" s="1">
        <v>56944.0</v>
      </c>
      <c r="C1674" s="1">
        <v>56945.0</v>
      </c>
      <c r="D1674" s="1">
        <v>0.013703</v>
      </c>
      <c r="E1674" s="1">
        <v>0.011775</v>
      </c>
      <c r="F1674" s="1">
        <v>0.001457</v>
      </c>
      <c r="G1674" s="1">
        <v>0.005239</v>
      </c>
      <c r="H1674" s="1">
        <v>0.012227</v>
      </c>
      <c r="I1674" s="1">
        <v>0.005342</v>
      </c>
      <c r="J1674" s="1">
        <v>-0.004899</v>
      </c>
      <c r="K1674" s="1">
        <v>0.007375</v>
      </c>
    </row>
    <row r="1675" ht="15.75" customHeight="1">
      <c r="A1675" s="1">
        <v>56945.499988</v>
      </c>
      <c r="B1675" s="1">
        <v>56945.0</v>
      </c>
      <c r="C1675" s="1">
        <v>56946.0</v>
      </c>
      <c r="D1675" s="1">
        <v>0.046322</v>
      </c>
      <c r="E1675" s="1">
        <v>0.01692</v>
      </c>
      <c r="F1675" s="1">
        <v>0.011236</v>
      </c>
      <c r="G1675" s="1">
        <v>0.008107</v>
      </c>
      <c r="H1675" s="1">
        <v>0.016055</v>
      </c>
      <c r="I1675" s="1">
        <v>0.007733</v>
      </c>
      <c r="J1675" s="1">
        <v>0.013147</v>
      </c>
      <c r="K1675" s="1">
        <v>0.010663</v>
      </c>
    </row>
    <row r="1676" ht="15.75" customHeight="1">
      <c r="A1676" s="1">
        <v>56946.499988</v>
      </c>
      <c r="B1676" s="1">
        <v>56946.0</v>
      </c>
      <c r="C1676" s="1">
        <v>56947.0</v>
      </c>
      <c r="D1676" s="1">
        <v>0.018362</v>
      </c>
      <c r="E1676" s="1">
        <v>0.012816</v>
      </c>
      <c r="F1676" s="1">
        <v>-8.01E-4</v>
      </c>
      <c r="G1676" s="1">
        <v>0.005598</v>
      </c>
      <c r="H1676" s="1">
        <v>0.008024</v>
      </c>
      <c r="I1676" s="1">
        <v>0.005786</v>
      </c>
      <c r="J1676" s="1">
        <v>0.006959</v>
      </c>
      <c r="K1676" s="1">
        <v>0.008066</v>
      </c>
    </row>
    <row r="1677" ht="15.75" customHeight="1">
      <c r="A1677" s="1">
        <v>56947.499988</v>
      </c>
      <c r="B1677" s="1">
        <v>56947.0</v>
      </c>
      <c r="C1677" s="1">
        <v>56948.0</v>
      </c>
      <c r="D1677" s="1">
        <v>0.005025</v>
      </c>
      <c r="E1677" s="1">
        <v>0.01367</v>
      </c>
      <c r="F1677" s="1">
        <v>0.002283</v>
      </c>
      <c r="G1677" s="1">
        <v>0.006225</v>
      </c>
      <c r="H1677" s="1">
        <v>-0.005627</v>
      </c>
      <c r="I1677" s="1">
        <v>0.005697</v>
      </c>
      <c r="J1677" s="1">
        <v>0.010447</v>
      </c>
      <c r="K1677" s="1">
        <v>0.009116</v>
      </c>
    </row>
    <row r="1678" ht="15.75" customHeight="1">
      <c r="A1678" s="1">
        <v>56948.499988</v>
      </c>
      <c r="B1678" s="1">
        <v>56948.0</v>
      </c>
      <c r="C1678" s="1">
        <v>56949.0</v>
      </c>
      <c r="D1678" s="1">
        <v>-0.03651</v>
      </c>
      <c r="E1678" s="1">
        <v>0.021546</v>
      </c>
      <c r="F1678" s="1">
        <v>0.006521</v>
      </c>
      <c r="G1678" s="1">
        <v>0.010258</v>
      </c>
      <c r="H1678" s="1">
        <v>-0.005694</v>
      </c>
      <c r="I1678" s="1">
        <v>0.008951</v>
      </c>
      <c r="J1678" s="1">
        <v>-0.028117</v>
      </c>
      <c r="K1678" s="1">
        <v>0.013397</v>
      </c>
    </row>
    <row r="1679" ht="15.75" customHeight="1">
      <c r="A1679" s="1">
        <v>56949.499988</v>
      </c>
      <c r="B1679" s="1">
        <v>56949.0</v>
      </c>
      <c r="C1679" s="1">
        <v>56950.0</v>
      </c>
      <c r="D1679" s="1">
        <v>0.008355</v>
      </c>
      <c r="E1679" s="1">
        <v>0.01675</v>
      </c>
      <c r="F1679" s="1">
        <v>0.004019</v>
      </c>
      <c r="G1679" s="1">
        <v>0.007486</v>
      </c>
      <c r="H1679" s="1">
        <v>0.003281</v>
      </c>
      <c r="I1679" s="1">
        <v>0.006846</v>
      </c>
      <c r="J1679" s="1">
        <v>6.1E-5</v>
      </c>
      <c r="K1679" s="1">
        <v>0.010606</v>
      </c>
    </row>
    <row r="1680" ht="15.75" customHeight="1">
      <c r="A1680" s="1">
        <v>56950.499988</v>
      </c>
      <c r="B1680" s="1">
        <v>56950.0</v>
      </c>
      <c r="C1680" s="1">
        <v>56951.0</v>
      </c>
      <c r="D1680" s="1">
        <v>0.007632</v>
      </c>
      <c r="E1680" s="1">
        <v>0.015059</v>
      </c>
      <c r="F1680" s="1">
        <v>-0.004027</v>
      </c>
      <c r="G1680" s="1">
        <v>0.006884</v>
      </c>
      <c r="H1680" s="1">
        <v>0.002698</v>
      </c>
      <c r="I1680" s="1">
        <v>0.006101</v>
      </c>
      <c r="J1680" s="1">
        <v>0.003775</v>
      </c>
      <c r="K1680" s="1">
        <v>0.009508</v>
      </c>
    </row>
    <row r="1681" ht="15.75" customHeight="1">
      <c r="A1681" s="1">
        <v>56951.499988</v>
      </c>
      <c r="B1681" s="1">
        <v>56951.0</v>
      </c>
      <c r="C1681" s="1">
        <v>56952.0</v>
      </c>
      <c r="D1681" s="1">
        <v>-0.003785</v>
      </c>
      <c r="E1681" s="1">
        <v>0.0148</v>
      </c>
      <c r="F1681" s="1">
        <v>0.006045</v>
      </c>
      <c r="G1681" s="1">
        <v>0.007118</v>
      </c>
      <c r="H1681" s="1">
        <v>-1.9E-4</v>
      </c>
      <c r="I1681" s="1">
        <v>0.006085</v>
      </c>
      <c r="J1681" s="1">
        <v>-0.00703</v>
      </c>
      <c r="K1681" s="1">
        <v>0.009163</v>
      </c>
    </row>
    <row r="1682" ht="15.75" customHeight="1">
      <c r="A1682" s="1">
        <v>56952.499988</v>
      </c>
      <c r="B1682" s="1">
        <v>56952.0</v>
      </c>
      <c r="C1682" s="1">
        <v>56953.0</v>
      </c>
      <c r="D1682" s="1">
        <v>-0.02267</v>
      </c>
      <c r="E1682" s="1">
        <v>0.013001</v>
      </c>
      <c r="F1682" s="1">
        <v>-0.002047</v>
      </c>
      <c r="G1682" s="1">
        <v>0.006323</v>
      </c>
      <c r="H1682" s="1">
        <v>0.002033</v>
      </c>
      <c r="I1682" s="1">
        <v>0.005584</v>
      </c>
      <c r="J1682" s="1">
        <v>-0.019533</v>
      </c>
      <c r="K1682" s="1">
        <v>0.007784</v>
      </c>
    </row>
    <row r="1683" ht="15.75" customHeight="1">
      <c r="A1683" s="1">
        <v>56953.499988</v>
      </c>
      <c r="B1683" s="1">
        <v>56953.0</v>
      </c>
      <c r="C1683" s="1">
        <v>56954.0</v>
      </c>
      <c r="D1683" s="1">
        <v>-0.003041</v>
      </c>
      <c r="E1683" s="1">
        <v>0.013488</v>
      </c>
      <c r="F1683" s="1">
        <v>0.004141</v>
      </c>
      <c r="G1683" s="1">
        <v>0.006666</v>
      </c>
      <c r="H1683" s="1">
        <v>-0.003881</v>
      </c>
      <c r="I1683" s="1">
        <v>0.005481</v>
      </c>
      <c r="J1683" s="1">
        <v>-0.002008</v>
      </c>
      <c r="K1683" s="1">
        <v>0.008344</v>
      </c>
    </row>
    <row r="1684" ht="15.75" customHeight="1">
      <c r="A1684" s="1">
        <v>56954.499988</v>
      </c>
      <c r="B1684" s="1">
        <v>56954.0</v>
      </c>
      <c r="C1684" s="1">
        <v>56955.0</v>
      </c>
      <c r="D1684" s="1">
        <v>0.014725</v>
      </c>
      <c r="E1684" s="1">
        <v>0.014239</v>
      </c>
      <c r="F1684" s="1">
        <v>0.005413</v>
      </c>
      <c r="G1684" s="1">
        <v>0.006883</v>
      </c>
      <c r="H1684" s="1">
        <v>0.002464</v>
      </c>
      <c r="I1684" s="1">
        <v>0.006305</v>
      </c>
      <c r="J1684" s="1">
        <v>0.006955</v>
      </c>
      <c r="K1684" s="1">
        <v>0.008369</v>
      </c>
    </row>
    <row r="1685" ht="15.75" customHeight="1">
      <c r="A1685" s="1">
        <v>56955.499988</v>
      </c>
      <c r="B1685" s="1">
        <v>56955.0</v>
      </c>
      <c r="C1685" s="1">
        <v>56956.0</v>
      </c>
      <c r="D1685" s="1">
        <v>-0.036222</v>
      </c>
      <c r="E1685" s="1">
        <v>0.013477</v>
      </c>
      <c r="F1685" s="1">
        <v>-0.011525</v>
      </c>
      <c r="G1685" s="1">
        <v>0.006081</v>
      </c>
      <c r="H1685" s="1">
        <v>-0.007542</v>
      </c>
      <c r="I1685" s="1">
        <v>0.005684</v>
      </c>
      <c r="J1685" s="1">
        <v>-0.014507</v>
      </c>
      <c r="K1685" s="1">
        <v>0.008356</v>
      </c>
    </row>
    <row r="1686" ht="15.75" customHeight="1">
      <c r="A1686" s="1">
        <v>56956.499988</v>
      </c>
      <c r="B1686" s="1">
        <v>56956.0</v>
      </c>
      <c r="C1686" s="1">
        <v>56957.0</v>
      </c>
      <c r="D1686" s="1">
        <v>-0.025056</v>
      </c>
      <c r="E1686" s="1">
        <v>0.014002</v>
      </c>
      <c r="F1686" s="1">
        <v>0.002552</v>
      </c>
      <c r="G1686" s="1">
        <v>0.006531</v>
      </c>
      <c r="H1686" s="1">
        <v>-0.015557</v>
      </c>
      <c r="I1686" s="1">
        <v>0.005777</v>
      </c>
      <c r="J1686" s="1">
        <v>-0.003614</v>
      </c>
      <c r="K1686" s="1">
        <v>0.008717</v>
      </c>
    </row>
    <row r="1687" ht="15.75" customHeight="1">
      <c r="A1687" s="1">
        <v>56957.499988</v>
      </c>
      <c r="B1687" s="1">
        <v>56957.0</v>
      </c>
      <c r="C1687" s="1">
        <v>56958.0</v>
      </c>
      <c r="D1687" s="1">
        <v>0.012186</v>
      </c>
      <c r="E1687" s="1">
        <v>0.015853</v>
      </c>
      <c r="F1687" s="1">
        <v>0.011136</v>
      </c>
      <c r="G1687" s="1">
        <v>0.007402</v>
      </c>
      <c r="H1687" s="1">
        <v>0.0092</v>
      </c>
      <c r="I1687" s="1">
        <v>0.006875</v>
      </c>
      <c r="J1687" s="1">
        <v>-0.006948</v>
      </c>
      <c r="K1687" s="1">
        <v>0.009616</v>
      </c>
    </row>
    <row r="1688" ht="15.75" customHeight="1">
      <c r="A1688" s="1">
        <v>56958.499988</v>
      </c>
      <c r="B1688" s="1">
        <v>56958.0</v>
      </c>
      <c r="C1688" s="1">
        <v>56959.0</v>
      </c>
      <c r="D1688" s="1">
        <v>-0.030892</v>
      </c>
      <c r="E1688" s="1">
        <v>0.015774</v>
      </c>
      <c r="F1688" s="1">
        <v>-9.43E-4</v>
      </c>
      <c r="G1688" s="1">
        <v>0.006792</v>
      </c>
      <c r="H1688" s="1">
        <v>-0.009666</v>
      </c>
      <c r="I1688" s="1">
        <v>0.00654</v>
      </c>
      <c r="J1688" s="1">
        <v>-0.015379</v>
      </c>
      <c r="K1688" s="1">
        <v>0.009967</v>
      </c>
    </row>
    <row r="1689" ht="15.75" customHeight="1">
      <c r="A1689" s="1">
        <v>56959.499988</v>
      </c>
      <c r="B1689" s="1">
        <v>56959.0</v>
      </c>
      <c r="C1689" s="1">
        <v>56960.0</v>
      </c>
      <c r="D1689" s="1">
        <v>-1.68E-4</v>
      </c>
      <c r="E1689" s="1">
        <v>0.021275</v>
      </c>
      <c r="F1689" s="1">
        <v>-0.002253</v>
      </c>
      <c r="G1689" s="1">
        <v>0.00877</v>
      </c>
      <c r="H1689" s="1">
        <v>0.002329</v>
      </c>
      <c r="I1689" s="1">
        <v>0.008823</v>
      </c>
      <c r="J1689" s="1">
        <v>2.53E-4</v>
      </c>
      <c r="K1689" s="1">
        <v>0.013628</v>
      </c>
    </row>
    <row r="1690" ht="15.75" customHeight="1">
      <c r="A1690" s="1">
        <v>56960.499988</v>
      </c>
      <c r="B1690" s="1">
        <v>56960.0</v>
      </c>
      <c r="C1690" s="1">
        <v>56961.0</v>
      </c>
      <c r="D1690" s="1">
        <v>0.068151</v>
      </c>
      <c r="E1690" s="1">
        <v>0.028021</v>
      </c>
      <c r="F1690" s="1">
        <v>0.013044</v>
      </c>
      <c r="G1690" s="1">
        <v>0.011235</v>
      </c>
      <c r="H1690" s="1">
        <v>0.028454</v>
      </c>
      <c r="I1690" s="1">
        <v>0.012438</v>
      </c>
      <c r="J1690" s="1">
        <v>0.020203</v>
      </c>
      <c r="K1690" s="1">
        <v>0.018036</v>
      </c>
    </row>
    <row r="1691" ht="15.75" customHeight="1">
      <c r="A1691" s="1">
        <v>56961.499988</v>
      </c>
      <c r="B1691" s="1">
        <v>56961.0</v>
      </c>
      <c r="C1691" s="1">
        <v>56962.0</v>
      </c>
      <c r="D1691" s="1">
        <v>0.031052</v>
      </c>
      <c r="E1691" s="1">
        <v>0.012985</v>
      </c>
      <c r="F1691" s="1">
        <v>0.009302</v>
      </c>
      <c r="G1691" s="1">
        <v>0.005537</v>
      </c>
      <c r="H1691" s="1">
        <v>0.00675</v>
      </c>
      <c r="I1691" s="1">
        <v>0.005461</v>
      </c>
      <c r="J1691" s="1">
        <v>0.015294</v>
      </c>
      <c r="K1691" s="1">
        <v>0.008535</v>
      </c>
    </row>
    <row r="1692" ht="15.75" customHeight="1">
      <c r="A1692" s="1">
        <v>56962.499988</v>
      </c>
      <c r="B1692" s="1">
        <v>56962.0</v>
      </c>
      <c r="C1692" s="1">
        <v>56963.0</v>
      </c>
      <c r="D1692" s="1">
        <v>-0.010281</v>
      </c>
      <c r="E1692" s="1">
        <v>0.013194</v>
      </c>
      <c r="F1692" s="1">
        <v>-0.007775</v>
      </c>
      <c r="G1692" s="1">
        <v>0.005116</v>
      </c>
      <c r="H1692" s="1">
        <v>-0.004894</v>
      </c>
      <c r="I1692" s="1">
        <v>0.005717</v>
      </c>
      <c r="J1692" s="1">
        <v>0.001098</v>
      </c>
      <c r="K1692" s="1">
        <v>0.008681</v>
      </c>
    </row>
    <row r="1693" ht="15.75" customHeight="1">
      <c r="A1693" s="1">
        <v>56963.499988</v>
      </c>
      <c r="B1693" s="1">
        <v>56963.0</v>
      </c>
      <c r="C1693" s="1">
        <v>56964.0</v>
      </c>
      <c r="D1693" s="1">
        <v>-0.001349</v>
      </c>
      <c r="E1693" s="1">
        <v>0.013274</v>
      </c>
      <c r="F1693" s="1">
        <v>0.00105</v>
      </c>
      <c r="G1693" s="1">
        <v>0.005751</v>
      </c>
      <c r="H1693" s="1">
        <v>0.005386</v>
      </c>
      <c r="I1693" s="1">
        <v>0.005978</v>
      </c>
      <c r="J1693" s="1">
        <v>-0.007182</v>
      </c>
      <c r="K1693" s="1">
        <v>0.008593</v>
      </c>
    </row>
    <row r="1694" ht="15.75" customHeight="1">
      <c r="A1694" s="1">
        <v>56964.499988</v>
      </c>
      <c r="B1694" s="1">
        <v>56964.0</v>
      </c>
      <c r="C1694" s="1">
        <v>56965.0</v>
      </c>
      <c r="D1694" s="1">
        <v>-0.008528</v>
      </c>
      <c r="E1694" s="1">
        <v>0.012497</v>
      </c>
      <c r="F1694" s="1">
        <v>0.007606</v>
      </c>
      <c r="G1694" s="1">
        <v>0.006021</v>
      </c>
      <c r="H1694" s="1">
        <v>-0.004487</v>
      </c>
      <c r="I1694" s="1">
        <v>0.005542</v>
      </c>
      <c r="J1694" s="1">
        <v>-0.006416</v>
      </c>
      <c r="K1694" s="1">
        <v>0.007973</v>
      </c>
    </row>
    <row r="1695" ht="15.75" customHeight="1">
      <c r="A1695" s="1">
        <v>56965.499988</v>
      </c>
      <c r="B1695" s="1">
        <v>56965.0</v>
      </c>
      <c r="C1695" s="1">
        <v>56966.0</v>
      </c>
      <c r="D1695" s="1">
        <v>-0.015315</v>
      </c>
      <c r="E1695" s="1">
        <v>0.012378</v>
      </c>
      <c r="F1695" s="1">
        <v>-0.002352</v>
      </c>
      <c r="G1695" s="1">
        <v>0.004938</v>
      </c>
      <c r="H1695" s="1">
        <v>5.31E-4</v>
      </c>
      <c r="I1695" s="1">
        <v>0.00578</v>
      </c>
      <c r="J1695" s="1">
        <v>-0.013337</v>
      </c>
      <c r="K1695" s="1">
        <v>0.007858</v>
      </c>
    </row>
    <row r="1696" ht="15.75" customHeight="1">
      <c r="A1696" s="1">
        <v>56966.499988</v>
      </c>
      <c r="B1696" s="1">
        <v>56966.0</v>
      </c>
      <c r="C1696" s="1">
        <v>56967.0</v>
      </c>
      <c r="D1696" s="1">
        <v>5.58E-4</v>
      </c>
      <c r="E1696" s="1">
        <v>0.01202</v>
      </c>
      <c r="F1696" s="1">
        <v>0.004069</v>
      </c>
      <c r="G1696" s="1">
        <v>0.005822</v>
      </c>
      <c r="H1696" s="1">
        <v>-5.45E-4</v>
      </c>
      <c r="I1696" s="1">
        <v>0.005347</v>
      </c>
      <c r="J1696" s="1">
        <v>-0.002467</v>
      </c>
      <c r="K1696" s="1">
        <v>0.007583</v>
      </c>
    </row>
    <row r="1697" ht="15.75" customHeight="1">
      <c r="A1697" s="1">
        <v>56967.499988</v>
      </c>
      <c r="B1697" s="1">
        <v>56967.0</v>
      </c>
      <c r="C1697" s="1">
        <v>56968.0</v>
      </c>
      <c r="D1697" s="1">
        <v>0.01771</v>
      </c>
      <c r="E1697" s="1">
        <v>0.012236</v>
      </c>
      <c r="F1697" s="1">
        <v>-0.003551</v>
      </c>
      <c r="G1697" s="1">
        <v>0.005378</v>
      </c>
      <c r="H1697" s="1">
        <v>0.006113</v>
      </c>
      <c r="I1697" s="1">
        <v>0.005381</v>
      </c>
      <c r="J1697" s="1">
        <v>0.010911</v>
      </c>
      <c r="K1697" s="1">
        <v>0.007943</v>
      </c>
    </row>
    <row r="1698" ht="15.75" customHeight="1">
      <c r="A1698" s="1">
        <v>56968.499988</v>
      </c>
      <c r="B1698" s="1">
        <v>56968.0</v>
      </c>
      <c r="C1698" s="1">
        <v>56969.0</v>
      </c>
      <c r="D1698" s="1">
        <v>-0.013186</v>
      </c>
      <c r="E1698" s="1">
        <v>0.012797</v>
      </c>
      <c r="F1698" s="1">
        <v>0.002926</v>
      </c>
      <c r="G1698" s="1">
        <v>0.006674</v>
      </c>
      <c r="H1698" s="1">
        <v>-0.005439</v>
      </c>
      <c r="I1698" s="1">
        <v>0.005915</v>
      </c>
      <c r="J1698" s="1">
        <v>-0.007482</v>
      </c>
      <c r="K1698" s="1">
        <v>0.007588</v>
      </c>
    </row>
    <row r="1699" ht="15.75" customHeight="1">
      <c r="A1699" s="1">
        <v>56969.499988</v>
      </c>
      <c r="B1699" s="1">
        <v>56969.0</v>
      </c>
      <c r="C1699" s="1">
        <v>56970.0</v>
      </c>
      <c r="D1699" s="1">
        <v>-0.004329</v>
      </c>
      <c r="E1699" s="1">
        <v>0.015698</v>
      </c>
      <c r="F1699" s="1">
        <v>0.004139</v>
      </c>
      <c r="G1699" s="1">
        <v>0.007348</v>
      </c>
      <c r="H1699" s="1">
        <v>-0.006847</v>
      </c>
      <c r="I1699" s="1">
        <v>0.007023</v>
      </c>
      <c r="J1699" s="1">
        <v>0.001273</v>
      </c>
      <c r="K1699" s="1">
        <v>0.010033</v>
      </c>
    </row>
    <row r="1700" ht="15.75" customHeight="1">
      <c r="A1700" s="1">
        <v>56970.499988</v>
      </c>
      <c r="B1700" s="1">
        <v>56970.0</v>
      </c>
      <c r="C1700" s="1">
        <v>56971.0</v>
      </c>
      <c r="D1700" s="1">
        <v>-0.020162</v>
      </c>
      <c r="E1700" s="1">
        <v>0.019036</v>
      </c>
      <c r="F1700" s="1">
        <v>0.002554</v>
      </c>
      <c r="G1700" s="1">
        <v>0.008479</v>
      </c>
      <c r="H1700" s="1">
        <v>-0.016217</v>
      </c>
      <c r="I1700" s="1">
        <v>0.00852</v>
      </c>
      <c r="J1700" s="1">
        <v>-4.43E-4</v>
      </c>
      <c r="K1700" s="1">
        <v>0.012624</v>
      </c>
    </row>
    <row r="1701" ht="15.75" customHeight="1">
      <c r="A1701" s="1">
        <v>56971.499988</v>
      </c>
      <c r="B1701" s="1">
        <v>56971.0</v>
      </c>
      <c r="C1701" s="1">
        <v>56972.0</v>
      </c>
      <c r="D1701" s="1">
        <v>-0.007997</v>
      </c>
      <c r="E1701" s="1">
        <v>0.010657</v>
      </c>
      <c r="F1701" s="1">
        <v>-0.009659</v>
      </c>
      <c r="G1701" s="1">
        <v>0.004489</v>
      </c>
      <c r="H1701" s="1">
        <v>0.002085</v>
      </c>
      <c r="I1701" s="1">
        <v>0.0048</v>
      </c>
      <c r="J1701" s="1">
        <v>-0.003717</v>
      </c>
      <c r="K1701" s="1">
        <v>0.007108</v>
      </c>
    </row>
    <row r="1702" ht="15.75" customHeight="1">
      <c r="A1702" s="1">
        <v>56972.499988</v>
      </c>
      <c r="B1702" s="1">
        <v>56972.0</v>
      </c>
      <c r="C1702" s="1">
        <v>56973.0</v>
      </c>
      <c r="D1702" s="1">
        <v>0.005525</v>
      </c>
      <c r="E1702" s="1">
        <v>0.010976</v>
      </c>
      <c r="F1702" s="1">
        <v>-0.005929</v>
      </c>
      <c r="G1702" s="1">
        <v>0.0051</v>
      </c>
      <c r="H1702" s="1">
        <v>0.00379</v>
      </c>
      <c r="I1702" s="1">
        <v>0.00501</v>
      </c>
      <c r="J1702" s="1">
        <v>0.004673</v>
      </c>
      <c r="K1702" s="1">
        <v>0.007079</v>
      </c>
    </row>
    <row r="1703" ht="15.75" customHeight="1">
      <c r="A1703" s="1">
        <v>56973.499988</v>
      </c>
      <c r="B1703" s="1">
        <v>56973.0</v>
      </c>
      <c r="C1703" s="1">
        <v>56974.0</v>
      </c>
      <c r="D1703" s="1">
        <v>0.013327</v>
      </c>
      <c r="E1703" s="1">
        <v>0.012008</v>
      </c>
      <c r="F1703" s="1">
        <v>0.007362</v>
      </c>
      <c r="G1703" s="1">
        <v>0.005872</v>
      </c>
      <c r="H1703" s="1">
        <v>0.002961</v>
      </c>
      <c r="I1703" s="1">
        <v>0.005515</v>
      </c>
      <c r="J1703" s="1">
        <v>0.003098</v>
      </c>
      <c r="K1703" s="1">
        <v>0.007498</v>
      </c>
    </row>
    <row r="1704" ht="15.75" customHeight="1">
      <c r="A1704" s="1">
        <v>56974.499988</v>
      </c>
      <c r="B1704" s="1">
        <v>56974.0</v>
      </c>
      <c r="C1704" s="1">
        <v>56975.0</v>
      </c>
      <c r="D1704" s="1">
        <v>-0.032238</v>
      </c>
      <c r="E1704" s="1">
        <v>0.011355</v>
      </c>
      <c r="F1704" s="1">
        <v>-0.011558</v>
      </c>
      <c r="G1704" s="1">
        <v>0.004855</v>
      </c>
      <c r="H1704" s="1">
        <v>-0.01518</v>
      </c>
      <c r="I1704" s="1">
        <v>0.005034</v>
      </c>
      <c r="J1704" s="1">
        <v>-0.001696</v>
      </c>
      <c r="K1704" s="1">
        <v>0.007526</v>
      </c>
    </row>
    <row r="1705" ht="15.75" customHeight="1">
      <c r="A1705" s="1">
        <v>56975.499988</v>
      </c>
      <c r="B1705" s="1">
        <v>56975.0</v>
      </c>
      <c r="C1705" s="1">
        <v>56976.0</v>
      </c>
      <c r="D1705" s="1">
        <v>-0.018796</v>
      </c>
      <c r="E1705" s="1">
        <v>0.013069</v>
      </c>
      <c r="F1705" s="1">
        <v>-0.008539</v>
      </c>
      <c r="G1705" s="1">
        <v>0.005378</v>
      </c>
      <c r="H1705" s="1">
        <v>-0.003454</v>
      </c>
      <c r="I1705" s="1">
        <v>0.006065</v>
      </c>
      <c r="J1705" s="1">
        <v>-0.007138</v>
      </c>
      <c r="K1705" s="1">
        <v>0.008223</v>
      </c>
    </row>
    <row r="1706" ht="15.75" customHeight="1">
      <c r="A1706" s="1">
        <v>56976.499988</v>
      </c>
      <c r="B1706" s="1">
        <v>56976.0</v>
      </c>
      <c r="C1706" s="1">
        <v>56977.0</v>
      </c>
      <c r="D1706" s="1">
        <v>0.004643</v>
      </c>
      <c r="E1706" s="1">
        <v>0.013229</v>
      </c>
      <c r="F1706" s="1">
        <v>-0.006299</v>
      </c>
      <c r="G1706" s="1">
        <v>0.006038</v>
      </c>
      <c r="H1706" s="1">
        <v>0.001948</v>
      </c>
      <c r="I1706" s="1">
        <v>0.005896</v>
      </c>
      <c r="J1706" s="1">
        <v>0.004443</v>
      </c>
      <c r="K1706" s="1">
        <v>0.008283</v>
      </c>
    </row>
    <row r="1707" ht="15.75" customHeight="1">
      <c r="A1707" s="1">
        <v>56977.499988</v>
      </c>
      <c r="B1707" s="1">
        <v>56977.0</v>
      </c>
      <c r="C1707" s="1">
        <v>56978.0</v>
      </c>
      <c r="D1707" s="1">
        <v>0.018611</v>
      </c>
      <c r="E1707" s="1">
        <v>0.016121</v>
      </c>
      <c r="F1707" s="1">
        <v>0.017589</v>
      </c>
      <c r="G1707" s="1">
        <v>0.008149</v>
      </c>
      <c r="H1707" s="1">
        <v>-0.00109</v>
      </c>
      <c r="I1707" s="1">
        <v>0.006798</v>
      </c>
      <c r="J1707" s="1">
        <v>0.007198</v>
      </c>
      <c r="K1707" s="1">
        <v>0.010064</v>
      </c>
    </row>
    <row r="1708" ht="15.75" customHeight="1">
      <c r="A1708" s="1">
        <v>56978.499988</v>
      </c>
      <c r="B1708" s="1">
        <v>56978.0</v>
      </c>
      <c r="C1708" s="1">
        <v>56979.0</v>
      </c>
      <c r="D1708" s="1">
        <v>0.010694</v>
      </c>
      <c r="E1708" s="1">
        <v>0.01674</v>
      </c>
      <c r="F1708" s="1">
        <v>0.013078</v>
      </c>
      <c r="G1708" s="1">
        <v>0.007884</v>
      </c>
      <c r="H1708" s="1">
        <v>0.004953</v>
      </c>
      <c r="I1708" s="1">
        <v>0.007219</v>
      </c>
      <c r="J1708" s="1">
        <v>-0.005809</v>
      </c>
      <c r="K1708" s="1">
        <v>0.010215</v>
      </c>
    </row>
    <row r="1709" ht="15.75" customHeight="1">
      <c r="A1709" s="1">
        <v>56979.499988</v>
      </c>
      <c r="B1709" s="1">
        <v>56979.0</v>
      </c>
      <c r="C1709" s="1">
        <v>56980.0</v>
      </c>
      <c r="D1709" s="1">
        <v>0.013364</v>
      </c>
      <c r="E1709" s="1">
        <v>0.027562</v>
      </c>
      <c r="F1709" s="1">
        <v>0.007389</v>
      </c>
      <c r="G1709" s="1">
        <v>0.011699</v>
      </c>
      <c r="H1709" s="1">
        <v>-1.45E-4</v>
      </c>
      <c r="I1709" s="1">
        <v>0.011207</v>
      </c>
      <c r="J1709" s="1">
        <v>0.007941</v>
      </c>
      <c r="K1709" s="1">
        <v>0.01752</v>
      </c>
    </row>
    <row r="1710" ht="15.75" customHeight="1">
      <c r="A1710" s="1">
        <v>56981.499988</v>
      </c>
      <c r="B1710" s="1">
        <v>56981.0</v>
      </c>
      <c r="C1710" s="1">
        <v>56982.0</v>
      </c>
      <c r="D1710" s="1">
        <v>0.061256</v>
      </c>
      <c r="E1710" s="1">
        <v>0.057644</v>
      </c>
      <c r="F1710" s="1">
        <v>0.016559</v>
      </c>
      <c r="G1710" s="1">
        <v>0.027754</v>
      </c>
      <c r="H1710" s="1">
        <v>0.015219</v>
      </c>
      <c r="I1710" s="1">
        <v>0.027144</v>
      </c>
      <c r="J1710" s="1">
        <v>0.044596</v>
      </c>
      <c r="K1710" s="1">
        <v>0.062699</v>
      </c>
    </row>
    <row r="1711" ht="15.75" customHeight="1">
      <c r="A1711" s="1">
        <v>56982.499988</v>
      </c>
      <c r="B1711" s="1">
        <v>56982.0</v>
      </c>
      <c r="C1711" s="1">
        <v>56983.0</v>
      </c>
      <c r="D1711" s="1">
        <v>0.176442</v>
      </c>
      <c r="E1711" s="1">
        <v>0.048</v>
      </c>
      <c r="F1711" s="1">
        <v>0.101943</v>
      </c>
      <c r="G1711" s="1">
        <v>0.034146</v>
      </c>
      <c r="H1711" s="1">
        <v>0.038</v>
      </c>
      <c r="I1711" s="1">
        <v>0.022776</v>
      </c>
      <c r="J1711" s="1">
        <v>0.060962</v>
      </c>
      <c r="K1711" s="1">
        <v>0.038219</v>
      </c>
    </row>
    <row r="1712" ht="15.75" customHeight="1">
      <c r="A1712" s="1">
        <v>56983.499988</v>
      </c>
      <c r="B1712" s="1">
        <v>56983.0</v>
      </c>
      <c r="C1712" s="1">
        <v>56984.0</v>
      </c>
      <c r="D1712" s="1">
        <v>0.056065</v>
      </c>
      <c r="E1712" s="1">
        <v>0.013918</v>
      </c>
      <c r="F1712" s="1">
        <v>0.019775</v>
      </c>
      <c r="G1712" s="1">
        <v>0.007997</v>
      </c>
      <c r="H1712" s="1">
        <v>0.024549</v>
      </c>
      <c r="I1712" s="1">
        <v>0.007564</v>
      </c>
      <c r="J1712" s="1">
        <v>0.008171</v>
      </c>
      <c r="K1712" s="1">
        <v>0.010901</v>
      </c>
    </row>
    <row r="1713" ht="15.75" customHeight="1">
      <c r="A1713" s="1">
        <v>56984.499988</v>
      </c>
      <c r="B1713" s="1">
        <v>56984.0</v>
      </c>
      <c r="C1713" s="1">
        <v>56985.0</v>
      </c>
      <c r="D1713" s="1">
        <v>0.01264</v>
      </c>
      <c r="E1713" s="1">
        <v>0.01445</v>
      </c>
      <c r="F1713" s="1">
        <v>0.012648</v>
      </c>
      <c r="G1713" s="1">
        <v>0.008578</v>
      </c>
      <c r="H1713" s="1">
        <v>0.003549</v>
      </c>
      <c r="I1713" s="1">
        <v>0.007799</v>
      </c>
      <c r="J1713" s="1">
        <v>-0.004878</v>
      </c>
      <c r="K1713" s="1">
        <v>0.011104</v>
      </c>
    </row>
    <row r="1714" ht="15.75" customHeight="1">
      <c r="A1714" s="1">
        <v>56985.499988</v>
      </c>
      <c r="B1714" s="1">
        <v>56985.0</v>
      </c>
      <c r="C1714" s="1">
        <v>56986.0</v>
      </c>
      <c r="D1714" s="1">
        <v>0.017332</v>
      </c>
      <c r="E1714" s="1">
        <v>0.016214</v>
      </c>
      <c r="F1714" s="1">
        <v>2.53E-4</v>
      </c>
      <c r="G1714" s="1">
        <v>0.008637</v>
      </c>
      <c r="H1714" s="1">
        <v>0.008807</v>
      </c>
      <c r="I1714" s="1">
        <v>0.00859</v>
      </c>
      <c r="J1714" s="1">
        <v>0.006385</v>
      </c>
      <c r="K1714" s="1">
        <v>0.012276</v>
      </c>
    </row>
    <row r="1715" ht="15.75" customHeight="1">
      <c r="A1715" s="1">
        <v>56986.499988</v>
      </c>
      <c r="B1715" s="1">
        <v>56986.0</v>
      </c>
      <c r="C1715" s="1">
        <v>56987.0</v>
      </c>
      <c r="D1715" s="1">
        <v>0.004204</v>
      </c>
      <c r="E1715" s="1">
        <v>0.009638</v>
      </c>
      <c r="F1715" s="1">
        <v>0.001222</v>
      </c>
      <c r="G1715" s="1">
        <v>0.005512</v>
      </c>
      <c r="H1715" s="1">
        <v>1.45E-4</v>
      </c>
      <c r="I1715" s="1">
        <v>0.005011</v>
      </c>
      <c r="J1715" s="1">
        <v>0.00372</v>
      </c>
      <c r="K1715" s="1">
        <v>0.008173</v>
      </c>
    </row>
    <row r="1716" ht="15.75" customHeight="1">
      <c r="A1716" s="1">
        <v>56987.499988</v>
      </c>
      <c r="B1716" s="1">
        <v>56987.0</v>
      </c>
      <c r="C1716" s="1">
        <v>56988.0</v>
      </c>
      <c r="D1716" s="1">
        <v>-0.0017</v>
      </c>
      <c r="E1716" s="1">
        <v>0.008832</v>
      </c>
      <c r="F1716" s="1">
        <v>-0.003689</v>
      </c>
      <c r="G1716" s="1">
        <v>0.00477</v>
      </c>
      <c r="H1716" s="1">
        <v>-2.55E-4</v>
      </c>
      <c r="I1716" s="1">
        <v>0.004632</v>
      </c>
      <c r="J1716" s="1">
        <v>0.003282</v>
      </c>
      <c r="K1716" s="1">
        <v>0.007749</v>
      </c>
    </row>
    <row r="1717" ht="15.75" customHeight="1">
      <c r="A1717" s="1">
        <v>56988.499988</v>
      </c>
      <c r="B1717" s="1">
        <v>56988.0</v>
      </c>
      <c r="C1717" s="1">
        <v>56989.0</v>
      </c>
      <c r="D1717" s="1">
        <v>-0.023768</v>
      </c>
      <c r="E1717" s="1">
        <v>0.008656</v>
      </c>
      <c r="F1717" s="1">
        <v>-0.010825</v>
      </c>
      <c r="G1717" s="1">
        <v>0.004875</v>
      </c>
      <c r="H1717" s="1">
        <v>-0.0046</v>
      </c>
      <c r="I1717" s="1">
        <v>0.00462</v>
      </c>
      <c r="J1717" s="1">
        <v>-0.013949</v>
      </c>
      <c r="K1717" s="1">
        <v>0.00714</v>
      </c>
    </row>
    <row r="1718" ht="15.75" customHeight="1">
      <c r="A1718" s="1">
        <v>56989.499988</v>
      </c>
      <c r="B1718" s="1">
        <v>56989.0</v>
      </c>
      <c r="C1718" s="1">
        <v>56990.0</v>
      </c>
      <c r="D1718" s="1">
        <v>-0.002374</v>
      </c>
      <c r="E1718" s="1">
        <v>0.008806</v>
      </c>
      <c r="F1718" s="1">
        <v>0.003001</v>
      </c>
      <c r="G1718" s="1">
        <v>0.00499</v>
      </c>
      <c r="H1718" s="1">
        <v>2.94E-4</v>
      </c>
      <c r="I1718" s="1">
        <v>0.004688</v>
      </c>
      <c r="J1718" s="1">
        <v>-0.007942</v>
      </c>
      <c r="K1718" s="1">
        <v>0.007282</v>
      </c>
    </row>
    <row r="1719" ht="15.75" customHeight="1">
      <c r="A1719" s="1">
        <v>56990.499988</v>
      </c>
      <c r="B1719" s="1">
        <v>56990.0</v>
      </c>
      <c r="C1719" s="1">
        <v>56991.0</v>
      </c>
      <c r="D1719" s="1">
        <v>0.003098</v>
      </c>
      <c r="E1719" s="1">
        <v>0.009802</v>
      </c>
      <c r="F1719" s="1">
        <v>0.003369</v>
      </c>
      <c r="G1719" s="1">
        <v>0.005396</v>
      </c>
      <c r="H1719" s="1">
        <v>-0.002739</v>
      </c>
      <c r="I1719" s="1">
        <v>0.005102</v>
      </c>
      <c r="J1719" s="1">
        <v>0.005827</v>
      </c>
      <c r="K1719" s="1">
        <v>0.008588</v>
      </c>
    </row>
    <row r="1720" ht="15.75" customHeight="1">
      <c r="A1720" s="1">
        <v>56991.499988</v>
      </c>
      <c r="B1720" s="1">
        <v>56991.0</v>
      </c>
      <c r="C1720" s="1">
        <v>56992.0</v>
      </c>
      <c r="D1720" s="1">
        <v>0.019549</v>
      </c>
      <c r="E1720" s="1">
        <v>0.010703</v>
      </c>
      <c r="F1720" s="1">
        <v>0.003254</v>
      </c>
      <c r="G1720" s="1">
        <v>0.006235</v>
      </c>
      <c r="H1720" s="1">
        <v>0.008504</v>
      </c>
      <c r="I1720" s="1">
        <v>0.005612</v>
      </c>
      <c r="J1720" s="1">
        <v>0.007491</v>
      </c>
      <c r="K1720" s="1">
        <v>0.009036</v>
      </c>
    </row>
    <row r="1721" ht="15.75" customHeight="1">
      <c r="A1721" s="1">
        <v>56992.499988</v>
      </c>
      <c r="B1721" s="1">
        <v>56992.0</v>
      </c>
      <c r="C1721" s="1">
        <v>56993.0</v>
      </c>
      <c r="D1721" s="1">
        <v>-0.001563</v>
      </c>
      <c r="E1721" s="1">
        <v>0.013579</v>
      </c>
      <c r="F1721" s="1">
        <v>0.019187</v>
      </c>
      <c r="G1721" s="1">
        <v>0.008405</v>
      </c>
      <c r="H1721" s="1">
        <v>-0.013037</v>
      </c>
      <c r="I1721" s="1">
        <v>0.006825</v>
      </c>
      <c r="J1721" s="1">
        <v>-0.002059</v>
      </c>
      <c r="K1721" s="1">
        <v>0.011543</v>
      </c>
    </row>
    <row r="1722" ht="15.75" customHeight="1">
      <c r="A1722" s="1">
        <v>56993.499988</v>
      </c>
      <c r="B1722" s="1">
        <v>56993.0</v>
      </c>
      <c r="C1722" s="1">
        <v>56994.0</v>
      </c>
      <c r="D1722" s="1">
        <v>0.030678</v>
      </c>
      <c r="E1722" s="1">
        <v>0.025185</v>
      </c>
      <c r="F1722" s="1">
        <v>0.010282</v>
      </c>
      <c r="G1722" s="1">
        <v>0.015195</v>
      </c>
      <c r="H1722" s="1">
        <v>0.03039</v>
      </c>
      <c r="I1722" s="1">
        <v>0.013746</v>
      </c>
      <c r="J1722" s="1">
        <v>-0.032629</v>
      </c>
      <c r="K1722" s="1">
        <v>0.018673</v>
      </c>
    </row>
    <row r="1723" ht="15.75" customHeight="1">
      <c r="A1723" s="1">
        <v>56994.499988</v>
      </c>
      <c r="B1723" s="1">
        <v>56994.0</v>
      </c>
      <c r="C1723" s="1">
        <v>56995.0</v>
      </c>
      <c r="D1723" s="1">
        <v>0.012335</v>
      </c>
      <c r="E1723" s="1">
        <v>0.031563</v>
      </c>
      <c r="F1723" s="1">
        <v>0.01711</v>
      </c>
      <c r="G1723" s="1">
        <v>0.022473</v>
      </c>
      <c r="H1723" s="1">
        <v>0.014591</v>
      </c>
      <c r="I1723" s="1">
        <v>0.016221</v>
      </c>
      <c r="J1723" s="1">
        <v>-0.03288</v>
      </c>
      <c r="K1723" s="1">
        <v>0.021884</v>
      </c>
    </row>
    <row r="1724" ht="15.75" customHeight="1">
      <c r="A1724" s="1">
        <v>57000.499988</v>
      </c>
      <c r="B1724" s="1">
        <v>57000.0</v>
      </c>
      <c r="C1724" s="1">
        <v>57001.0</v>
      </c>
      <c r="D1724" s="1">
        <v>0.022608</v>
      </c>
      <c r="E1724" s="1">
        <v>0.054752</v>
      </c>
      <c r="F1724" s="1">
        <v>0.008554</v>
      </c>
      <c r="G1724" s="1">
        <v>0.029125</v>
      </c>
      <c r="H1724" s="1">
        <v>-0.010963</v>
      </c>
      <c r="I1724" s="1">
        <v>0.025675</v>
      </c>
      <c r="J1724" s="1">
        <v>0.033303</v>
      </c>
      <c r="K1724" s="1">
        <v>0.030938</v>
      </c>
    </row>
    <row r="1725" ht="15.75" customHeight="1">
      <c r="A1725" s="1">
        <v>57001.499988</v>
      </c>
      <c r="B1725" s="1">
        <v>57001.0</v>
      </c>
      <c r="C1725" s="1">
        <v>57002.0</v>
      </c>
      <c r="D1725" s="1">
        <v>0.00108</v>
      </c>
      <c r="E1725" s="1">
        <v>0.019422</v>
      </c>
      <c r="F1725" s="1">
        <v>0.005904</v>
      </c>
      <c r="G1725" s="1">
        <v>0.008989</v>
      </c>
      <c r="H1725" s="1">
        <v>-1.08E-4</v>
      </c>
      <c r="I1725" s="1">
        <v>0.008763</v>
      </c>
      <c r="J1725" s="1">
        <v>-8.3E-4</v>
      </c>
      <c r="K1725" s="1">
        <v>0.011897</v>
      </c>
    </row>
    <row r="1726" ht="15.75" customHeight="1">
      <c r="A1726" s="1">
        <v>57002.499988</v>
      </c>
      <c r="B1726" s="1">
        <v>57002.0</v>
      </c>
      <c r="C1726" s="1">
        <v>57003.0</v>
      </c>
      <c r="D1726" s="1">
        <v>0.003948</v>
      </c>
      <c r="E1726" s="1">
        <v>0.018214</v>
      </c>
      <c r="F1726" s="1">
        <v>0.012323</v>
      </c>
      <c r="G1726" s="1">
        <v>0.008988</v>
      </c>
      <c r="H1726" s="1">
        <v>-0.003165</v>
      </c>
      <c r="I1726" s="1">
        <v>0.008156</v>
      </c>
      <c r="J1726" s="1">
        <v>-2.07E-4</v>
      </c>
      <c r="K1726" s="1">
        <v>0.011218</v>
      </c>
    </row>
    <row r="1727" ht="15.75" customHeight="1">
      <c r="A1727" s="1">
        <v>57003.499988</v>
      </c>
      <c r="B1727" s="1">
        <v>57003.0</v>
      </c>
      <c r="C1727" s="1">
        <v>57004.0</v>
      </c>
      <c r="D1727" s="1">
        <v>-0.001515</v>
      </c>
      <c r="E1727" s="1">
        <v>0.015953</v>
      </c>
      <c r="F1727" s="1">
        <v>-0.003783</v>
      </c>
      <c r="G1727" s="1">
        <v>0.006621</v>
      </c>
      <c r="H1727" s="1">
        <v>0.006702</v>
      </c>
      <c r="I1727" s="1">
        <v>0.007793</v>
      </c>
      <c r="J1727" s="1">
        <v>-0.009285</v>
      </c>
      <c r="K1727" s="1">
        <v>0.009594</v>
      </c>
    </row>
    <row r="1728" ht="15.75" customHeight="1">
      <c r="A1728" s="1">
        <v>57004.499988</v>
      </c>
      <c r="B1728" s="1">
        <v>57004.0</v>
      </c>
      <c r="C1728" s="1">
        <v>57005.0</v>
      </c>
      <c r="D1728" s="1">
        <v>-0.003358</v>
      </c>
      <c r="E1728" s="1">
        <v>0.015691</v>
      </c>
      <c r="F1728" s="1">
        <v>0.00495</v>
      </c>
      <c r="G1728" s="1">
        <v>0.008043</v>
      </c>
      <c r="H1728" s="1">
        <v>-0.004671</v>
      </c>
      <c r="I1728" s="1">
        <v>0.007067</v>
      </c>
      <c r="J1728" s="1">
        <v>-0.00158</v>
      </c>
      <c r="K1728" s="1">
        <v>0.009819</v>
      </c>
    </row>
    <row r="1729" ht="15.75" customHeight="1">
      <c r="A1729" s="1">
        <v>57005.499988</v>
      </c>
      <c r="B1729" s="1">
        <v>57005.0</v>
      </c>
      <c r="C1729" s="1">
        <v>57006.0</v>
      </c>
      <c r="D1729" s="1">
        <v>-0.012832</v>
      </c>
      <c r="E1729" s="1">
        <v>0.014445</v>
      </c>
      <c r="F1729" s="1">
        <v>-0.003118</v>
      </c>
      <c r="G1729" s="1">
        <v>0.006649</v>
      </c>
      <c r="H1729" s="1">
        <v>3.7E-5</v>
      </c>
      <c r="I1729" s="1">
        <v>0.006913</v>
      </c>
      <c r="J1729" s="1">
        <v>-0.01016</v>
      </c>
      <c r="K1729" s="1">
        <v>0.008852</v>
      </c>
    </row>
    <row r="1730" ht="15.75" customHeight="1">
      <c r="A1730" s="1">
        <v>57006.499988</v>
      </c>
      <c r="B1730" s="1">
        <v>57006.0</v>
      </c>
      <c r="C1730" s="1">
        <v>57007.0</v>
      </c>
      <c r="D1730" s="1">
        <v>-0.023674</v>
      </c>
      <c r="E1730" s="1">
        <v>0.013259</v>
      </c>
      <c r="F1730" s="1">
        <v>-0.006217</v>
      </c>
      <c r="G1730" s="1">
        <v>0.00528</v>
      </c>
      <c r="H1730" s="1">
        <v>-0.009686</v>
      </c>
      <c r="I1730" s="1">
        <v>0.006255</v>
      </c>
      <c r="J1730" s="1">
        <v>-0.005486</v>
      </c>
      <c r="K1730" s="1">
        <v>0.008574</v>
      </c>
    </row>
    <row r="1731" ht="15.75" customHeight="1">
      <c r="A1731" s="1">
        <v>57007.499988</v>
      </c>
      <c r="B1731" s="1">
        <v>57007.0</v>
      </c>
      <c r="C1731" s="1">
        <v>57008.0</v>
      </c>
      <c r="D1731" s="1">
        <v>-0.017291</v>
      </c>
      <c r="E1731" s="1">
        <v>0.012656</v>
      </c>
      <c r="F1731" s="1">
        <v>-0.00207</v>
      </c>
      <c r="G1731" s="1">
        <v>0.005899</v>
      </c>
      <c r="H1731" s="1">
        <v>-0.004596</v>
      </c>
      <c r="I1731" s="1">
        <v>0.005872</v>
      </c>
      <c r="J1731" s="1">
        <v>-0.009219</v>
      </c>
      <c r="K1731" s="1">
        <v>0.008053</v>
      </c>
    </row>
    <row r="1732" ht="15.75" customHeight="1">
      <c r="A1732" s="1">
        <v>57008.499988</v>
      </c>
      <c r="B1732" s="1">
        <v>57008.0</v>
      </c>
      <c r="C1732" s="1">
        <v>57009.0</v>
      </c>
      <c r="D1732" s="1">
        <v>-0.039933</v>
      </c>
      <c r="E1732" s="1">
        <v>0.023133</v>
      </c>
      <c r="F1732" s="1">
        <v>-0.015089</v>
      </c>
      <c r="G1732" s="1">
        <v>0.009584</v>
      </c>
      <c r="H1732" s="1">
        <v>-0.009653</v>
      </c>
      <c r="I1732" s="1">
        <v>0.010126</v>
      </c>
      <c r="J1732" s="1">
        <v>-0.01614</v>
      </c>
      <c r="K1732" s="1">
        <v>0.015849</v>
      </c>
    </row>
    <row r="1733" ht="15.75" customHeight="1">
      <c r="A1733" s="1">
        <v>57009.499988</v>
      </c>
      <c r="B1733" s="1">
        <v>57009.0</v>
      </c>
      <c r="C1733" s="1">
        <v>57010.0</v>
      </c>
      <c r="D1733" s="1">
        <v>0.024072</v>
      </c>
      <c r="E1733" s="1">
        <v>0.014115</v>
      </c>
      <c r="F1733" s="1">
        <v>0.014715</v>
      </c>
      <c r="G1733" s="1">
        <v>0.007133</v>
      </c>
      <c r="H1733" s="1">
        <v>0.002737</v>
      </c>
      <c r="I1733" s="1">
        <v>0.006288</v>
      </c>
      <c r="J1733" s="1">
        <v>0.010035</v>
      </c>
      <c r="K1733" s="1">
        <v>0.008899</v>
      </c>
    </row>
    <row r="1734" ht="15.75" customHeight="1">
      <c r="A1734" s="1">
        <v>57010.499988</v>
      </c>
      <c r="B1734" s="1">
        <v>57010.0</v>
      </c>
      <c r="C1734" s="1">
        <v>57011.0</v>
      </c>
      <c r="D1734" s="1">
        <v>-0.006502</v>
      </c>
      <c r="E1734" s="1">
        <v>0.012666</v>
      </c>
      <c r="F1734" s="1">
        <v>0.001747</v>
      </c>
      <c r="G1734" s="1">
        <v>0.005772</v>
      </c>
      <c r="H1734" s="1">
        <v>-0.003622</v>
      </c>
      <c r="I1734" s="1">
        <v>0.005597</v>
      </c>
      <c r="J1734" s="1">
        <v>-0.002828</v>
      </c>
      <c r="K1734" s="1">
        <v>0.008086</v>
      </c>
    </row>
    <row r="1735" ht="15.75" customHeight="1">
      <c r="A1735" s="1">
        <v>57011.499988</v>
      </c>
      <c r="B1735" s="1">
        <v>57011.0</v>
      </c>
      <c r="C1735" s="1">
        <v>57012.0</v>
      </c>
      <c r="D1735" s="1">
        <v>-0.035803</v>
      </c>
      <c r="E1735" s="1">
        <v>0.011026</v>
      </c>
      <c r="F1735" s="1">
        <v>-0.006592</v>
      </c>
      <c r="G1735" s="1">
        <v>0.004948</v>
      </c>
      <c r="H1735" s="1">
        <v>-0.012951</v>
      </c>
      <c r="I1735" s="1">
        <v>0.004756</v>
      </c>
      <c r="J1735" s="1">
        <v>-0.011411</v>
      </c>
      <c r="K1735" s="1">
        <v>0.007225</v>
      </c>
    </row>
    <row r="1736" ht="15.75" customHeight="1">
      <c r="A1736" s="1">
        <v>57012.499988</v>
      </c>
      <c r="B1736" s="1">
        <v>57012.0</v>
      </c>
      <c r="C1736" s="1">
        <v>57013.0</v>
      </c>
      <c r="D1736" s="1">
        <v>-0.0146</v>
      </c>
      <c r="E1736" s="1">
        <v>0.011391</v>
      </c>
      <c r="F1736" s="1">
        <v>-0.001661</v>
      </c>
      <c r="G1736" s="1">
        <v>0.005224</v>
      </c>
      <c r="H1736" s="1">
        <v>-0.009893</v>
      </c>
      <c r="I1736" s="1">
        <v>0.004996</v>
      </c>
      <c r="J1736" s="1">
        <v>-8.4E-5</v>
      </c>
      <c r="K1736" s="1">
        <v>0.007373</v>
      </c>
    </row>
    <row r="1737" ht="15.75" customHeight="1">
      <c r="A1737" s="1">
        <v>57013.499988</v>
      </c>
      <c r="B1737" s="1">
        <v>57013.0</v>
      </c>
      <c r="C1737" s="1">
        <v>57014.0</v>
      </c>
      <c r="D1737" s="1">
        <v>-0.022533</v>
      </c>
      <c r="E1737" s="1">
        <v>0.010361</v>
      </c>
      <c r="F1737" s="1">
        <v>-0.005716</v>
      </c>
      <c r="G1737" s="1">
        <v>0.004139</v>
      </c>
      <c r="H1737" s="1">
        <v>-0.011384</v>
      </c>
      <c r="I1737" s="1">
        <v>0.004688</v>
      </c>
      <c r="J1737" s="1">
        <v>-0.002374</v>
      </c>
      <c r="K1737" s="1">
        <v>0.006763</v>
      </c>
    </row>
    <row r="1738" ht="15.75" customHeight="1">
      <c r="A1738" s="1">
        <v>57014.499988</v>
      </c>
      <c r="B1738" s="1">
        <v>57014.0</v>
      </c>
      <c r="C1738" s="1">
        <v>57015.0</v>
      </c>
      <c r="D1738" s="1">
        <v>0.012165</v>
      </c>
      <c r="E1738" s="1">
        <v>0.011573</v>
      </c>
      <c r="F1738" s="1">
        <v>0.003613</v>
      </c>
      <c r="G1738" s="1">
        <v>0.005059</v>
      </c>
      <c r="H1738" s="1">
        <v>0.009118</v>
      </c>
      <c r="I1738" s="1">
        <v>0.005554</v>
      </c>
      <c r="J1738" s="1">
        <v>-0.002045</v>
      </c>
      <c r="K1738" s="1">
        <v>0.007056</v>
      </c>
    </row>
    <row r="1739" ht="15.75" customHeight="1">
      <c r="A1739" s="1">
        <v>57015.499988</v>
      </c>
      <c r="B1739" s="1">
        <v>57015.0</v>
      </c>
      <c r="C1739" s="1">
        <v>57016.0</v>
      </c>
      <c r="D1739" s="1">
        <v>-6.29E-4</v>
      </c>
      <c r="E1739" s="1">
        <v>0.011205</v>
      </c>
      <c r="F1739" s="1">
        <v>2.4E-4</v>
      </c>
      <c r="G1739" s="1">
        <v>0.00526</v>
      </c>
      <c r="H1739" s="1">
        <v>-0.001778</v>
      </c>
      <c r="I1739" s="1">
        <v>0.005007</v>
      </c>
      <c r="J1739" s="1">
        <v>0.001015</v>
      </c>
      <c r="K1739" s="1">
        <v>0.007098</v>
      </c>
    </row>
    <row r="1740" ht="15.75" customHeight="1">
      <c r="A1740" s="1">
        <v>57016.499988</v>
      </c>
      <c r="B1740" s="1">
        <v>57016.0</v>
      </c>
      <c r="C1740" s="1">
        <v>57017.0</v>
      </c>
      <c r="D1740" s="1">
        <v>-0.022949</v>
      </c>
      <c r="E1740" s="1">
        <v>0.011125</v>
      </c>
      <c r="F1740" s="1">
        <v>-0.007097</v>
      </c>
      <c r="G1740" s="1">
        <v>0.004674</v>
      </c>
      <c r="H1740" s="1">
        <v>-0.003561</v>
      </c>
      <c r="I1740" s="1">
        <v>0.005123</v>
      </c>
      <c r="J1740" s="1">
        <v>-0.011755</v>
      </c>
      <c r="K1740" s="1">
        <v>0.006992</v>
      </c>
    </row>
    <row r="1741" ht="15.75" customHeight="1">
      <c r="A1741" s="1">
        <v>57017.499988</v>
      </c>
      <c r="B1741" s="1">
        <v>57017.0</v>
      </c>
      <c r="C1741" s="1">
        <v>57018.0</v>
      </c>
      <c r="D1741" s="1">
        <v>-0.015494</v>
      </c>
      <c r="E1741" s="1">
        <v>0.012378</v>
      </c>
      <c r="F1741" s="1">
        <v>-0.001673</v>
      </c>
      <c r="G1741" s="1">
        <v>0.005747</v>
      </c>
      <c r="H1741" s="1">
        <v>-0.00552</v>
      </c>
      <c r="I1741" s="1">
        <v>0.005604</v>
      </c>
      <c r="J1741" s="1">
        <v>-0.005203</v>
      </c>
      <c r="K1741" s="1">
        <v>0.00769</v>
      </c>
    </row>
    <row r="1742" ht="15.75" customHeight="1">
      <c r="A1742" s="1">
        <v>57018.499988</v>
      </c>
      <c r="B1742" s="1">
        <v>57018.0</v>
      </c>
      <c r="C1742" s="1">
        <v>57019.0</v>
      </c>
      <c r="D1742" s="1">
        <v>-0.022938</v>
      </c>
      <c r="E1742" s="1">
        <v>0.013358</v>
      </c>
      <c r="F1742" s="1">
        <v>-0.006593</v>
      </c>
      <c r="G1742" s="1">
        <v>0.005788</v>
      </c>
      <c r="H1742" s="1">
        <v>-0.009299</v>
      </c>
      <c r="I1742" s="1">
        <v>0.006217</v>
      </c>
      <c r="J1742" s="1">
        <v>-0.005807</v>
      </c>
      <c r="K1742" s="1">
        <v>0.00832</v>
      </c>
    </row>
    <row r="1743" ht="15.75" customHeight="1">
      <c r="A1743" s="1">
        <v>57019.499988</v>
      </c>
      <c r="B1743" s="1">
        <v>57019.0</v>
      </c>
      <c r="C1743" s="1">
        <v>57020.0</v>
      </c>
      <c r="D1743" s="1">
        <v>0.001962</v>
      </c>
      <c r="E1743" s="1">
        <v>0.012859</v>
      </c>
      <c r="F1743" s="1">
        <v>7.05E-4</v>
      </c>
      <c r="G1743" s="1">
        <v>0.005588</v>
      </c>
      <c r="H1743" s="1">
        <v>0.008416</v>
      </c>
      <c r="I1743" s="1">
        <v>0.005652</v>
      </c>
      <c r="J1743" s="1">
        <v>-0.009437</v>
      </c>
      <c r="K1743" s="1">
        <v>0.008249</v>
      </c>
    </row>
    <row r="1744" ht="15.75" customHeight="1">
      <c r="A1744" s="1">
        <v>57020.499988</v>
      </c>
      <c r="B1744" s="1">
        <v>57020.0</v>
      </c>
      <c r="C1744" s="1">
        <v>57021.0</v>
      </c>
      <c r="D1744" s="1">
        <v>0.035562</v>
      </c>
      <c r="E1744" s="1">
        <v>0.016251</v>
      </c>
      <c r="F1744" s="1">
        <v>0.006825</v>
      </c>
      <c r="G1744" s="1">
        <v>0.007166</v>
      </c>
      <c r="H1744" s="1">
        <v>0.010116</v>
      </c>
      <c r="I1744" s="1">
        <v>0.00688</v>
      </c>
      <c r="J1744" s="1">
        <v>0.014267</v>
      </c>
      <c r="K1744" s="1">
        <v>0.01072</v>
      </c>
    </row>
    <row r="1745" ht="15.75" customHeight="1">
      <c r="A1745" s="1">
        <v>57021.499988</v>
      </c>
      <c r="B1745" s="1">
        <v>57021.0</v>
      </c>
      <c r="C1745" s="1">
        <v>57022.0</v>
      </c>
      <c r="D1745" s="1">
        <v>0.017022</v>
      </c>
      <c r="E1745" s="1">
        <v>0.018506</v>
      </c>
      <c r="F1745" s="1">
        <v>0.007657</v>
      </c>
      <c r="G1745" s="1">
        <v>0.008469</v>
      </c>
      <c r="H1745" s="1">
        <v>0.005394</v>
      </c>
      <c r="I1745" s="1">
        <v>0.007704</v>
      </c>
      <c r="J1745" s="1">
        <v>0.004876</v>
      </c>
      <c r="K1745" s="1">
        <v>0.011638</v>
      </c>
    </row>
    <row r="1746" ht="15.75" customHeight="1">
      <c r="A1746" s="1">
        <v>57024.499988</v>
      </c>
      <c r="B1746" s="1">
        <v>57024.0</v>
      </c>
      <c r="C1746" s="1">
        <v>57025.0</v>
      </c>
      <c r="D1746" s="1">
        <v>0.007754</v>
      </c>
      <c r="E1746" s="1">
        <v>0.052947</v>
      </c>
      <c r="F1746" s="1">
        <v>0.015601</v>
      </c>
      <c r="G1746" s="1">
        <v>0.031111</v>
      </c>
      <c r="H1746" s="1">
        <v>0.001688</v>
      </c>
      <c r="I1746" s="1">
        <v>0.019173</v>
      </c>
      <c r="J1746" s="1">
        <v>-0.010628</v>
      </c>
      <c r="K1746" s="1">
        <v>0.033569</v>
      </c>
    </row>
    <row r="1747" ht="15.75" customHeight="1">
      <c r="A1747" s="1">
        <v>57025.499988</v>
      </c>
      <c r="B1747" s="1">
        <v>57025.0</v>
      </c>
      <c r="C1747" s="1">
        <v>57026.0</v>
      </c>
      <c r="D1747" s="1">
        <v>5.49E-4</v>
      </c>
      <c r="E1747" s="1">
        <v>0.013054</v>
      </c>
      <c r="F1747" s="1">
        <v>-0.004909</v>
      </c>
      <c r="G1747" s="1">
        <v>0.005743</v>
      </c>
      <c r="H1747" s="1">
        <v>-0.00245</v>
      </c>
      <c r="I1747" s="1">
        <v>0.005324</v>
      </c>
      <c r="J1747" s="1">
        <v>0.0052</v>
      </c>
      <c r="K1747" s="1">
        <v>0.008235</v>
      </c>
    </row>
    <row r="1748" ht="15.75" customHeight="1">
      <c r="A1748" s="1">
        <v>57026.499988</v>
      </c>
      <c r="B1748" s="1">
        <v>57026.0</v>
      </c>
      <c r="C1748" s="1">
        <v>57027.0</v>
      </c>
      <c r="D1748" s="1">
        <v>-0.012362</v>
      </c>
      <c r="E1748" s="1">
        <v>0.01273</v>
      </c>
      <c r="F1748" s="1">
        <v>-9.09E-4</v>
      </c>
      <c r="G1748" s="1">
        <v>0.005917</v>
      </c>
      <c r="H1748" s="1">
        <v>-0.003597</v>
      </c>
      <c r="I1748" s="1">
        <v>0.005282</v>
      </c>
      <c r="J1748" s="1">
        <v>-0.00594</v>
      </c>
      <c r="K1748" s="1">
        <v>0.007899</v>
      </c>
    </row>
    <row r="1749" ht="15.75" customHeight="1">
      <c r="A1749" s="1">
        <v>57027.499988</v>
      </c>
      <c r="B1749" s="1">
        <v>57027.0</v>
      </c>
      <c r="C1749" s="1">
        <v>57028.0</v>
      </c>
      <c r="D1749" s="1">
        <v>-0.020837</v>
      </c>
      <c r="E1749" s="1">
        <v>0.013332</v>
      </c>
      <c r="F1749" s="1">
        <v>0.008859</v>
      </c>
      <c r="G1749" s="1">
        <v>0.006604</v>
      </c>
      <c r="H1749" s="1">
        <v>-0.009408</v>
      </c>
      <c r="I1749" s="1">
        <v>0.005378</v>
      </c>
      <c r="J1749" s="1">
        <v>-0.011091</v>
      </c>
      <c r="K1749" s="1">
        <v>0.008314</v>
      </c>
    </row>
    <row r="1750" ht="15.75" customHeight="1">
      <c r="A1750" s="1">
        <v>57028.499988</v>
      </c>
      <c r="B1750" s="1">
        <v>57028.0</v>
      </c>
      <c r="C1750" s="1">
        <v>57029.0</v>
      </c>
      <c r="D1750" s="1">
        <v>-0.005603</v>
      </c>
      <c r="E1750" s="1">
        <v>0.013231</v>
      </c>
      <c r="F1750" s="1">
        <v>0.002316</v>
      </c>
      <c r="G1750" s="1">
        <v>0.006385</v>
      </c>
      <c r="H1750" s="1">
        <v>-0.004624</v>
      </c>
      <c r="I1750" s="1">
        <v>0.005337</v>
      </c>
      <c r="J1750" s="1">
        <v>-7.81E-4</v>
      </c>
      <c r="K1750" s="1">
        <v>0.008335</v>
      </c>
    </row>
    <row r="1751" ht="15.75" customHeight="1">
      <c r="A1751" s="1">
        <v>57029.499988</v>
      </c>
      <c r="B1751" s="1">
        <v>57029.0</v>
      </c>
      <c r="C1751" s="1">
        <v>57030.0</v>
      </c>
      <c r="D1751" s="1">
        <v>0.019909</v>
      </c>
      <c r="E1751" s="1">
        <v>0.014889</v>
      </c>
      <c r="F1751" s="1">
        <v>0.005438</v>
      </c>
      <c r="G1751" s="1">
        <v>0.006772</v>
      </c>
      <c r="H1751" s="1">
        <v>0.008052</v>
      </c>
      <c r="I1751" s="1">
        <v>0.006262</v>
      </c>
      <c r="J1751" s="1">
        <v>0.003553</v>
      </c>
      <c r="K1751" s="1">
        <v>0.009213</v>
      </c>
    </row>
    <row r="1752" ht="15.75" customHeight="1">
      <c r="A1752" s="1">
        <v>57030.499988</v>
      </c>
      <c r="B1752" s="1">
        <v>57030.0</v>
      </c>
      <c r="C1752" s="1">
        <v>57031.0</v>
      </c>
      <c r="D1752" s="1">
        <v>0.001706</v>
      </c>
      <c r="E1752" s="1">
        <v>0.016546</v>
      </c>
      <c r="F1752" s="1">
        <v>-0.005055</v>
      </c>
      <c r="G1752" s="1">
        <v>0.007326</v>
      </c>
      <c r="H1752" s="1">
        <v>-0.00498</v>
      </c>
      <c r="I1752" s="1">
        <v>0.006658</v>
      </c>
      <c r="J1752" s="1">
        <v>0.011432</v>
      </c>
      <c r="K1752" s="1">
        <v>0.010623</v>
      </c>
    </row>
    <row r="1753" ht="15.75" customHeight="1">
      <c r="A1753" s="1">
        <v>57031.499988</v>
      </c>
      <c r="B1753" s="1">
        <v>57031.0</v>
      </c>
      <c r="C1753" s="1">
        <v>57032.0</v>
      </c>
      <c r="D1753" s="1">
        <v>0.010868</v>
      </c>
      <c r="E1753" s="1">
        <v>0.017382</v>
      </c>
      <c r="F1753" s="1">
        <v>0.011333</v>
      </c>
      <c r="G1753" s="1">
        <v>0.00799</v>
      </c>
      <c r="H1753" s="1">
        <v>-0.006139</v>
      </c>
      <c r="I1753" s="1">
        <v>0.007117</v>
      </c>
      <c r="J1753" s="1">
        <v>0.01208</v>
      </c>
      <c r="K1753" s="1">
        <v>0.01108</v>
      </c>
    </row>
    <row r="1754" ht="15.75" customHeight="1">
      <c r="A1754" s="1">
        <v>57032.499988</v>
      </c>
      <c r="B1754" s="1">
        <v>57032.0</v>
      </c>
      <c r="C1754" s="1">
        <v>57033.0</v>
      </c>
      <c r="D1754" s="1">
        <v>-0.017233</v>
      </c>
      <c r="E1754" s="1">
        <v>0.041604</v>
      </c>
      <c r="F1754" s="1">
        <v>-0.031527</v>
      </c>
      <c r="G1754" s="1">
        <v>0.012338</v>
      </c>
      <c r="H1754" s="1">
        <v>-0.011032</v>
      </c>
      <c r="I1754" s="1">
        <v>0.015955</v>
      </c>
      <c r="J1754" s="1">
        <v>0.016514</v>
      </c>
      <c r="K1754" s="1">
        <v>0.028585</v>
      </c>
    </row>
    <row r="1755" ht="15.75" customHeight="1">
      <c r="A1755" s="1">
        <v>57033.499988</v>
      </c>
      <c r="B1755" s="1">
        <v>57033.0</v>
      </c>
      <c r="C1755" s="1">
        <v>57034.0</v>
      </c>
      <c r="D1755" s="1">
        <v>0.012632</v>
      </c>
      <c r="E1755" s="1">
        <v>0.020293</v>
      </c>
      <c r="F1755" s="1">
        <v>-0.011997</v>
      </c>
      <c r="G1755" s="1">
        <v>0.007454</v>
      </c>
      <c r="H1755" s="1">
        <v>0.015972</v>
      </c>
      <c r="I1755" s="1">
        <v>0.00853</v>
      </c>
      <c r="J1755" s="1">
        <v>-0.002169</v>
      </c>
      <c r="K1755" s="1">
        <v>0.01337</v>
      </c>
    </row>
    <row r="1756" ht="15.75" customHeight="1">
      <c r="A1756" s="1">
        <v>57034.499988</v>
      </c>
      <c r="B1756" s="1">
        <v>57034.0</v>
      </c>
      <c r="C1756" s="1">
        <v>57035.0</v>
      </c>
      <c r="D1756" s="1">
        <v>-0.009355</v>
      </c>
      <c r="E1756" s="1">
        <v>0.013518</v>
      </c>
      <c r="F1756" s="1">
        <v>-0.004545</v>
      </c>
      <c r="G1756" s="1">
        <v>0.005103</v>
      </c>
      <c r="H1756" s="1">
        <v>-0.00314</v>
      </c>
      <c r="I1756" s="1">
        <v>0.005882</v>
      </c>
      <c r="J1756" s="1">
        <v>-0.001408</v>
      </c>
      <c r="K1756" s="1">
        <v>0.008954</v>
      </c>
    </row>
    <row r="1757" ht="15.75" customHeight="1">
      <c r="A1757" s="1">
        <v>57035.499988</v>
      </c>
      <c r="B1757" s="1">
        <v>57035.0</v>
      </c>
      <c r="C1757" s="1">
        <v>57036.0</v>
      </c>
      <c r="D1757" s="1">
        <v>0.007795</v>
      </c>
      <c r="E1757" s="1">
        <v>0.013404</v>
      </c>
      <c r="F1757" s="1">
        <v>-7.91E-4</v>
      </c>
      <c r="G1757" s="1">
        <v>0.005822</v>
      </c>
      <c r="H1757" s="1">
        <v>0.003307</v>
      </c>
      <c r="I1757" s="1">
        <v>0.005992</v>
      </c>
      <c r="J1757" s="1">
        <v>0.002157</v>
      </c>
      <c r="K1757" s="1">
        <v>0.008659</v>
      </c>
    </row>
    <row r="1758" ht="15.75" customHeight="1">
      <c r="A1758" s="1">
        <v>57036.499988</v>
      </c>
      <c r="B1758" s="1">
        <v>57036.0</v>
      </c>
      <c r="C1758" s="1">
        <v>57037.0</v>
      </c>
      <c r="D1758" s="1">
        <v>-0.01569</v>
      </c>
      <c r="E1758" s="1">
        <v>0.0156</v>
      </c>
      <c r="F1758" s="1">
        <v>-0.001049</v>
      </c>
      <c r="G1758" s="1">
        <v>0.007427</v>
      </c>
      <c r="H1758" s="1">
        <v>-0.002378</v>
      </c>
      <c r="I1758" s="1">
        <v>0.007208</v>
      </c>
      <c r="J1758" s="1">
        <v>-0.008721</v>
      </c>
      <c r="K1758" s="1">
        <v>0.009727</v>
      </c>
    </row>
    <row r="1759" ht="15.75" customHeight="1">
      <c r="A1759" s="1">
        <v>57041.499988</v>
      </c>
      <c r="B1759" s="1">
        <v>57041.0</v>
      </c>
      <c r="C1759" s="1">
        <v>57042.0</v>
      </c>
      <c r="D1759" s="1">
        <v>-1.35E-4</v>
      </c>
      <c r="E1759" s="1">
        <v>0.016959</v>
      </c>
      <c r="F1759" s="1">
        <v>-0.007017</v>
      </c>
      <c r="G1759" s="1">
        <v>0.006589</v>
      </c>
      <c r="H1759" s="1">
        <v>0.008084</v>
      </c>
      <c r="I1759" s="1">
        <v>0.007666</v>
      </c>
      <c r="J1759" s="1">
        <v>-0.004985</v>
      </c>
      <c r="K1759" s="1">
        <v>0.011081</v>
      </c>
    </row>
    <row r="1760" ht="15.75" customHeight="1">
      <c r="A1760" s="1">
        <v>57042.499988</v>
      </c>
      <c r="B1760" s="1">
        <v>57042.0</v>
      </c>
      <c r="C1760" s="1">
        <v>57043.0</v>
      </c>
      <c r="D1760" s="1">
        <v>-0.005595</v>
      </c>
      <c r="E1760" s="1">
        <v>0.027076</v>
      </c>
      <c r="F1760" s="1">
        <v>0.009002</v>
      </c>
      <c r="G1760" s="1">
        <v>0.011354</v>
      </c>
      <c r="H1760" s="1">
        <v>0.001403</v>
      </c>
      <c r="I1760" s="1">
        <v>0.012521</v>
      </c>
      <c r="J1760" s="1">
        <v>-0.015024</v>
      </c>
      <c r="K1760" s="1">
        <v>0.017771</v>
      </c>
    </row>
    <row r="1761" ht="15.75" customHeight="1">
      <c r="A1761" s="1">
        <v>57043.499988</v>
      </c>
      <c r="B1761" s="1">
        <v>57043.0</v>
      </c>
      <c r="C1761" s="1">
        <v>57044.0</v>
      </c>
      <c r="D1761" s="1">
        <v>-0.023727</v>
      </c>
      <c r="E1761" s="1">
        <v>0.013119</v>
      </c>
      <c r="F1761" s="1">
        <v>-0.004654</v>
      </c>
      <c r="G1761" s="1">
        <v>0.006239</v>
      </c>
      <c r="H1761" s="1">
        <v>-0.012833</v>
      </c>
      <c r="I1761" s="1">
        <v>0.006001</v>
      </c>
      <c r="J1761" s="1">
        <v>-0.002286</v>
      </c>
      <c r="K1761" s="1">
        <v>0.008481</v>
      </c>
    </row>
    <row r="1762" ht="15.75" customHeight="1">
      <c r="A1762" s="1">
        <v>57044.499988</v>
      </c>
      <c r="B1762" s="1">
        <v>57044.0</v>
      </c>
      <c r="C1762" s="1">
        <v>57045.0</v>
      </c>
      <c r="D1762" s="1">
        <v>-0.019139</v>
      </c>
      <c r="E1762" s="1">
        <v>0.013738</v>
      </c>
      <c r="F1762" s="1">
        <v>0.002289</v>
      </c>
      <c r="G1762" s="1">
        <v>0.00654</v>
      </c>
      <c r="H1762" s="1">
        <v>-0.006313</v>
      </c>
      <c r="I1762" s="1">
        <v>0.006284</v>
      </c>
      <c r="J1762" s="1">
        <v>-0.011388</v>
      </c>
      <c r="K1762" s="1">
        <v>0.008806</v>
      </c>
    </row>
    <row r="1763" ht="15.75" customHeight="1">
      <c r="A1763" s="1">
        <v>57045.499988</v>
      </c>
      <c r="B1763" s="1">
        <v>57045.0</v>
      </c>
      <c r="C1763" s="1">
        <v>57046.0</v>
      </c>
      <c r="D1763" s="1">
        <v>-0.02379</v>
      </c>
      <c r="E1763" s="1">
        <v>0.013889</v>
      </c>
      <c r="F1763" s="1">
        <v>-0.01064</v>
      </c>
      <c r="G1763" s="1">
        <v>0.00599</v>
      </c>
      <c r="H1763" s="1">
        <v>-0.004474</v>
      </c>
      <c r="I1763" s="1">
        <v>0.006552</v>
      </c>
      <c r="J1763" s="1">
        <v>-0.006545</v>
      </c>
      <c r="K1763" s="1">
        <v>0.008899</v>
      </c>
    </row>
    <row r="1764" ht="15.75" customHeight="1">
      <c r="A1764" s="1">
        <v>57046.499988</v>
      </c>
      <c r="B1764" s="1">
        <v>57046.0</v>
      </c>
      <c r="C1764" s="1">
        <v>57047.0</v>
      </c>
      <c r="D1764" s="1">
        <v>0.001246</v>
      </c>
      <c r="E1764" s="1">
        <v>0.015403</v>
      </c>
      <c r="F1764" s="1">
        <v>0.013143</v>
      </c>
      <c r="G1764" s="1">
        <v>0.007902</v>
      </c>
      <c r="H1764" s="1">
        <v>-0.004131</v>
      </c>
      <c r="I1764" s="1">
        <v>0.006713</v>
      </c>
      <c r="J1764" s="1">
        <v>-0.002085</v>
      </c>
      <c r="K1764" s="1">
        <v>0.009891</v>
      </c>
    </row>
    <row r="1765" ht="15.75" customHeight="1">
      <c r="A1765" s="1">
        <v>57047.499988</v>
      </c>
      <c r="B1765" s="1">
        <v>57047.0</v>
      </c>
      <c r="C1765" s="1">
        <v>57048.0</v>
      </c>
      <c r="D1765" s="1">
        <v>-0.006891</v>
      </c>
      <c r="E1765" s="1">
        <v>0.015415</v>
      </c>
      <c r="F1765" s="1">
        <v>5.32E-4</v>
      </c>
      <c r="G1765" s="1">
        <v>0.006512</v>
      </c>
      <c r="H1765" s="1">
        <v>0.00863</v>
      </c>
      <c r="I1765" s="1">
        <v>0.007487</v>
      </c>
      <c r="J1765" s="1">
        <v>-0.01573</v>
      </c>
      <c r="K1765" s="1">
        <v>0.009494</v>
      </c>
    </row>
    <row r="1766" ht="15.75" customHeight="1">
      <c r="A1766" s="1">
        <v>57048.499988</v>
      </c>
      <c r="B1766" s="1">
        <v>57048.0</v>
      </c>
      <c r="C1766" s="1">
        <v>57049.0</v>
      </c>
      <c r="D1766" s="1">
        <v>0.007619</v>
      </c>
      <c r="E1766" s="1">
        <v>0.017484</v>
      </c>
      <c r="F1766" s="1">
        <v>0.003796</v>
      </c>
      <c r="G1766" s="1">
        <v>0.007848</v>
      </c>
      <c r="H1766" s="1">
        <v>0.00751</v>
      </c>
      <c r="I1766" s="1">
        <v>0.008223</v>
      </c>
      <c r="J1766" s="1">
        <v>-0.004772</v>
      </c>
      <c r="K1766" s="1">
        <v>0.010611</v>
      </c>
    </row>
    <row r="1767" ht="15.75" customHeight="1">
      <c r="A1767" s="1">
        <v>57049.499988</v>
      </c>
      <c r="B1767" s="1">
        <v>57049.0</v>
      </c>
      <c r="C1767" s="1">
        <v>57050.0</v>
      </c>
      <c r="D1767" s="1">
        <v>-0.019573</v>
      </c>
      <c r="E1767" s="1">
        <v>0.019268</v>
      </c>
      <c r="F1767" s="1">
        <v>0.004002</v>
      </c>
      <c r="G1767" s="1">
        <v>0.008688</v>
      </c>
      <c r="H1767" s="1">
        <v>-0.012417</v>
      </c>
      <c r="I1767" s="1">
        <v>0.008647</v>
      </c>
      <c r="J1767" s="1">
        <v>-0.006944</v>
      </c>
      <c r="K1767" s="1">
        <v>0.011915</v>
      </c>
    </row>
    <row r="1768" ht="15.75" customHeight="1">
      <c r="A1768" s="1">
        <v>57050.499988</v>
      </c>
      <c r="B1768" s="1">
        <v>57050.0</v>
      </c>
      <c r="C1768" s="1">
        <v>57051.0</v>
      </c>
      <c r="D1768" s="1">
        <v>-0.01152</v>
      </c>
      <c r="E1768" s="1">
        <v>0.015629</v>
      </c>
      <c r="F1768" s="1">
        <v>-0.012659</v>
      </c>
      <c r="G1768" s="1">
        <v>0.0064</v>
      </c>
      <c r="H1768" s="1">
        <v>-0.006802</v>
      </c>
      <c r="I1768" s="1">
        <v>0.007032</v>
      </c>
      <c r="J1768" s="1">
        <v>0.005363</v>
      </c>
      <c r="K1768" s="1">
        <v>0.009926</v>
      </c>
    </row>
    <row r="1769" ht="15.75" customHeight="1">
      <c r="A1769" s="1">
        <v>57051.499988</v>
      </c>
      <c r="B1769" s="1">
        <v>57051.0</v>
      </c>
      <c r="C1769" s="1">
        <v>57052.0</v>
      </c>
      <c r="D1769" s="1">
        <v>-0.011224</v>
      </c>
      <c r="E1769" s="1">
        <v>0.02366</v>
      </c>
      <c r="F1769" s="1">
        <v>0.004752</v>
      </c>
      <c r="G1769" s="1">
        <v>0.010348</v>
      </c>
      <c r="H1769" s="1">
        <v>0.016266</v>
      </c>
      <c r="I1769" s="1">
        <v>0.010735</v>
      </c>
      <c r="J1769" s="1">
        <v>-0.031767</v>
      </c>
      <c r="K1769" s="1">
        <v>0.013977</v>
      </c>
    </row>
    <row r="1770" ht="15.75" customHeight="1">
      <c r="A1770" s="1">
        <v>57052.499988</v>
      </c>
      <c r="B1770" s="1">
        <v>57052.0</v>
      </c>
      <c r="C1770" s="1">
        <v>57053.0</v>
      </c>
      <c r="D1770" s="1">
        <v>0.12145</v>
      </c>
      <c r="E1770" s="1">
        <v>0.050593</v>
      </c>
      <c r="F1770" s="1">
        <v>0.028854</v>
      </c>
      <c r="G1770" s="1">
        <v>0.023421</v>
      </c>
      <c r="H1770" s="1">
        <v>0.004014</v>
      </c>
      <c r="I1770" s="1">
        <v>0.022203</v>
      </c>
      <c r="J1770" s="1">
        <v>0.074661</v>
      </c>
      <c r="K1770" s="1">
        <v>0.029876</v>
      </c>
    </row>
    <row r="1771" ht="15.75" customHeight="1">
      <c r="A1771" s="1">
        <v>57054.499988</v>
      </c>
      <c r="B1771" s="1">
        <v>57054.0</v>
      </c>
      <c r="C1771" s="1">
        <v>57055.0</v>
      </c>
      <c r="D1771" s="1">
        <v>-0.008742</v>
      </c>
      <c r="E1771" s="1">
        <v>0.052298</v>
      </c>
      <c r="F1771" s="1">
        <v>-0.024608</v>
      </c>
      <c r="G1771" s="1">
        <v>0.034635</v>
      </c>
      <c r="H1771" s="1">
        <v>-0.004753</v>
      </c>
      <c r="I1771" s="1">
        <v>0.027088</v>
      </c>
      <c r="J1771" s="1">
        <v>0.033977</v>
      </c>
      <c r="K1771" s="1">
        <v>0.040778</v>
      </c>
    </row>
    <row r="1772" ht="15.75" customHeight="1">
      <c r="A1772" s="1">
        <v>57055.499988</v>
      </c>
      <c r="B1772" s="1">
        <v>57055.0</v>
      </c>
      <c r="C1772" s="1">
        <v>57056.0</v>
      </c>
      <c r="D1772" s="1">
        <v>-0.011971</v>
      </c>
      <c r="E1772" s="1">
        <v>0.020356</v>
      </c>
      <c r="F1772" s="1">
        <v>-0.011333</v>
      </c>
      <c r="G1772" s="1">
        <v>0.010986</v>
      </c>
      <c r="H1772" s="1">
        <v>0.006205</v>
      </c>
      <c r="I1772" s="1">
        <v>0.011321</v>
      </c>
      <c r="J1772" s="1">
        <v>-0.017819</v>
      </c>
      <c r="K1772" s="1">
        <v>0.017449</v>
      </c>
    </row>
    <row r="1773" ht="15.75" customHeight="1">
      <c r="A1773" s="1">
        <v>57056.499988</v>
      </c>
      <c r="B1773" s="1">
        <v>57056.0</v>
      </c>
      <c r="C1773" s="1">
        <v>57057.0</v>
      </c>
      <c r="D1773" s="1">
        <v>0.009995</v>
      </c>
      <c r="E1773" s="1">
        <v>0.013414</v>
      </c>
      <c r="F1773" s="1">
        <v>-0.005057</v>
      </c>
      <c r="G1773" s="1">
        <v>0.007838</v>
      </c>
      <c r="H1773" s="1">
        <v>0.010327</v>
      </c>
      <c r="I1773" s="1">
        <v>0.007288</v>
      </c>
      <c r="J1773" s="1">
        <v>0.002444</v>
      </c>
      <c r="K1773" s="1">
        <v>0.01131</v>
      </c>
    </row>
    <row r="1774" ht="15.75" customHeight="1">
      <c r="A1774" s="1">
        <v>57057.499988</v>
      </c>
      <c r="B1774" s="1">
        <v>57057.0</v>
      </c>
      <c r="C1774" s="1">
        <v>57058.0</v>
      </c>
      <c r="D1774" s="1">
        <v>0.004146</v>
      </c>
      <c r="E1774" s="1">
        <v>0.011506</v>
      </c>
      <c r="F1774" s="1">
        <v>3.15E-4</v>
      </c>
      <c r="G1774" s="1">
        <v>0.006672</v>
      </c>
      <c r="H1774" s="1">
        <v>-2.8E-5</v>
      </c>
      <c r="I1774" s="1">
        <v>0.005986</v>
      </c>
      <c r="J1774" s="1">
        <v>0.007465</v>
      </c>
      <c r="K1774" s="1">
        <v>0.010567</v>
      </c>
    </row>
    <row r="1775" ht="15.75" customHeight="1">
      <c r="A1775" s="1">
        <v>57058.499988</v>
      </c>
      <c r="B1775" s="1">
        <v>57058.0</v>
      </c>
      <c r="C1775" s="1">
        <v>57059.0</v>
      </c>
      <c r="D1775" s="1">
        <v>-0.015607</v>
      </c>
      <c r="E1775" s="1">
        <v>0.010767</v>
      </c>
      <c r="F1775" s="1">
        <v>-0.007309</v>
      </c>
      <c r="G1775" s="1">
        <v>0.006224</v>
      </c>
      <c r="H1775" s="1">
        <v>-1.75E-4</v>
      </c>
      <c r="I1775" s="1">
        <v>0.005821</v>
      </c>
      <c r="J1775" s="1">
        <v>-0.017958</v>
      </c>
      <c r="K1775" s="1">
        <v>0.009084</v>
      </c>
    </row>
    <row r="1776" ht="15.75" customHeight="1">
      <c r="A1776" s="1">
        <v>57059.499988</v>
      </c>
      <c r="B1776" s="1">
        <v>57059.0</v>
      </c>
      <c r="C1776" s="1">
        <v>57060.0</v>
      </c>
      <c r="D1776" s="1">
        <v>7.5E-5</v>
      </c>
      <c r="E1776" s="1">
        <v>0.009555</v>
      </c>
      <c r="F1776" s="1">
        <v>-0.003874</v>
      </c>
      <c r="G1776" s="1">
        <v>0.005733</v>
      </c>
      <c r="H1776" s="1">
        <v>-0.004978</v>
      </c>
      <c r="I1776" s="1">
        <v>0.004882</v>
      </c>
      <c r="J1776" s="1">
        <v>0.017941</v>
      </c>
      <c r="K1776" s="1">
        <v>0.008841</v>
      </c>
    </row>
    <row r="1777" ht="15.75" customHeight="1">
      <c r="A1777" s="1">
        <v>57060.499988</v>
      </c>
      <c r="B1777" s="1">
        <v>57060.0</v>
      </c>
      <c r="C1777" s="1">
        <v>57061.0</v>
      </c>
      <c r="D1777" s="1">
        <v>-0.006427</v>
      </c>
      <c r="E1777" s="1">
        <v>0.00985</v>
      </c>
      <c r="F1777" s="1">
        <v>-9.89E-4</v>
      </c>
      <c r="G1777" s="1">
        <v>0.00587</v>
      </c>
      <c r="H1777" s="1">
        <v>3.16E-4</v>
      </c>
      <c r="I1777" s="1">
        <v>0.005305</v>
      </c>
      <c r="J1777" s="1">
        <v>-0.011295</v>
      </c>
      <c r="K1777" s="1">
        <v>0.008006</v>
      </c>
    </row>
    <row r="1778" ht="15.75" customHeight="1">
      <c r="A1778" s="1">
        <v>57061.499988</v>
      </c>
      <c r="B1778" s="1">
        <v>57061.0</v>
      </c>
      <c r="C1778" s="1">
        <v>57062.0</v>
      </c>
      <c r="D1778" s="1">
        <v>-5.04E-4</v>
      </c>
      <c r="E1778" s="1">
        <v>0.009877</v>
      </c>
      <c r="F1778" s="1">
        <v>-0.008346</v>
      </c>
      <c r="G1778" s="1">
        <v>0.006011</v>
      </c>
      <c r="H1778" s="1">
        <v>0.003425</v>
      </c>
      <c r="I1778" s="1">
        <v>0.005232</v>
      </c>
      <c r="J1778" s="1">
        <v>0.002204</v>
      </c>
      <c r="K1778" s="1">
        <v>0.008217</v>
      </c>
    </row>
    <row r="1779" ht="15.75" customHeight="1">
      <c r="A1779" s="1">
        <v>57062.499988</v>
      </c>
      <c r="B1779" s="1">
        <v>57062.0</v>
      </c>
      <c r="C1779" s="1">
        <v>57063.0</v>
      </c>
      <c r="D1779" s="1">
        <v>0.007665</v>
      </c>
      <c r="E1779" s="1">
        <v>0.010923</v>
      </c>
      <c r="F1779" s="1">
        <v>0.007156</v>
      </c>
      <c r="G1779" s="1">
        <v>0.006985</v>
      </c>
      <c r="H1779" s="1">
        <v>-0.001589</v>
      </c>
      <c r="I1779" s="1">
        <v>0.00556</v>
      </c>
      <c r="J1779" s="1">
        <v>0.007733</v>
      </c>
      <c r="K1779" s="1">
        <v>0.009542</v>
      </c>
    </row>
    <row r="1780" ht="15.75" customHeight="1">
      <c r="A1780" s="1">
        <v>57063.499988</v>
      </c>
      <c r="B1780" s="1">
        <v>57063.0</v>
      </c>
      <c r="C1780" s="1">
        <v>57064.0</v>
      </c>
      <c r="D1780" s="1">
        <v>-0.021806</v>
      </c>
      <c r="E1780" s="1">
        <v>0.011196</v>
      </c>
      <c r="F1780" s="1">
        <v>-0.014705</v>
      </c>
      <c r="G1780" s="1">
        <v>0.006467</v>
      </c>
      <c r="H1780" s="1">
        <v>-0.009202</v>
      </c>
      <c r="I1780" s="1">
        <v>0.005869</v>
      </c>
      <c r="J1780" s="1">
        <v>0.008174</v>
      </c>
      <c r="K1780" s="1">
        <v>0.010262</v>
      </c>
    </row>
    <row r="1781" ht="15.75" customHeight="1">
      <c r="A1781" s="1">
        <v>57064.499988</v>
      </c>
      <c r="B1781" s="1">
        <v>57064.0</v>
      </c>
      <c r="C1781" s="1">
        <v>57065.0</v>
      </c>
      <c r="D1781" s="1">
        <v>-0.017441</v>
      </c>
      <c r="E1781" s="1">
        <v>0.014775</v>
      </c>
      <c r="F1781" s="1">
        <v>-0.006683</v>
      </c>
      <c r="G1781" s="1">
        <v>0.008389</v>
      </c>
      <c r="H1781" s="1">
        <v>-0.003025</v>
      </c>
      <c r="I1781" s="1">
        <v>0.008208</v>
      </c>
      <c r="J1781" s="1">
        <v>-0.013713</v>
      </c>
      <c r="K1781" s="1">
        <v>0.012254</v>
      </c>
    </row>
    <row r="1782" ht="15.75" customHeight="1">
      <c r="A1782" s="1">
        <v>57065.499988</v>
      </c>
      <c r="B1782" s="1">
        <v>57065.0</v>
      </c>
      <c r="C1782" s="1">
        <v>57066.0</v>
      </c>
      <c r="D1782" s="1">
        <v>-0.009788</v>
      </c>
      <c r="E1782" s="1">
        <v>0.02621</v>
      </c>
      <c r="F1782" s="1">
        <v>0.002351</v>
      </c>
      <c r="G1782" s="1">
        <v>0.016487</v>
      </c>
      <c r="H1782" s="1">
        <v>-0.010488</v>
      </c>
      <c r="I1782" s="1">
        <v>0.013812</v>
      </c>
      <c r="J1782" s="1">
        <v>0.001688</v>
      </c>
      <c r="K1782" s="1">
        <v>0.021308</v>
      </c>
    </row>
    <row r="1783" ht="15.75" customHeight="1">
      <c r="A1783" s="1">
        <v>57066.499988</v>
      </c>
      <c r="B1783" s="1">
        <v>57066.0</v>
      </c>
      <c r="C1783" s="1">
        <v>57067.0</v>
      </c>
      <c r="D1783" s="1">
        <v>-0.008542</v>
      </c>
      <c r="E1783" s="1">
        <v>0.033858</v>
      </c>
      <c r="F1783" s="1">
        <v>0.012248</v>
      </c>
      <c r="G1783" s="1">
        <v>0.021571</v>
      </c>
      <c r="H1783" s="1">
        <v>0.001005</v>
      </c>
      <c r="I1783" s="1">
        <v>0.017646</v>
      </c>
      <c r="J1783" s="1">
        <v>-0.039857</v>
      </c>
      <c r="K1783" s="1">
        <v>0.027955</v>
      </c>
    </row>
    <row r="1784" ht="15.75" customHeight="1">
      <c r="A1784" s="1">
        <v>57067.499988</v>
      </c>
      <c r="B1784" s="1">
        <v>57067.0</v>
      </c>
      <c r="C1784" s="1">
        <v>57068.0</v>
      </c>
      <c r="D1784" s="1">
        <v>-0.044176</v>
      </c>
      <c r="E1784" s="1">
        <v>0.041264</v>
      </c>
      <c r="F1784" s="1">
        <v>-0.022655</v>
      </c>
      <c r="G1784" s="1">
        <v>0.02995</v>
      </c>
      <c r="H1784" s="1">
        <v>-0.025225</v>
      </c>
      <c r="I1784" s="1">
        <v>0.019255</v>
      </c>
      <c r="J1784" s="1">
        <v>0.012039</v>
      </c>
      <c r="K1784" s="1">
        <v>0.035727</v>
      </c>
    </row>
    <row r="1785" ht="15.75" customHeight="1">
      <c r="A1785" s="1">
        <v>57071.499988</v>
      </c>
      <c r="B1785" s="1">
        <v>57071.0</v>
      </c>
      <c r="C1785" s="1">
        <v>57072.0</v>
      </c>
      <c r="D1785" s="1">
        <v>-0.050409</v>
      </c>
      <c r="E1785" s="1">
        <v>0.033744</v>
      </c>
      <c r="F1785" s="1">
        <v>-0.010576</v>
      </c>
      <c r="G1785" s="1">
        <v>0.014463</v>
      </c>
      <c r="H1785" s="1">
        <v>-0.019535</v>
      </c>
      <c r="I1785" s="1">
        <v>0.014596</v>
      </c>
      <c r="J1785" s="1">
        <v>-0.014769</v>
      </c>
      <c r="K1785" s="1">
        <v>0.020533</v>
      </c>
    </row>
    <row r="1786" ht="15.75" customHeight="1">
      <c r="A1786" s="1">
        <v>57072.499988</v>
      </c>
      <c r="B1786" s="1">
        <v>57072.0</v>
      </c>
      <c r="C1786" s="1">
        <v>57073.0</v>
      </c>
      <c r="D1786" s="1">
        <v>0.022507</v>
      </c>
      <c r="E1786" s="1">
        <v>0.023941</v>
      </c>
      <c r="F1786" s="1">
        <v>-0.008779</v>
      </c>
      <c r="G1786" s="1">
        <v>0.009176</v>
      </c>
      <c r="H1786" s="1">
        <v>0.011843</v>
      </c>
      <c r="I1786" s="1">
        <v>0.010933</v>
      </c>
      <c r="J1786" s="1">
        <v>0.008398</v>
      </c>
      <c r="K1786" s="1">
        <v>0.014485</v>
      </c>
    </row>
    <row r="1787" ht="15.75" customHeight="1">
      <c r="A1787" s="1">
        <v>57073.499988</v>
      </c>
      <c r="B1787" s="1">
        <v>57073.0</v>
      </c>
      <c r="C1787" s="1">
        <v>57074.0</v>
      </c>
      <c r="D1787" s="1">
        <v>-0.007854</v>
      </c>
      <c r="E1787" s="1">
        <v>0.01983</v>
      </c>
      <c r="F1787" s="1">
        <v>-0.008014</v>
      </c>
      <c r="G1787" s="1">
        <v>0.008102</v>
      </c>
      <c r="H1787" s="1">
        <v>-0.006639</v>
      </c>
      <c r="I1787" s="1">
        <v>0.009374</v>
      </c>
      <c r="J1787" s="1">
        <v>0.008549</v>
      </c>
      <c r="K1787" s="1">
        <v>0.01193</v>
      </c>
    </row>
    <row r="1788" ht="15.75" customHeight="1">
      <c r="A1788" s="1">
        <v>57074.499988</v>
      </c>
      <c r="B1788" s="1">
        <v>57074.0</v>
      </c>
      <c r="C1788" s="1">
        <v>57075.0</v>
      </c>
      <c r="D1788" s="1">
        <v>0.001908</v>
      </c>
      <c r="E1788" s="1">
        <v>0.018797</v>
      </c>
      <c r="F1788" s="1">
        <v>-0.005856</v>
      </c>
      <c r="G1788" s="1">
        <v>0.008489</v>
      </c>
      <c r="H1788" s="1">
        <v>-0.00808</v>
      </c>
      <c r="I1788" s="1">
        <v>0.008253</v>
      </c>
      <c r="J1788" s="1">
        <v>0.015009</v>
      </c>
      <c r="K1788" s="1">
        <v>0.011926</v>
      </c>
    </row>
    <row r="1789" ht="15.75" customHeight="1">
      <c r="A1789" s="1">
        <v>57075.499988</v>
      </c>
      <c r="B1789" s="1">
        <v>57075.0</v>
      </c>
      <c r="C1789" s="1">
        <v>57076.0</v>
      </c>
      <c r="D1789" s="1">
        <v>-0.026952</v>
      </c>
      <c r="E1789" s="1">
        <v>0.015757</v>
      </c>
      <c r="F1789" s="1">
        <v>0.003814</v>
      </c>
      <c r="G1789" s="1">
        <v>0.007694</v>
      </c>
      <c r="H1789" s="1">
        <v>-0.008074</v>
      </c>
      <c r="I1789" s="1">
        <v>0.006923</v>
      </c>
      <c r="J1789" s="1">
        <v>-0.018564</v>
      </c>
      <c r="K1789" s="1">
        <v>0.009957</v>
      </c>
    </row>
    <row r="1790" ht="15.75" customHeight="1">
      <c r="A1790" s="1">
        <v>57076.499988</v>
      </c>
      <c r="B1790" s="1">
        <v>57076.0</v>
      </c>
      <c r="C1790" s="1">
        <v>57077.0</v>
      </c>
      <c r="D1790" s="1">
        <v>-0.007566</v>
      </c>
      <c r="E1790" s="1">
        <v>0.015919</v>
      </c>
      <c r="F1790" s="1">
        <v>-0.004512</v>
      </c>
      <c r="G1790" s="1">
        <v>0.006515</v>
      </c>
      <c r="H1790" s="1">
        <v>-0.001216</v>
      </c>
      <c r="I1790" s="1">
        <v>0.007381</v>
      </c>
      <c r="J1790" s="1">
        <v>-0.003746</v>
      </c>
      <c r="K1790" s="1">
        <v>0.010228</v>
      </c>
    </row>
    <row r="1791" ht="15.75" customHeight="1">
      <c r="A1791" s="1">
        <v>57077.499988</v>
      </c>
      <c r="B1791" s="1">
        <v>57077.0</v>
      </c>
      <c r="C1791" s="1">
        <v>57078.0</v>
      </c>
      <c r="D1791" s="1">
        <v>-7.37E-4</v>
      </c>
      <c r="E1791" s="1">
        <v>0.01556</v>
      </c>
      <c r="F1791" s="1">
        <v>0.007565</v>
      </c>
      <c r="G1791" s="1">
        <v>0.007488</v>
      </c>
      <c r="H1791" s="1">
        <v>-0.005924</v>
      </c>
      <c r="I1791" s="1">
        <v>0.006978</v>
      </c>
      <c r="J1791" s="1">
        <v>8.24E-4</v>
      </c>
      <c r="K1791" s="1">
        <v>0.010035</v>
      </c>
    </row>
    <row r="1792" ht="15.75" customHeight="1">
      <c r="A1792" s="1">
        <v>57078.499988</v>
      </c>
      <c r="B1792" s="1">
        <v>57078.0</v>
      </c>
      <c r="C1792" s="1">
        <v>57079.0</v>
      </c>
      <c r="D1792" s="1">
        <v>-0.006231</v>
      </c>
      <c r="E1792" s="1">
        <v>0.01394</v>
      </c>
      <c r="F1792" s="1">
        <v>0.00439</v>
      </c>
      <c r="G1792" s="1">
        <v>0.006126</v>
      </c>
      <c r="H1792" s="1">
        <v>0.002394</v>
      </c>
      <c r="I1792" s="1">
        <v>0.006753</v>
      </c>
      <c r="J1792" s="1">
        <v>-0.010095</v>
      </c>
      <c r="K1792" s="1">
        <v>0.00872</v>
      </c>
    </row>
    <row r="1793" ht="15.75" customHeight="1">
      <c r="A1793" s="1">
        <v>57079.499988</v>
      </c>
      <c r="B1793" s="1">
        <v>57079.0</v>
      </c>
      <c r="C1793" s="1">
        <v>57080.0</v>
      </c>
      <c r="D1793" s="1">
        <v>-0.016295</v>
      </c>
      <c r="E1793" s="1">
        <v>0.013271</v>
      </c>
      <c r="F1793" s="1">
        <v>0.002194</v>
      </c>
      <c r="G1793" s="1">
        <v>0.005619</v>
      </c>
      <c r="H1793" s="1">
        <v>-0.013747</v>
      </c>
      <c r="I1793" s="1">
        <v>0.006135</v>
      </c>
      <c r="J1793" s="1">
        <v>-2.7E-4</v>
      </c>
      <c r="K1793" s="1">
        <v>0.008668</v>
      </c>
    </row>
    <row r="1794" ht="15.75" customHeight="1">
      <c r="A1794" s="1">
        <v>57080.499988</v>
      </c>
      <c r="B1794" s="1">
        <v>57080.0</v>
      </c>
      <c r="C1794" s="1">
        <v>57081.0</v>
      </c>
      <c r="D1794" s="1">
        <v>0.025832</v>
      </c>
      <c r="E1794" s="1">
        <v>0.019858</v>
      </c>
      <c r="F1794" s="1">
        <v>-0.003793</v>
      </c>
      <c r="G1794" s="1">
        <v>0.007774</v>
      </c>
      <c r="H1794" s="1">
        <v>0.010635</v>
      </c>
      <c r="I1794" s="1">
        <v>0.009215</v>
      </c>
      <c r="J1794" s="1">
        <v>0.011848</v>
      </c>
      <c r="K1794" s="1">
        <v>0.013161</v>
      </c>
    </row>
    <row r="1795" ht="15.75" customHeight="1">
      <c r="A1795" s="1">
        <v>57081.499988</v>
      </c>
      <c r="B1795" s="1">
        <v>57081.0</v>
      </c>
      <c r="C1795" s="1">
        <v>57082.0</v>
      </c>
      <c r="D1795" s="1">
        <v>0.016485</v>
      </c>
      <c r="E1795" s="1">
        <v>0.015928</v>
      </c>
      <c r="F1795" s="1">
        <v>0.007892</v>
      </c>
      <c r="G1795" s="1">
        <v>0.007594</v>
      </c>
      <c r="H1795" s="1">
        <v>0.00564</v>
      </c>
      <c r="I1795" s="1">
        <v>0.006993</v>
      </c>
      <c r="J1795" s="1">
        <v>0.001915</v>
      </c>
      <c r="K1795" s="1">
        <v>0.01031</v>
      </c>
    </row>
    <row r="1796" ht="15.75" customHeight="1">
      <c r="A1796" s="1">
        <v>57082.499988</v>
      </c>
      <c r="B1796" s="1">
        <v>57082.0</v>
      </c>
      <c r="C1796" s="1">
        <v>57083.0</v>
      </c>
      <c r="D1796" s="1">
        <v>-0.023289</v>
      </c>
      <c r="E1796" s="1">
        <v>0.011936</v>
      </c>
      <c r="F1796" s="1">
        <v>-0.001475</v>
      </c>
      <c r="G1796" s="1">
        <v>0.005134</v>
      </c>
      <c r="H1796" s="1">
        <v>-0.005366</v>
      </c>
      <c r="I1796" s="1">
        <v>0.005518</v>
      </c>
      <c r="J1796" s="1">
        <v>-0.012319</v>
      </c>
      <c r="K1796" s="1">
        <v>0.007489</v>
      </c>
    </row>
    <row r="1797" ht="15.75" customHeight="1">
      <c r="A1797" s="1">
        <v>57083.499988</v>
      </c>
      <c r="B1797" s="1">
        <v>57083.0</v>
      </c>
      <c r="C1797" s="1">
        <v>57084.0</v>
      </c>
      <c r="D1797" s="1">
        <v>-0.024514</v>
      </c>
      <c r="E1797" s="1">
        <v>0.011861</v>
      </c>
      <c r="F1797" s="1">
        <v>-0.003164</v>
      </c>
      <c r="G1797" s="1">
        <v>0.005416</v>
      </c>
      <c r="H1797" s="1">
        <v>-0.00711</v>
      </c>
      <c r="I1797" s="1">
        <v>0.005224</v>
      </c>
      <c r="J1797" s="1">
        <v>-0.011611</v>
      </c>
      <c r="K1797" s="1">
        <v>0.007607</v>
      </c>
    </row>
    <row r="1798" ht="15.75" customHeight="1">
      <c r="A1798" s="1">
        <v>57084.499988</v>
      </c>
      <c r="B1798" s="1">
        <v>57084.0</v>
      </c>
      <c r="C1798" s="1">
        <v>57085.0</v>
      </c>
      <c r="D1798" s="1">
        <v>-0.011939</v>
      </c>
      <c r="E1798" s="1">
        <v>0.011394</v>
      </c>
      <c r="F1798" s="1">
        <v>-0.002754</v>
      </c>
      <c r="G1798" s="1">
        <v>0.005353</v>
      </c>
      <c r="H1798" s="1">
        <v>-0.00374</v>
      </c>
      <c r="I1798" s="1">
        <v>0.005207</v>
      </c>
      <c r="J1798" s="1">
        <v>-0.004788</v>
      </c>
      <c r="K1798" s="1">
        <v>0.007089</v>
      </c>
    </row>
    <row r="1799" ht="15.75" customHeight="1">
      <c r="A1799" s="1">
        <v>57085.499988</v>
      </c>
      <c r="B1799" s="1">
        <v>57085.0</v>
      </c>
      <c r="C1799" s="1">
        <v>57086.0</v>
      </c>
      <c r="D1799" s="1">
        <v>-0.020093</v>
      </c>
      <c r="E1799" s="1">
        <v>0.01077</v>
      </c>
      <c r="F1799" s="1">
        <v>-0.012185</v>
      </c>
      <c r="G1799" s="1">
        <v>0.004212</v>
      </c>
      <c r="H1799" s="1">
        <v>-0.003581</v>
      </c>
      <c r="I1799" s="1">
        <v>0.004936</v>
      </c>
      <c r="J1799" s="1">
        <v>-0.006079</v>
      </c>
      <c r="K1799" s="1">
        <v>0.006978</v>
      </c>
    </row>
    <row r="1800" ht="15.75" customHeight="1">
      <c r="A1800" s="1">
        <v>57086.499988</v>
      </c>
      <c r="B1800" s="1">
        <v>57086.0</v>
      </c>
      <c r="C1800" s="1">
        <v>57087.0</v>
      </c>
      <c r="D1800" s="1">
        <v>-0.008702</v>
      </c>
      <c r="E1800" s="1">
        <v>0.011347</v>
      </c>
      <c r="F1800" s="1">
        <v>-0.00505</v>
      </c>
      <c r="G1800" s="1">
        <v>0.004973</v>
      </c>
      <c r="H1800" s="1">
        <v>0.003774</v>
      </c>
      <c r="I1800" s="1">
        <v>0.005245</v>
      </c>
      <c r="J1800" s="1">
        <v>-0.008751</v>
      </c>
      <c r="K1800" s="1">
        <v>0.007151</v>
      </c>
    </row>
    <row r="1801" ht="15.75" customHeight="1">
      <c r="A1801" s="1">
        <v>57087.499988</v>
      </c>
      <c r="B1801" s="1">
        <v>57087.0</v>
      </c>
      <c r="C1801" s="1">
        <v>57088.0</v>
      </c>
      <c r="D1801" s="1">
        <v>0.001359</v>
      </c>
      <c r="E1801" s="1">
        <v>0.011531</v>
      </c>
      <c r="F1801" s="1">
        <v>-0.004472</v>
      </c>
      <c r="G1801" s="1">
        <v>0.005195</v>
      </c>
      <c r="H1801" s="1">
        <v>-0.00383</v>
      </c>
      <c r="I1801" s="1">
        <v>0.005229</v>
      </c>
      <c r="J1801" s="1">
        <v>0.009566</v>
      </c>
      <c r="K1801" s="1">
        <v>0.007342</v>
      </c>
    </row>
    <row r="1802" ht="15.75" customHeight="1">
      <c r="A1802" s="1">
        <v>57088.499988</v>
      </c>
      <c r="B1802" s="1">
        <v>57088.0</v>
      </c>
      <c r="C1802" s="1">
        <v>57089.0</v>
      </c>
      <c r="D1802" s="1">
        <v>0.005094</v>
      </c>
      <c r="E1802" s="1">
        <v>0.011984</v>
      </c>
      <c r="F1802" s="1">
        <v>6.32E-4</v>
      </c>
      <c r="G1802" s="1">
        <v>0.004978</v>
      </c>
      <c r="H1802" s="1">
        <v>0.00387</v>
      </c>
      <c r="I1802" s="1">
        <v>0.00554</v>
      </c>
      <c r="J1802" s="1">
        <v>-7.35E-4</v>
      </c>
      <c r="K1802" s="1">
        <v>0.007567</v>
      </c>
    </row>
    <row r="1803" ht="15.75" customHeight="1">
      <c r="A1803" s="1">
        <v>57089.499988</v>
      </c>
      <c r="B1803" s="1">
        <v>57089.0</v>
      </c>
      <c r="C1803" s="1">
        <v>57090.0</v>
      </c>
      <c r="D1803" s="1">
        <v>0.005793</v>
      </c>
      <c r="E1803" s="1">
        <v>0.011669</v>
      </c>
      <c r="F1803" s="1">
        <v>-0.001616</v>
      </c>
      <c r="G1803" s="1">
        <v>0.005132</v>
      </c>
      <c r="H1803" s="1">
        <v>2.81E-4</v>
      </c>
      <c r="I1803" s="1">
        <v>0.005189</v>
      </c>
      <c r="J1803" s="1">
        <v>0.005411</v>
      </c>
      <c r="K1803" s="1">
        <v>0.007425</v>
      </c>
    </row>
    <row r="1804" ht="15.75" customHeight="1">
      <c r="A1804" s="1">
        <v>57090.499988</v>
      </c>
      <c r="B1804" s="1">
        <v>57090.0</v>
      </c>
      <c r="C1804" s="1">
        <v>57091.0</v>
      </c>
      <c r="D1804" s="1">
        <v>0.012034</v>
      </c>
      <c r="E1804" s="1">
        <v>0.013293</v>
      </c>
      <c r="F1804" s="1">
        <v>-8.4E-4</v>
      </c>
      <c r="G1804" s="1">
        <v>0.005675</v>
      </c>
      <c r="H1804" s="1">
        <v>0.008072</v>
      </c>
      <c r="I1804" s="1">
        <v>0.005937</v>
      </c>
      <c r="J1804" s="1">
        <v>0.001134</v>
      </c>
      <c r="K1804" s="1">
        <v>0.008412</v>
      </c>
    </row>
    <row r="1805" ht="15.75" customHeight="1">
      <c r="A1805" s="1">
        <v>57091.499988</v>
      </c>
      <c r="B1805" s="1">
        <v>57091.0</v>
      </c>
      <c r="C1805" s="1">
        <v>57092.0</v>
      </c>
      <c r="D1805" s="1">
        <v>0.024395</v>
      </c>
      <c r="E1805" s="1">
        <v>0.014579</v>
      </c>
      <c r="F1805" s="1">
        <v>0.004914</v>
      </c>
      <c r="G1805" s="1">
        <v>0.006625</v>
      </c>
      <c r="H1805" s="1">
        <v>0.006224</v>
      </c>
      <c r="I1805" s="1">
        <v>0.006375</v>
      </c>
      <c r="J1805" s="1">
        <v>0.012463</v>
      </c>
      <c r="K1805" s="1">
        <v>0.009551</v>
      </c>
    </row>
    <row r="1806" ht="15.75" customHeight="1">
      <c r="A1806" s="1">
        <v>57092.499988</v>
      </c>
      <c r="B1806" s="1">
        <v>57092.0</v>
      </c>
      <c r="C1806" s="1">
        <v>57093.0</v>
      </c>
      <c r="D1806" s="1">
        <v>-9.29E-4</v>
      </c>
      <c r="E1806" s="1">
        <v>0.017945</v>
      </c>
      <c r="F1806" s="1">
        <v>0.00608</v>
      </c>
      <c r="G1806" s="1">
        <v>0.008008</v>
      </c>
      <c r="H1806" s="1">
        <v>-0.01341</v>
      </c>
      <c r="I1806" s="1">
        <v>0.00737</v>
      </c>
      <c r="J1806" s="1">
        <v>0.012682</v>
      </c>
      <c r="K1806" s="1">
        <v>0.012068</v>
      </c>
    </row>
    <row r="1807" ht="15.75" customHeight="1">
      <c r="A1807" s="1">
        <v>57093.499988</v>
      </c>
      <c r="B1807" s="1">
        <v>57093.0</v>
      </c>
      <c r="C1807" s="1">
        <v>57094.0</v>
      </c>
      <c r="D1807" s="1">
        <v>0.056635</v>
      </c>
      <c r="E1807" s="1">
        <v>0.017832</v>
      </c>
      <c r="F1807" s="1">
        <v>0.002456</v>
      </c>
      <c r="G1807" s="1">
        <v>0.006953</v>
      </c>
      <c r="H1807" s="1">
        <v>0.026614</v>
      </c>
      <c r="I1807" s="1">
        <v>0.007993</v>
      </c>
      <c r="J1807" s="1">
        <v>0.016104</v>
      </c>
      <c r="K1807" s="1">
        <v>0.011025</v>
      </c>
    </row>
    <row r="1808" ht="15.75" customHeight="1">
      <c r="A1808" s="1">
        <v>57094.499988</v>
      </c>
      <c r="B1808" s="1">
        <v>57094.0</v>
      </c>
      <c r="C1808" s="1">
        <v>57095.0</v>
      </c>
      <c r="D1808" s="1">
        <v>-0.002363</v>
      </c>
      <c r="E1808" s="1">
        <v>0.015122</v>
      </c>
      <c r="F1808" s="1">
        <v>1.34E-4</v>
      </c>
      <c r="G1808" s="1">
        <v>0.00636</v>
      </c>
      <c r="H1808" s="1">
        <v>0.005913</v>
      </c>
      <c r="I1808" s="1">
        <v>0.006475</v>
      </c>
      <c r="J1808" s="1">
        <v>-0.00807</v>
      </c>
      <c r="K1808" s="1">
        <v>0.009466</v>
      </c>
    </row>
    <row r="1809" ht="15.75" customHeight="1">
      <c r="A1809" s="1">
        <v>57095.499988</v>
      </c>
      <c r="B1809" s="1">
        <v>57095.0</v>
      </c>
      <c r="C1809" s="1">
        <v>57096.0</v>
      </c>
      <c r="D1809" s="1">
        <v>0.008159</v>
      </c>
      <c r="E1809" s="1">
        <v>0.015207</v>
      </c>
      <c r="F1809" s="1">
        <v>-0.006482</v>
      </c>
      <c r="G1809" s="1">
        <v>0.006595</v>
      </c>
      <c r="H1809" s="1">
        <v>0.009744</v>
      </c>
      <c r="I1809" s="1">
        <v>0.006356</v>
      </c>
      <c r="J1809" s="1">
        <v>-5.0E-4</v>
      </c>
      <c r="K1809" s="1">
        <v>0.009555</v>
      </c>
    </row>
    <row r="1810" ht="15.75" customHeight="1">
      <c r="A1810" s="1">
        <v>57096.499988</v>
      </c>
      <c r="B1810" s="1">
        <v>57096.0</v>
      </c>
      <c r="C1810" s="1">
        <v>57097.0</v>
      </c>
      <c r="D1810" s="1">
        <v>-0.019587</v>
      </c>
      <c r="E1810" s="1">
        <v>0.013922</v>
      </c>
      <c r="F1810" s="1">
        <v>1.17E-4</v>
      </c>
      <c r="G1810" s="1">
        <v>0.005563</v>
      </c>
      <c r="H1810" s="1">
        <v>-0.009169</v>
      </c>
      <c r="I1810" s="1">
        <v>0.005825</v>
      </c>
      <c r="J1810" s="1">
        <v>-0.004401</v>
      </c>
      <c r="K1810" s="1">
        <v>0.008854</v>
      </c>
    </row>
    <row r="1811" ht="15.75" customHeight="1">
      <c r="A1811" s="1">
        <v>57097.499988</v>
      </c>
      <c r="B1811" s="1">
        <v>57097.0</v>
      </c>
      <c r="C1811" s="1">
        <v>57098.0</v>
      </c>
      <c r="D1811" s="1">
        <v>-0.012171</v>
      </c>
      <c r="E1811" s="1">
        <v>0.013515</v>
      </c>
      <c r="F1811" s="1">
        <v>2.34E-4</v>
      </c>
      <c r="G1811" s="1">
        <v>0.005865</v>
      </c>
      <c r="H1811" s="1">
        <v>0.004802</v>
      </c>
      <c r="I1811" s="1">
        <v>0.005837</v>
      </c>
      <c r="J1811" s="1">
        <v>-0.016153</v>
      </c>
      <c r="K1811" s="1">
        <v>0.008287</v>
      </c>
    </row>
    <row r="1812" ht="15.75" customHeight="1">
      <c r="A1812" s="1">
        <v>57098.499988</v>
      </c>
      <c r="B1812" s="1">
        <v>57098.0</v>
      </c>
      <c r="C1812" s="1">
        <v>57099.0</v>
      </c>
      <c r="D1812" s="1">
        <v>0.008256</v>
      </c>
      <c r="E1812" s="1">
        <v>0.013034</v>
      </c>
      <c r="F1812" s="1">
        <v>-0.001584</v>
      </c>
      <c r="G1812" s="1">
        <v>0.0056</v>
      </c>
      <c r="H1812" s="1">
        <v>-0.003112</v>
      </c>
      <c r="I1812" s="1">
        <v>0.00539</v>
      </c>
      <c r="J1812" s="1">
        <v>0.010794</v>
      </c>
      <c r="K1812" s="1">
        <v>0.008229</v>
      </c>
    </row>
    <row r="1813" ht="15.75" customHeight="1">
      <c r="A1813" s="1">
        <v>57099.499988</v>
      </c>
      <c r="B1813" s="1">
        <v>57099.0</v>
      </c>
      <c r="C1813" s="1">
        <v>57100.0</v>
      </c>
      <c r="D1813" s="1">
        <v>-0.012079</v>
      </c>
      <c r="E1813" s="1">
        <v>0.013031</v>
      </c>
      <c r="F1813" s="1">
        <v>0.001585</v>
      </c>
      <c r="G1813" s="1">
        <v>0.005724</v>
      </c>
      <c r="H1813" s="1">
        <v>-0.001769</v>
      </c>
      <c r="I1813" s="1">
        <v>0.005527</v>
      </c>
      <c r="J1813" s="1">
        <v>-0.009232</v>
      </c>
      <c r="K1813" s="1">
        <v>0.008061</v>
      </c>
    </row>
    <row r="1814" ht="15.75" customHeight="1">
      <c r="A1814" s="1">
        <v>57100.499988</v>
      </c>
      <c r="B1814" s="1">
        <v>57100.0</v>
      </c>
      <c r="C1814" s="1">
        <v>57101.0</v>
      </c>
      <c r="D1814" s="1">
        <v>-0.015774</v>
      </c>
      <c r="E1814" s="1">
        <v>0.0129</v>
      </c>
      <c r="F1814" s="1">
        <v>-0.001913</v>
      </c>
      <c r="G1814" s="1">
        <v>0.005713</v>
      </c>
      <c r="H1814" s="1">
        <v>-0.003068</v>
      </c>
      <c r="I1814" s="1">
        <v>0.005332</v>
      </c>
      <c r="J1814" s="1">
        <v>-0.008198</v>
      </c>
      <c r="K1814" s="1">
        <v>0.008131</v>
      </c>
    </row>
    <row r="1815" ht="15.75" customHeight="1">
      <c r="A1815" s="1">
        <v>57101.499988</v>
      </c>
      <c r="B1815" s="1">
        <v>57101.0</v>
      </c>
      <c r="C1815" s="1">
        <v>57102.0</v>
      </c>
      <c r="D1815" s="1">
        <v>0.011967</v>
      </c>
      <c r="E1815" s="1">
        <v>0.014444</v>
      </c>
      <c r="F1815" s="1">
        <v>-0.002509</v>
      </c>
      <c r="G1815" s="1">
        <v>0.006073</v>
      </c>
      <c r="H1815" s="1">
        <v>0.001822</v>
      </c>
      <c r="I1815" s="1">
        <v>0.006079</v>
      </c>
      <c r="J1815" s="1">
        <v>0.008557</v>
      </c>
      <c r="K1815" s="1">
        <v>0.009081</v>
      </c>
    </row>
    <row r="1816" ht="15.75" customHeight="1">
      <c r="A1816" s="1">
        <v>57102.499988</v>
      </c>
      <c r="B1816" s="1">
        <v>57102.0</v>
      </c>
      <c r="C1816" s="1">
        <v>57103.0</v>
      </c>
      <c r="D1816" s="1">
        <v>0.014007</v>
      </c>
      <c r="E1816" s="1">
        <v>0.014274</v>
      </c>
      <c r="F1816" s="1">
        <v>0.002009</v>
      </c>
      <c r="G1816" s="1">
        <v>0.006371</v>
      </c>
      <c r="H1816" s="1">
        <v>0.004433</v>
      </c>
      <c r="I1816" s="1">
        <v>0.005792</v>
      </c>
      <c r="J1816" s="1">
        <v>0.004245</v>
      </c>
      <c r="K1816" s="1">
        <v>0.009083</v>
      </c>
    </row>
    <row r="1817" ht="15.75" customHeight="1">
      <c r="A1817" s="1">
        <v>57103.499988</v>
      </c>
      <c r="B1817" s="1">
        <v>57103.0</v>
      </c>
      <c r="C1817" s="1">
        <v>57104.0</v>
      </c>
      <c r="D1817" s="1">
        <v>0.034431</v>
      </c>
      <c r="E1817" s="1">
        <v>0.031138</v>
      </c>
      <c r="F1817" s="1">
        <v>0.009527</v>
      </c>
      <c r="G1817" s="1">
        <v>0.013335</v>
      </c>
      <c r="H1817" s="1">
        <v>0.007802</v>
      </c>
      <c r="I1817" s="1">
        <v>0.012686</v>
      </c>
      <c r="J1817" s="1">
        <v>0.013401</v>
      </c>
      <c r="K1817" s="1">
        <v>0.01991</v>
      </c>
    </row>
    <row r="1818" ht="15.75" customHeight="1">
      <c r="A1818" s="1">
        <v>57104.499988</v>
      </c>
      <c r="B1818" s="1">
        <v>57104.0</v>
      </c>
      <c r="C1818" s="1">
        <v>57105.0</v>
      </c>
      <c r="D1818" s="1">
        <v>-0.036777</v>
      </c>
      <c r="E1818" s="1">
        <v>0.026799</v>
      </c>
      <c r="F1818" s="1">
        <v>-0.003342</v>
      </c>
      <c r="G1818" s="1">
        <v>0.010359</v>
      </c>
      <c r="H1818" s="1">
        <v>-0.01187</v>
      </c>
      <c r="I1818" s="1">
        <v>0.010422</v>
      </c>
      <c r="J1818" s="1">
        <v>-0.01342</v>
      </c>
      <c r="K1818" s="1">
        <v>0.018029</v>
      </c>
    </row>
    <row r="1819" ht="15.75" customHeight="1">
      <c r="A1819" s="1">
        <v>57105.499988</v>
      </c>
      <c r="B1819" s="1">
        <v>57105.0</v>
      </c>
      <c r="C1819" s="1">
        <v>57106.0</v>
      </c>
      <c r="D1819" s="1">
        <v>0.013838</v>
      </c>
      <c r="E1819" s="1">
        <v>0.014629</v>
      </c>
      <c r="F1819" s="1">
        <v>0.003471</v>
      </c>
      <c r="G1819" s="1">
        <v>0.005773</v>
      </c>
      <c r="H1819" s="1">
        <v>0.006883</v>
      </c>
      <c r="I1819" s="1">
        <v>0.00602</v>
      </c>
      <c r="J1819" s="1">
        <v>0.003588</v>
      </c>
      <c r="K1819" s="1">
        <v>0.009488</v>
      </c>
    </row>
    <row r="1820" ht="15.75" customHeight="1">
      <c r="A1820" s="1">
        <v>57106.499988</v>
      </c>
      <c r="B1820" s="1">
        <v>57106.0</v>
      </c>
      <c r="C1820" s="1">
        <v>57107.0</v>
      </c>
      <c r="D1820" s="1">
        <v>0.024477</v>
      </c>
      <c r="E1820" s="1">
        <v>0.013405</v>
      </c>
      <c r="F1820" s="1">
        <v>0.011207</v>
      </c>
      <c r="G1820" s="1">
        <v>0.006059</v>
      </c>
      <c r="H1820" s="1">
        <v>0.011581</v>
      </c>
      <c r="I1820" s="1">
        <v>0.005856</v>
      </c>
      <c r="J1820" s="1">
        <v>0.00144</v>
      </c>
      <c r="K1820" s="1">
        <v>0.008576</v>
      </c>
    </row>
    <row r="1821" ht="15.75" customHeight="1">
      <c r="A1821" s="1">
        <v>57107.499988</v>
      </c>
      <c r="B1821" s="1">
        <v>57107.0</v>
      </c>
      <c r="C1821" s="1">
        <v>57108.0</v>
      </c>
      <c r="D1821" s="1">
        <v>-0.006909</v>
      </c>
      <c r="E1821" s="1">
        <v>0.013848</v>
      </c>
      <c r="F1821" s="1">
        <v>-0.00861</v>
      </c>
      <c r="G1821" s="1">
        <v>0.00572</v>
      </c>
      <c r="H1821" s="1">
        <v>0.003826</v>
      </c>
      <c r="I1821" s="1">
        <v>0.006385</v>
      </c>
      <c r="J1821" s="1">
        <v>-0.006225</v>
      </c>
      <c r="K1821" s="1">
        <v>0.008799</v>
      </c>
    </row>
    <row r="1822" ht="15.75" customHeight="1">
      <c r="A1822" s="1">
        <v>57108.499988</v>
      </c>
      <c r="B1822" s="1">
        <v>57108.0</v>
      </c>
      <c r="C1822" s="1">
        <v>57109.0</v>
      </c>
      <c r="D1822" s="1">
        <v>-0.024049</v>
      </c>
      <c r="E1822" s="1">
        <v>0.014654</v>
      </c>
      <c r="F1822" s="1">
        <v>-0.002209</v>
      </c>
      <c r="G1822" s="1">
        <v>0.006866</v>
      </c>
      <c r="H1822" s="1">
        <v>0.003211</v>
      </c>
      <c r="I1822" s="1">
        <v>0.006867</v>
      </c>
      <c r="J1822" s="1">
        <v>-0.025362</v>
      </c>
      <c r="K1822" s="1">
        <v>0.008954</v>
      </c>
    </row>
    <row r="1823" ht="15.75" customHeight="1">
      <c r="A1823" s="1">
        <v>57109.499988</v>
      </c>
      <c r="B1823" s="1">
        <v>57109.0</v>
      </c>
      <c r="C1823" s="1">
        <v>57110.0</v>
      </c>
      <c r="D1823" s="1">
        <v>-0.017294</v>
      </c>
      <c r="E1823" s="1">
        <v>0.014223</v>
      </c>
      <c r="F1823" s="1">
        <v>-0.005048</v>
      </c>
      <c r="G1823" s="1">
        <v>0.006337</v>
      </c>
      <c r="H1823" s="1">
        <v>0.001082</v>
      </c>
      <c r="I1823" s="1">
        <v>0.006591</v>
      </c>
      <c r="J1823" s="1">
        <v>-0.013125</v>
      </c>
      <c r="K1823" s="1">
        <v>0.008892</v>
      </c>
    </row>
    <row r="1824" ht="15.75" customHeight="1">
      <c r="A1824" s="1">
        <v>57110.499988</v>
      </c>
      <c r="B1824" s="1">
        <v>57110.0</v>
      </c>
      <c r="C1824" s="1">
        <v>57111.0</v>
      </c>
      <c r="D1824" s="1">
        <v>-0.001429</v>
      </c>
      <c r="E1824" s="1">
        <v>0.012598</v>
      </c>
      <c r="F1824" s="1">
        <v>1.68E-4</v>
      </c>
      <c r="G1824" s="1">
        <v>0.00546</v>
      </c>
      <c r="H1824" s="1">
        <v>0.001796</v>
      </c>
      <c r="I1824" s="1">
        <v>0.005779</v>
      </c>
      <c r="J1824" s="1">
        <v>-0.004354</v>
      </c>
      <c r="K1824" s="1">
        <v>0.007985</v>
      </c>
    </row>
    <row r="1825" ht="15.75" customHeight="1">
      <c r="A1825" s="1">
        <v>57111.499988</v>
      </c>
      <c r="B1825" s="1">
        <v>57111.0</v>
      </c>
      <c r="C1825" s="1">
        <v>57112.0</v>
      </c>
      <c r="D1825" s="1">
        <v>-0.018661</v>
      </c>
      <c r="E1825" s="1">
        <v>0.012025</v>
      </c>
      <c r="F1825" s="1">
        <v>0.001173</v>
      </c>
      <c r="G1825" s="1">
        <v>0.005627</v>
      </c>
      <c r="H1825" s="1">
        <v>-0.014012</v>
      </c>
      <c r="I1825" s="1">
        <v>0.00535</v>
      </c>
      <c r="J1825" s="1">
        <v>7.39E-4</v>
      </c>
      <c r="K1825" s="1">
        <v>0.00768</v>
      </c>
    </row>
    <row r="1826" ht="15.75" customHeight="1">
      <c r="A1826" s="1">
        <v>57112.499988</v>
      </c>
      <c r="B1826" s="1">
        <v>57112.0</v>
      </c>
      <c r="C1826" s="1">
        <v>57113.0</v>
      </c>
      <c r="D1826" s="1">
        <v>-0.009074</v>
      </c>
      <c r="E1826" s="1">
        <v>0.012209</v>
      </c>
      <c r="F1826" s="1">
        <v>0.010218</v>
      </c>
      <c r="G1826" s="1">
        <v>0.005702</v>
      </c>
      <c r="H1826" s="1">
        <v>-0.005467</v>
      </c>
      <c r="I1826" s="1">
        <v>0.005542</v>
      </c>
      <c r="J1826" s="1">
        <v>-0.009119</v>
      </c>
      <c r="K1826" s="1">
        <v>0.007605</v>
      </c>
    </row>
    <row r="1827" ht="15.75" customHeight="1">
      <c r="A1827" s="1">
        <v>57113.499988</v>
      </c>
      <c r="B1827" s="1">
        <v>57113.0</v>
      </c>
      <c r="C1827" s="1">
        <v>57114.0</v>
      </c>
      <c r="D1827" s="1">
        <v>-0.012527</v>
      </c>
      <c r="E1827" s="1">
        <v>0.012512</v>
      </c>
      <c r="F1827" s="1">
        <v>0.00221</v>
      </c>
      <c r="G1827" s="1">
        <v>0.00548</v>
      </c>
      <c r="H1827" s="1">
        <v>-3.17E-4</v>
      </c>
      <c r="I1827" s="1">
        <v>0.005803</v>
      </c>
      <c r="J1827" s="1">
        <v>-0.013266</v>
      </c>
      <c r="K1827" s="1">
        <v>0.007749</v>
      </c>
    </row>
    <row r="1828" ht="15.75" customHeight="1">
      <c r="A1828" s="1">
        <v>57114.499988</v>
      </c>
      <c r="B1828" s="1">
        <v>57114.0</v>
      </c>
      <c r="C1828" s="1">
        <v>57115.0</v>
      </c>
      <c r="D1828" s="1">
        <v>-0.019453</v>
      </c>
      <c r="E1828" s="1">
        <v>0.019917</v>
      </c>
      <c r="F1828" s="1">
        <v>-0.005043</v>
      </c>
      <c r="G1828" s="1">
        <v>0.008798</v>
      </c>
      <c r="H1828" s="1">
        <v>-0.007907</v>
      </c>
      <c r="I1828" s="1">
        <v>0.008863</v>
      </c>
      <c r="J1828" s="1">
        <v>-0.006069</v>
      </c>
      <c r="K1828" s="1">
        <v>0.013312</v>
      </c>
    </row>
    <row r="1829" ht="15.75" customHeight="1">
      <c r="A1829" s="1">
        <v>57115.499988</v>
      </c>
      <c r="B1829" s="1">
        <v>57115.0</v>
      </c>
      <c r="C1829" s="1">
        <v>57116.0</v>
      </c>
      <c r="D1829" s="1">
        <v>0.004839</v>
      </c>
      <c r="E1829" s="1">
        <v>0.015818</v>
      </c>
      <c r="F1829" s="1">
        <v>0.007644</v>
      </c>
      <c r="G1829" s="1">
        <v>0.007133</v>
      </c>
      <c r="H1829" s="1">
        <v>0.007895</v>
      </c>
      <c r="I1829" s="1">
        <v>0.007439</v>
      </c>
      <c r="J1829" s="1">
        <v>-0.011028</v>
      </c>
      <c r="K1829" s="1">
        <v>0.010084</v>
      </c>
    </row>
    <row r="1830" ht="15.75" customHeight="1">
      <c r="A1830" s="1">
        <v>57116.499988</v>
      </c>
      <c r="B1830" s="1">
        <v>57116.0</v>
      </c>
      <c r="C1830" s="1">
        <v>57117.0</v>
      </c>
      <c r="D1830" s="1">
        <v>-0.036595</v>
      </c>
      <c r="E1830" s="1">
        <v>0.013068</v>
      </c>
      <c r="F1830" s="1">
        <v>-0.008258</v>
      </c>
      <c r="G1830" s="1">
        <v>0.005613</v>
      </c>
      <c r="H1830" s="1">
        <v>-0.013665</v>
      </c>
      <c r="I1830" s="1">
        <v>0.005912</v>
      </c>
      <c r="J1830" s="1">
        <v>-0.011937</v>
      </c>
      <c r="K1830" s="1">
        <v>0.008646</v>
      </c>
    </row>
    <row r="1831" ht="15.75" customHeight="1">
      <c r="A1831" s="1">
        <v>57117.499988</v>
      </c>
      <c r="B1831" s="1">
        <v>57117.0</v>
      </c>
      <c r="C1831" s="1">
        <v>57118.0</v>
      </c>
      <c r="D1831" s="1">
        <v>-0.022027</v>
      </c>
      <c r="E1831" s="1">
        <v>0.014</v>
      </c>
      <c r="F1831" s="1">
        <v>-0.013398</v>
      </c>
      <c r="G1831" s="1">
        <v>0.005601</v>
      </c>
      <c r="H1831" s="1">
        <v>-0.011848</v>
      </c>
      <c r="I1831" s="1">
        <v>0.006503</v>
      </c>
      <c r="J1831" s="1">
        <v>0.00355</v>
      </c>
      <c r="K1831" s="1">
        <v>0.009131</v>
      </c>
    </row>
    <row r="1832" ht="15.75" customHeight="1">
      <c r="A1832" s="1">
        <v>57118.499988</v>
      </c>
      <c r="B1832" s="1">
        <v>57118.0</v>
      </c>
      <c r="C1832" s="1">
        <v>57119.0</v>
      </c>
      <c r="D1832" s="1">
        <v>0.003163</v>
      </c>
      <c r="E1832" s="1">
        <v>0.014325</v>
      </c>
      <c r="F1832" s="1">
        <v>4.7E-5</v>
      </c>
      <c r="G1832" s="1">
        <v>0.006054</v>
      </c>
      <c r="H1832" s="1">
        <v>-0.006373</v>
      </c>
      <c r="I1832" s="1">
        <v>0.006587</v>
      </c>
      <c r="J1832" s="1">
        <v>0.009608</v>
      </c>
      <c r="K1832" s="1">
        <v>0.009241</v>
      </c>
    </row>
    <row r="1833" ht="15.75" customHeight="1">
      <c r="A1833" s="1">
        <v>57119.499988</v>
      </c>
      <c r="B1833" s="1">
        <v>57119.0</v>
      </c>
      <c r="C1833" s="1">
        <v>57120.0</v>
      </c>
      <c r="D1833" s="1">
        <v>-0.023334</v>
      </c>
      <c r="E1833" s="1">
        <v>0.01565</v>
      </c>
      <c r="F1833" s="1">
        <v>0.006185</v>
      </c>
      <c r="G1833" s="1">
        <v>0.007331</v>
      </c>
      <c r="H1833" s="1">
        <v>-0.009569</v>
      </c>
      <c r="I1833" s="1">
        <v>0.007397</v>
      </c>
      <c r="J1833" s="1">
        <v>-0.01185</v>
      </c>
      <c r="K1833" s="1">
        <v>0.009539</v>
      </c>
    </row>
    <row r="1834" ht="15.75" customHeight="1">
      <c r="A1834" s="1">
        <v>57120.499988</v>
      </c>
      <c r="B1834" s="1">
        <v>57120.0</v>
      </c>
      <c r="C1834" s="1">
        <v>57121.0</v>
      </c>
      <c r="D1834" s="1">
        <v>-0.002009</v>
      </c>
      <c r="E1834" s="1">
        <v>0.017229</v>
      </c>
      <c r="F1834" s="1">
        <v>0.001348</v>
      </c>
      <c r="G1834" s="1">
        <v>0.008088</v>
      </c>
      <c r="H1834" s="1">
        <v>-0.002236</v>
      </c>
      <c r="I1834" s="1">
        <v>0.007876</v>
      </c>
      <c r="J1834" s="1">
        <v>-0.001687</v>
      </c>
      <c r="K1834" s="1">
        <v>0.010602</v>
      </c>
    </row>
    <row r="1835" ht="15.75" customHeight="1">
      <c r="A1835" s="1">
        <v>57121.499988</v>
      </c>
      <c r="B1835" s="1">
        <v>57121.0</v>
      </c>
      <c r="C1835" s="1">
        <v>57122.0</v>
      </c>
      <c r="D1835" s="1">
        <v>-0.019344</v>
      </c>
      <c r="E1835" s="1">
        <v>0.018444</v>
      </c>
      <c r="F1835" s="1">
        <v>-2.43E-4</v>
      </c>
      <c r="G1835" s="1">
        <v>0.008288</v>
      </c>
      <c r="H1835" s="1">
        <v>-0.015095</v>
      </c>
      <c r="I1835" s="1">
        <v>0.007953</v>
      </c>
      <c r="J1835" s="1">
        <v>0.001586</v>
      </c>
      <c r="K1835" s="1">
        <v>0.011788</v>
      </c>
    </row>
    <row r="1836" ht="15.75" customHeight="1">
      <c r="A1836" s="1">
        <v>57122.499988</v>
      </c>
      <c r="B1836" s="1">
        <v>57122.0</v>
      </c>
      <c r="C1836" s="1">
        <v>57123.0</v>
      </c>
      <c r="D1836" s="1">
        <v>-0.013541</v>
      </c>
      <c r="E1836" s="1">
        <v>0.020278</v>
      </c>
      <c r="F1836" s="1">
        <v>0.001292</v>
      </c>
      <c r="G1836" s="1">
        <v>0.009332</v>
      </c>
      <c r="H1836" s="1">
        <v>0.00172</v>
      </c>
      <c r="I1836" s="1">
        <v>0.00914</v>
      </c>
      <c r="J1836" s="1">
        <v>-0.015523</v>
      </c>
      <c r="K1836" s="1">
        <v>0.012223</v>
      </c>
    </row>
    <row r="1837" ht="15.75" customHeight="1">
      <c r="A1837" s="1">
        <v>57123.499988</v>
      </c>
      <c r="B1837" s="1">
        <v>57123.0</v>
      </c>
      <c r="C1837" s="1">
        <v>57124.0</v>
      </c>
      <c r="D1837" s="1">
        <v>0.028551</v>
      </c>
      <c r="E1837" s="1">
        <v>0.042419</v>
      </c>
      <c r="F1837" s="1">
        <v>0.014201</v>
      </c>
      <c r="G1837" s="1">
        <v>0.017911</v>
      </c>
      <c r="H1837" s="1">
        <v>-0.003143</v>
      </c>
      <c r="I1837" s="1">
        <v>0.017617</v>
      </c>
      <c r="J1837" s="1">
        <v>0.020154</v>
      </c>
      <c r="K1837" s="1">
        <v>0.027226</v>
      </c>
    </row>
    <row r="1838" ht="15.75" customHeight="1">
      <c r="A1838" s="1">
        <v>57126.499988</v>
      </c>
      <c r="B1838" s="1">
        <v>57126.0</v>
      </c>
      <c r="C1838" s="1">
        <v>57127.0</v>
      </c>
      <c r="D1838" s="1">
        <v>0.004517</v>
      </c>
      <c r="E1838" s="1">
        <v>0.040313</v>
      </c>
      <c r="F1838" s="1">
        <v>-0.001466</v>
      </c>
      <c r="G1838" s="1">
        <v>0.027151</v>
      </c>
      <c r="H1838" s="1">
        <v>0.003537</v>
      </c>
      <c r="I1838" s="1">
        <v>0.020395</v>
      </c>
      <c r="J1838" s="1">
        <v>0.001966</v>
      </c>
      <c r="K1838" s="1">
        <v>0.035166</v>
      </c>
    </row>
    <row r="1839" ht="15.75" customHeight="1">
      <c r="A1839" s="1">
        <v>57127.499988</v>
      </c>
      <c r="B1839" s="1">
        <v>57127.0</v>
      </c>
      <c r="C1839" s="1">
        <v>57128.0</v>
      </c>
      <c r="D1839" s="1">
        <v>-0.001883</v>
      </c>
      <c r="E1839" s="1">
        <v>0.017161</v>
      </c>
      <c r="F1839" s="1">
        <v>0.002727</v>
      </c>
      <c r="G1839" s="1">
        <v>0.010951</v>
      </c>
      <c r="H1839" s="1">
        <v>-0.00498</v>
      </c>
      <c r="I1839" s="1">
        <v>0.009186</v>
      </c>
      <c r="J1839" s="1">
        <v>0.004053</v>
      </c>
      <c r="K1839" s="1">
        <v>0.014322</v>
      </c>
    </row>
    <row r="1840" ht="15.75" customHeight="1">
      <c r="A1840" s="1">
        <v>57128.499988</v>
      </c>
      <c r="B1840" s="1">
        <v>57128.0</v>
      </c>
      <c r="C1840" s="1">
        <v>57129.0</v>
      </c>
      <c r="D1840" s="1">
        <v>-0.042163</v>
      </c>
      <c r="E1840" s="1">
        <v>0.015896</v>
      </c>
      <c r="F1840" s="1">
        <v>-0.026798</v>
      </c>
      <c r="G1840" s="1">
        <v>0.009723</v>
      </c>
      <c r="H1840" s="1">
        <v>-0.001223</v>
      </c>
      <c r="I1840" s="1">
        <v>0.008842</v>
      </c>
      <c r="J1840" s="1">
        <v>-0.031556</v>
      </c>
      <c r="K1840" s="1">
        <v>0.013041</v>
      </c>
    </row>
    <row r="1841" ht="15.75" customHeight="1">
      <c r="A1841" s="1">
        <v>57129.499988</v>
      </c>
      <c r="B1841" s="1">
        <v>57129.0</v>
      </c>
      <c r="C1841" s="1">
        <v>57130.0</v>
      </c>
      <c r="D1841" s="1">
        <v>0.008276</v>
      </c>
      <c r="E1841" s="1">
        <v>0.01383</v>
      </c>
      <c r="F1841" s="1">
        <v>-0.002581</v>
      </c>
      <c r="G1841" s="1">
        <v>0.008976</v>
      </c>
      <c r="H1841" s="1">
        <v>0.004339</v>
      </c>
      <c r="I1841" s="1">
        <v>0.007195</v>
      </c>
      <c r="J1841" s="1">
        <v>0.010207</v>
      </c>
      <c r="K1841" s="1">
        <v>0.012159</v>
      </c>
    </row>
    <row r="1842" ht="15.75" customHeight="1">
      <c r="A1842" s="1">
        <v>57130.499988</v>
      </c>
      <c r="B1842" s="1">
        <v>57130.0</v>
      </c>
      <c r="C1842" s="1">
        <v>57131.0</v>
      </c>
      <c r="D1842" s="1">
        <v>-0.019978</v>
      </c>
      <c r="E1842" s="1">
        <v>0.012239</v>
      </c>
      <c r="F1842" s="1">
        <v>-0.005165</v>
      </c>
      <c r="G1842" s="1">
        <v>0.008256</v>
      </c>
      <c r="H1842" s="1">
        <v>-0.008347</v>
      </c>
      <c r="I1842" s="1">
        <v>0.006372</v>
      </c>
      <c r="J1842" s="1">
        <v>-0.005464</v>
      </c>
      <c r="K1842" s="1">
        <v>0.01007</v>
      </c>
    </row>
    <row r="1843" ht="15.75" customHeight="1">
      <c r="A1843" s="1">
        <v>57131.499988</v>
      </c>
      <c r="B1843" s="1">
        <v>57131.0</v>
      </c>
      <c r="C1843" s="1">
        <v>57132.0</v>
      </c>
      <c r="D1843" s="1">
        <v>-0.012139</v>
      </c>
      <c r="E1843" s="1">
        <v>0.010726</v>
      </c>
      <c r="F1843" s="1">
        <v>-9.15E-4</v>
      </c>
      <c r="G1843" s="1">
        <v>0.007224</v>
      </c>
      <c r="H1843" s="1">
        <v>-0.001463</v>
      </c>
      <c r="I1843" s="1">
        <v>0.005628</v>
      </c>
      <c r="J1843" s="1">
        <v>-0.014778</v>
      </c>
      <c r="K1843" s="1">
        <v>0.008681</v>
      </c>
    </row>
    <row r="1844" ht="15.75" customHeight="1">
      <c r="A1844" s="1">
        <v>57132.499988</v>
      </c>
      <c r="B1844" s="1">
        <v>57132.0</v>
      </c>
      <c r="C1844" s="1">
        <v>57133.0</v>
      </c>
      <c r="D1844" s="1">
        <v>0.01491</v>
      </c>
      <c r="E1844" s="1">
        <v>0.014208</v>
      </c>
      <c r="F1844" s="1">
        <v>0.011827</v>
      </c>
      <c r="G1844" s="1">
        <v>0.009096</v>
      </c>
      <c r="H1844" s="1">
        <v>0.004916</v>
      </c>
      <c r="I1844" s="1">
        <v>0.007593</v>
      </c>
      <c r="J1844" s="1">
        <v>-0.004037</v>
      </c>
      <c r="K1844" s="1">
        <v>0.011786</v>
      </c>
    </row>
    <row r="1845" ht="15.75" customHeight="1">
      <c r="A1845" s="1">
        <v>57134.499988</v>
      </c>
      <c r="B1845" s="1">
        <v>57134.0</v>
      </c>
      <c r="C1845" s="1">
        <v>57135.0</v>
      </c>
      <c r="D1845" s="1">
        <v>-0.019047</v>
      </c>
      <c r="E1845" s="1">
        <v>0.022701</v>
      </c>
      <c r="F1845" s="1">
        <v>-0.003059</v>
      </c>
      <c r="G1845" s="1">
        <v>0.014866</v>
      </c>
      <c r="H1845" s="1">
        <v>-0.008392</v>
      </c>
      <c r="I1845" s="1">
        <v>0.011663</v>
      </c>
      <c r="J1845" s="1">
        <v>-0.016441</v>
      </c>
      <c r="K1845" s="1">
        <v>0.01974</v>
      </c>
    </row>
    <row r="1846" ht="15.75" customHeight="1">
      <c r="A1846" s="1">
        <v>57135.499988</v>
      </c>
      <c r="B1846" s="1">
        <v>57135.0</v>
      </c>
      <c r="C1846" s="1">
        <v>57136.0</v>
      </c>
      <c r="D1846" s="1">
        <v>0.050665</v>
      </c>
      <c r="E1846" s="1">
        <v>0.03596</v>
      </c>
      <c r="F1846" s="1">
        <v>0.001205</v>
      </c>
      <c r="G1846" s="1">
        <v>0.020435</v>
      </c>
      <c r="H1846" s="1">
        <v>0.030856</v>
      </c>
      <c r="I1846" s="1">
        <v>0.020126</v>
      </c>
      <c r="J1846" s="1">
        <v>0.019414</v>
      </c>
      <c r="K1846" s="1">
        <v>0.030813</v>
      </c>
    </row>
    <row r="1847" ht="15.75" customHeight="1">
      <c r="A1847" s="1">
        <v>57137.499988</v>
      </c>
      <c r="B1847" s="1">
        <v>57137.0</v>
      </c>
      <c r="C1847" s="1">
        <v>57138.0</v>
      </c>
      <c r="D1847" s="1">
        <v>0.03733</v>
      </c>
      <c r="E1847" s="1">
        <v>0.045414</v>
      </c>
      <c r="F1847" s="1">
        <v>-0.00108</v>
      </c>
      <c r="G1847" s="1">
        <v>0.029373</v>
      </c>
      <c r="H1847" s="1">
        <v>0.029807</v>
      </c>
      <c r="I1847" s="1">
        <v>0.023584</v>
      </c>
      <c r="J1847" s="1">
        <v>-0.00448</v>
      </c>
      <c r="K1847" s="1">
        <v>0.039379</v>
      </c>
    </row>
    <row r="1848" ht="15.75" customHeight="1">
      <c r="A1848" s="1">
        <v>57143.499988</v>
      </c>
      <c r="B1848" s="1">
        <v>57143.0</v>
      </c>
      <c r="C1848" s="1">
        <v>57144.0</v>
      </c>
      <c r="D1848" s="1">
        <v>0.073689</v>
      </c>
      <c r="E1848" s="1">
        <v>0.03121</v>
      </c>
      <c r="F1848" s="1">
        <v>0.019677</v>
      </c>
      <c r="G1848" s="1">
        <v>0.014149</v>
      </c>
      <c r="H1848" s="1">
        <v>0.016599</v>
      </c>
      <c r="I1848" s="1">
        <v>0.013984</v>
      </c>
      <c r="J1848" s="1">
        <v>0.027741</v>
      </c>
      <c r="K1848" s="1">
        <v>0.018215</v>
      </c>
    </row>
    <row r="1849" ht="15.75" customHeight="1">
      <c r="A1849" s="1">
        <v>57144.499988</v>
      </c>
      <c r="B1849" s="1">
        <v>57144.0</v>
      </c>
      <c r="C1849" s="1">
        <v>57145.0</v>
      </c>
      <c r="D1849" s="1">
        <v>0.001787</v>
      </c>
      <c r="E1849" s="1">
        <v>0.022413</v>
      </c>
      <c r="F1849" s="1">
        <v>-5.0E-4</v>
      </c>
      <c r="G1849" s="1">
        <v>0.009617</v>
      </c>
      <c r="H1849" s="1">
        <v>0.003374</v>
      </c>
      <c r="I1849" s="1">
        <v>0.010006</v>
      </c>
      <c r="J1849" s="1">
        <v>-0.003808</v>
      </c>
      <c r="K1849" s="1">
        <v>0.01352</v>
      </c>
    </row>
    <row r="1850" ht="15.75" customHeight="1">
      <c r="A1850" s="1">
        <v>57146.499988</v>
      </c>
      <c r="B1850" s="1">
        <v>57146.0</v>
      </c>
      <c r="C1850" s="1">
        <v>57147.0</v>
      </c>
      <c r="D1850" s="1">
        <v>-0.01263</v>
      </c>
      <c r="E1850" s="1">
        <v>0.063152</v>
      </c>
      <c r="F1850" s="1">
        <v>0.003562</v>
      </c>
      <c r="G1850" s="1">
        <v>0.028522</v>
      </c>
      <c r="H1850" s="1">
        <v>-0.034032</v>
      </c>
      <c r="I1850" s="1">
        <v>0.026719</v>
      </c>
      <c r="J1850" s="1">
        <v>0.02834</v>
      </c>
      <c r="K1850" s="1">
        <v>0.041189</v>
      </c>
    </row>
    <row r="1851" ht="15.75" customHeight="1">
      <c r="A1851" s="1">
        <v>57147.499988</v>
      </c>
      <c r="B1851" s="1">
        <v>57147.0</v>
      </c>
      <c r="C1851" s="1">
        <v>57148.0</v>
      </c>
      <c r="D1851" s="1">
        <v>0.006499</v>
      </c>
      <c r="E1851" s="1">
        <v>0.016415</v>
      </c>
      <c r="F1851" s="1">
        <v>-0.011555</v>
      </c>
      <c r="G1851" s="1">
        <v>0.006863</v>
      </c>
      <c r="H1851" s="1">
        <v>0.011836</v>
      </c>
      <c r="I1851" s="1">
        <v>0.008051</v>
      </c>
      <c r="J1851" s="1">
        <v>0.001809</v>
      </c>
      <c r="K1851" s="1">
        <v>0.00994</v>
      </c>
    </row>
    <row r="1852" ht="15.75" customHeight="1">
      <c r="A1852" s="1">
        <v>57148.499988</v>
      </c>
      <c r="B1852" s="1">
        <v>57148.0</v>
      </c>
      <c r="C1852" s="1">
        <v>57149.0</v>
      </c>
      <c r="D1852" s="1">
        <v>-0.010346</v>
      </c>
      <c r="E1852" s="1">
        <v>0.015343</v>
      </c>
      <c r="F1852" s="1">
        <v>0.012602</v>
      </c>
      <c r="G1852" s="1">
        <v>0.007976</v>
      </c>
      <c r="H1852" s="1">
        <v>-0.002792</v>
      </c>
      <c r="I1852" s="1">
        <v>0.007051</v>
      </c>
      <c r="J1852" s="1">
        <v>-0.011867</v>
      </c>
      <c r="K1852" s="1">
        <v>0.009411</v>
      </c>
    </row>
    <row r="1853" ht="15.75" customHeight="1">
      <c r="A1853" s="1">
        <v>57149.499988</v>
      </c>
      <c r="B1853" s="1">
        <v>57149.0</v>
      </c>
      <c r="C1853" s="1">
        <v>57150.0</v>
      </c>
      <c r="D1853" s="1">
        <v>-0.007645</v>
      </c>
      <c r="E1853" s="1">
        <v>0.014769</v>
      </c>
      <c r="F1853" s="1">
        <v>-0.0043</v>
      </c>
      <c r="G1853" s="1">
        <v>0.006768</v>
      </c>
      <c r="H1853" s="1">
        <v>-0.003564</v>
      </c>
      <c r="I1853" s="1">
        <v>0.006907</v>
      </c>
      <c r="J1853" s="1">
        <v>-3.21E-4</v>
      </c>
      <c r="K1853" s="1">
        <v>0.009232</v>
      </c>
    </row>
    <row r="1854" ht="15.75" customHeight="1">
      <c r="A1854" s="1">
        <v>57150.499988</v>
      </c>
      <c r="B1854" s="1">
        <v>57150.0</v>
      </c>
      <c r="C1854" s="1">
        <v>57151.0</v>
      </c>
      <c r="D1854" s="1">
        <v>-0.020132</v>
      </c>
      <c r="E1854" s="1">
        <v>0.0136</v>
      </c>
      <c r="F1854" s="1">
        <v>-0.003061</v>
      </c>
      <c r="G1854" s="1">
        <v>0.006016</v>
      </c>
      <c r="H1854" s="1">
        <v>-0.00959</v>
      </c>
      <c r="I1854" s="1">
        <v>0.006323</v>
      </c>
      <c r="J1854" s="1">
        <v>-0.004142</v>
      </c>
      <c r="K1854" s="1">
        <v>0.008764</v>
      </c>
    </row>
    <row r="1855" ht="15.75" customHeight="1">
      <c r="A1855" s="1">
        <v>57151.499988</v>
      </c>
      <c r="B1855" s="1">
        <v>57151.0</v>
      </c>
      <c r="C1855" s="1">
        <v>57152.0</v>
      </c>
      <c r="D1855" s="1">
        <v>5.84E-4</v>
      </c>
      <c r="E1855" s="1">
        <v>0.013525</v>
      </c>
      <c r="F1855" s="1">
        <v>-0.002478</v>
      </c>
      <c r="G1855" s="1">
        <v>0.005534</v>
      </c>
      <c r="H1855" s="1">
        <v>6.77E-4</v>
      </c>
      <c r="I1855" s="1">
        <v>0.006465</v>
      </c>
      <c r="J1855" s="1">
        <v>-2.64E-4</v>
      </c>
      <c r="K1855" s="1">
        <v>0.008652</v>
      </c>
    </row>
    <row r="1856" ht="15.75" customHeight="1">
      <c r="A1856" s="1">
        <v>57152.499988</v>
      </c>
      <c r="B1856" s="1">
        <v>57152.0</v>
      </c>
      <c r="C1856" s="1">
        <v>57153.0</v>
      </c>
      <c r="D1856" s="1">
        <v>-0.009063</v>
      </c>
      <c r="E1856" s="1">
        <v>0.016625</v>
      </c>
      <c r="F1856" s="1">
        <v>0.007578</v>
      </c>
      <c r="G1856" s="1">
        <v>0.007238</v>
      </c>
      <c r="H1856" s="1">
        <v>-0.008812</v>
      </c>
      <c r="I1856" s="1">
        <v>0.00728</v>
      </c>
      <c r="J1856" s="1">
        <v>-0.004095</v>
      </c>
      <c r="K1856" s="1">
        <v>0.011267</v>
      </c>
    </row>
    <row r="1857" ht="15.75" customHeight="1">
      <c r="A1857" s="1">
        <v>57153.499988</v>
      </c>
      <c r="B1857" s="1">
        <v>57153.0</v>
      </c>
      <c r="C1857" s="1">
        <v>57154.0</v>
      </c>
      <c r="D1857" s="1">
        <v>0.02139</v>
      </c>
      <c r="E1857" s="1">
        <v>0.017363</v>
      </c>
      <c r="F1857" s="1">
        <v>0.00376</v>
      </c>
      <c r="G1857" s="1">
        <v>0.00756</v>
      </c>
      <c r="H1857" s="1">
        <v>0.00739</v>
      </c>
      <c r="I1857" s="1">
        <v>0.007796</v>
      </c>
      <c r="J1857" s="1">
        <v>0.007912</v>
      </c>
      <c r="K1857" s="1">
        <v>0.011369</v>
      </c>
    </row>
    <row r="1858" ht="15.75" customHeight="1">
      <c r="A1858" s="1">
        <v>57154.499988</v>
      </c>
      <c r="B1858" s="1">
        <v>57154.0</v>
      </c>
      <c r="C1858" s="1">
        <v>57155.0</v>
      </c>
      <c r="D1858" s="1">
        <v>-0.024769</v>
      </c>
      <c r="E1858" s="1">
        <v>0.012116</v>
      </c>
      <c r="F1858" s="1">
        <v>-0.012996</v>
      </c>
      <c r="G1858" s="1">
        <v>0.005006</v>
      </c>
      <c r="H1858" s="1">
        <v>-0.004333</v>
      </c>
      <c r="I1858" s="1">
        <v>0.005508</v>
      </c>
      <c r="J1858" s="1">
        <v>-0.007791</v>
      </c>
      <c r="K1858" s="1">
        <v>0.007764</v>
      </c>
    </row>
    <row r="1859" ht="15.75" customHeight="1">
      <c r="A1859" s="1">
        <v>57155.499988</v>
      </c>
      <c r="B1859" s="1">
        <v>57155.0</v>
      </c>
      <c r="C1859" s="1">
        <v>57156.0</v>
      </c>
      <c r="D1859" s="1">
        <v>0.00391</v>
      </c>
      <c r="E1859" s="1">
        <v>0.012043</v>
      </c>
      <c r="F1859" s="1">
        <v>-0.001266</v>
      </c>
      <c r="G1859" s="1">
        <v>0.005442</v>
      </c>
      <c r="H1859" s="1">
        <v>0.001095</v>
      </c>
      <c r="I1859" s="1">
        <v>0.00561</v>
      </c>
      <c r="J1859" s="1">
        <v>0.00238</v>
      </c>
      <c r="K1859" s="1">
        <v>0.007418</v>
      </c>
    </row>
    <row r="1860" ht="15.75" customHeight="1">
      <c r="A1860" s="1">
        <v>57156.499988</v>
      </c>
      <c r="B1860" s="1">
        <v>57156.0</v>
      </c>
      <c r="C1860" s="1">
        <v>57157.0</v>
      </c>
      <c r="D1860" s="1">
        <v>-0.031882</v>
      </c>
      <c r="E1860" s="1">
        <v>0.011038</v>
      </c>
      <c r="F1860" s="1">
        <v>-0.0072</v>
      </c>
      <c r="G1860" s="1">
        <v>0.004402</v>
      </c>
      <c r="H1860" s="1">
        <v>-0.007143</v>
      </c>
      <c r="I1860" s="1">
        <v>0.005008</v>
      </c>
      <c r="J1860" s="1">
        <v>-0.014893</v>
      </c>
      <c r="K1860" s="1">
        <v>0.007186</v>
      </c>
    </row>
    <row r="1861" ht="15.75" customHeight="1">
      <c r="A1861" s="1">
        <v>57157.499988</v>
      </c>
      <c r="B1861" s="1">
        <v>57157.0</v>
      </c>
      <c r="C1861" s="1">
        <v>57158.0</v>
      </c>
      <c r="D1861" s="1">
        <v>0.004376</v>
      </c>
      <c r="E1861" s="1">
        <v>0.011688</v>
      </c>
      <c r="F1861" s="1">
        <v>9.01E-4</v>
      </c>
      <c r="G1861" s="1">
        <v>0.00505</v>
      </c>
      <c r="H1861" s="1">
        <v>-0.008952</v>
      </c>
      <c r="I1861" s="1">
        <v>0.005026</v>
      </c>
      <c r="J1861" s="1">
        <v>0.01382</v>
      </c>
      <c r="K1861" s="1">
        <v>0.007761</v>
      </c>
    </row>
    <row r="1862" ht="15.75" customHeight="1">
      <c r="A1862" s="1">
        <v>57158.499988</v>
      </c>
      <c r="B1862" s="1">
        <v>57158.0</v>
      </c>
      <c r="C1862" s="1">
        <v>57159.0</v>
      </c>
      <c r="D1862" s="1">
        <v>0.007194</v>
      </c>
      <c r="E1862" s="1">
        <v>0.01151</v>
      </c>
      <c r="F1862" s="1">
        <v>5.74E-4</v>
      </c>
      <c r="G1862" s="1">
        <v>0.005221</v>
      </c>
      <c r="H1862" s="1">
        <v>-0.001014</v>
      </c>
      <c r="I1862" s="1">
        <v>0.005024</v>
      </c>
      <c r="J1862" s="1">
        <v>0.009163</v>
      </c>
      <c r="K1862" s="1">
        <v>0.007551</v>
      </c>
    </row>
    <row r="1863" ht="15.75" customHeight="1">
      <c r="A1863" s="1">
        <v>57159.499988</v>
      </c>
      <c r="B1863" s="1">
        <v>57159.0</v>
      </c>
      <c r="C1863" s="1">
        <v>57160.0</v>
      </c>
      <c r="D1863" s="1">
        <v>-0.010625</v>
      </c>
      <c r="E1863" s="1">
        <v>0.011697</v>
      </c>
      <c r="F1863" s="1">
        <v>0.00351</v>
      </c>
      <c r="G1863" s="1">
        <v>0.004989</v>
      </c>
      <c r="H1863" s="1">
        <v>9.7E-5</v>
      </c>
      <c r="I1863" s="1">
        <v>0.005447</v>
      </c>
      <c r="J1863" s="1">
        <v>-0.010959</v>
      </c>
      <c r="K1863" s="1">
        <v>0.007382</v>
      </c>
    </row>
    <row r="1864" ht="15.75" customHeight="1">
      <c r="A1864" s="1">
        <v>57160.499988</v>
      </c>
      <c r="B1864" s="1">
        <v>57160.0</v>
      </c>
      <c r="C1864" s="1">
        <v>57161.0</v>
      </c>
      <c r="D1864" s="1">
        <v>-0.015337</v>
      </c>
      <c r="E1864" s="1">
        <v>0.01125</v>
      </c>
      <c r="F1864" s="1">
        <v>-2.79E-4</v>
      </c>
      <c r="G1864" s="1">
        <v>0.004922</v>
      </c>
      <c r="H1864" s="1">
        <v>-0.004043</v>
      </c>
      <c r="I1864" s="1">
        <v>0.005095</v>
      </c>
      <c r="J1864" s="1">
        <v>-0.009226</v>
      </c>
      <c r="K1864" s="1">
        <v>0.007141</v>
      </c>
    </row>
    <row r="1865" ht="15.75" customHeight="1">
      <c r="A1865" s="1">
        <v>57161.499988</v>
      </c>
      <c r="B1865" s="1">
        <v>57161.0</v>
      </c>
      <c r="C1865" s="1">
        <v>57162.0</v>
      </c>
      <c r="D1865" s="1">
        <v>-0.025261</v>
      </c>
      <c r="E1865" s="1">
        <v>0.012017</v>
      </c>
      <c r="F1865" s="1">
        <v>-4.52E-4</v>
      </c>
      <c r="G1865" s="1">
        <v>0.005573</v>
      </c>
      <c r="H1865" s="1">
        <v>-0.012898</v>
      </c>
      <c r="I1865" s="1">
        <v>0.005394</v>
      </c>
      <c r="J1865" s="1">
        <v>-0.006853</v>
      </c>
      <c r="K1865" s="1">
        <v>0.00757</v>
      </c>
    </row>
    <row r="1866" ht="15.75" customHeight="1">
      <c r="A1866" s="1">
        <v>57162.499988</v>
      </c>
      <c r="B1866" s="1">
        <v>57162.0</v>
      </c>
      <c r="C1866" s="1">
        <v>57163.0</v>
      </c>
      <c r="D1866" s="1">
        <v>-0.021616</v>
      </c>
      <c r="E1866" s="1">
        <v>0.012617</v>
      </c>
      <c r="F1866" s="1">
        <v>-0.006155</v>
      </c>
      <c r="G1866" s="1">
        <v>0.005259</v>
      </c>
      <c r="H1866" s="1">
        <v>-0.010501</v>
      </c>
      <c r="I1866" s="1">
        <v>0.005438</v>
      </c>
      <c r="J1866" s="1">
        <v>-0.00267</v>
      </c>
      <c r="K1866" s="1">
        <v>0.008248</v>
      </c>
    </row>
    <row r="1867" ht="15.75" customHeight="1">
      <c r="A1867" s="1">
        <v>57163.499988</v>
      </c>
      <c r="B1867" s="1">
        <v>57163.0</v>
      </c>
      <c r="C1867" s="1">
        <v>57164.0</v>
      </c>
      <c r="D1867" s="1">
        <v>0.007525</v>
      </c>
      <c r="E1867" s="1">
        <v>0.014372</v>
      </c>
      <c r="F1867" s="1">
        <v>-0.001811</v>
      </c>
      <c r="G1867" s="1">
        <v>0.005854</v>
      </c>
      <c r="H1867" s="1">
        <v>-0.004736</v>
      </c>
      <c r="I1867" s="1">
        <v>0.006158</v>
      </c>
      <c r="J1867" s="1">
        <v>0.013022</v>
      </c>
      <c r="K1867" s="1">
        <v>0.009592</v>
      </c>
    </row>
    <row r="1868" ht="15.75" customHeight="1">
      <c r="A1868" s="1">
        <v>57164.499988</v>
      </c>
      <c r="B1868" s="1">
        <v>57164.0</v>
      </c>
      <c r="C1868" s="1">
        <v>57165.0</v>
      </c>
      <c r="D1868" s="1">
        <v>0.006965</v>
      </c>
      <c r="E1868" s="1">
        <v>0.02718</v>
      </c>
      <c r="F1868" s="1">
        <v>0.015153</v>
      </c>
      <c r="G1868" s="1">
        <v>0.012601</v>
      </c>
      <c r="H1868" s="1">
        <v>-0.007412</v>
      </c>
      <c r="I1868" s="1">
        <v>0.011227000000000001</v>
      </c>
      <c r="J1868" s="1">
        <v>0.002521</v>
      </c>
      <c r="K1868" s="1">
        <v>0.018127</v>
      </c>
    </row>
    <row r="1869" ht="15.75" customHeight="1">
      <c r="A1869" s="1">
        <v>57165.499988</v>
      </c>
      <c r="B1869" s="1">
        <v>57165.0</v>
      </c>
      <c r="C1869" s="1">
        <v>57166.0</v>
      </c>
      <c r="D1869" s="1">
        <v>0.012505</v>
      </c>
      <c r="E1869" s="1">
        <v>0.015802</v>
      </c>
      <c r="F1869" s="1">
        <v>-0.007238</v>
      </c>
      <c r="G1869" s="1">
        <v>0.005738</v>
      </c>
      <c r="H1869" s="1">
        <v>0.013875</v>
      </c>
      <c r="I1869" s="1">
        <v>0.006773</v>
      </c>
      <c r="J1869" s="1">
        <v>2.23E-4</v>
      </c>
      <c r="K1869" s="1">
        <v>0.010097</v>
      </c>
    </row>
    <row r="1870" ht="15.75" customHeight="1">
      <c r="A1870" s="1">
        <v>57166.499988</v>
      </c>
      <c r="B1870" s="1">
        <v>57166.0</v>
      </c>
      <c r="C1870" s="1">
        <v>57167.0</v>
      </c>
      <c r="D1870" s="1">
        <v>0.012949</v>
      </c>
      <c r="E1870" s="1">
        <v>0.014767</v>
      </c>
      <c r="F1870" s="1">
        <v>-0.007319</v>
      </c>
      <c r="G1870" s="1">
        <v>0.005803</v>
      </c>
      <c r="H1870" s="1">
        <v>0.007997</v>
      </c>
      <c r="I1870" s="1">
        <v>0.006172</v>
      </c>
      <c r="J1870" s="1">
        <v>0.005546</v>
      </c>
      <c r="K1870" s="1">
        <v>0.00941</v>
      </c>
    </row>
    <row r="1871" ht="15.75" customHeight="1">
      <c r="A1871" s="1">
        <v>57167.499988</v>
      </c>
      <c r="B1871" s="1">
        <v>57167.0</v>
      </c>
      <c r="C1871" s="1">
        <v>57168.0</v>
      </c>
      <c r="D1871" s="1">
        <v>-0.029591</v>
      </c>
      <c r="E1871" s="1">
        <v>0.013796</v>
      </c>
      <c r="F1871" s="1">
        <v>-0.005188</v>
      </c>
      <c r="G1871" s="1">
        <v>0.005897</v>
      </c>
      <c r="H1871" s="1">
        <v>-0.006075</v>
      </c>
      <c r="I1871" s="1">
        <v>0.005826</v>
      </c>
      <c r="J1871" s="1">
        <v>-0.013805</v>
      </c>
      <c r="K1871" s="1">
        <v>0.008665</v>
      </c>
    </row>
    <row r="1872" ht="15.75" customHeight="1">
      <c r="A1872" s="1">
        <v>57168.499988</v>
      </c>
      <c r="B1872" s="1">
        <v>57168.0</v>
      </c>
      <c r="C1872" s="1">
        <v>57169.0</v>
      </c>
      <c r="D1872" s="1">
        <v>-0.012805</v>
      </c>
      <c r="E1872" s="1">
        <v>0.013238</v>
      </c>
      <c r="F1872" s="1">
        <v>0.003737</v>
      </c>
      <c r="G1872" s="1">
        <v>0.006107</v>
      </c>
      <c r="H1872" s="1">
        <v>-0.001918</v>
      </c>
      <c r="I1872" s="1">
        <v>0.005497</v>
      </c>
      <c r="J1872" s="1">
        <v>-0.011159</v>
      </c>
      <c r="K1872" s="1">
        <v>0.008236</v>
      </c>
    </row>
    <row r="1873" ht="15.75" customHeight="1">
      <c r="A1873" s="1">
        <v>57169.499988</v>
      </c>
      <c r="B1873" s="1">
        <v>57169.0</v>
      </c>
      <c r="C1873" s="1">
        <v>57170.0</v>
      </c>
      <c r="D1873" s="1">
        <v>-0.014339</v>
      </c>
      <c r="E1873" s="1">
        <v>0.017103</v>
      </c>
      <c r="F1873" s="1">
        <v>0.005545</v>
      </c>
      <c r="G1873" s="1">
        <v>0.008043</v>
      </c>
      <c r="H1873" s="1">
        <v>-0.011063</v>
      </c>
      <c r="I1873" s="1">
        <v>0.006787</v>
      </c>
      <c r="J1873" s="1">
        <v>-0.002053</v>
      </c>
      <c r="K1873" s="1">
        <v>0.01091</v>
      </c>
    </row>
    <row r="1874" ht="15.75" customHeight="1">
      <c r="A1874" s="1">
        <v>57170.499988</v>
      </c>
      <c r="B1874" s="1">
        <v>57170.0</v>
      </c>
      <c r="C1874" s="1">
        <v>57171.0</v>
      </c>
      <c r="D1874" s="1">
        <v>-0.026388</v>
      </c>
      <c r="E1874" s="1">
        <v>0.0128</v>
      </c>
      <c r="F1874" s="1">
        <v>-0.007538</v>
      </c>
      <c r="G1874" s="1">
        <v>0.005495</v>
      </c>
      <c r="H1874" s="1">
        <v>-0.009842</v>
      </c>
      <c r="I1874" s="1">
        <v>0.005381</v>
      </c>
      <c r="J1874" s="1">
        <v>-0.004916</v>
      </c>
      <c r="K1874" s="1">
        <v>0.008016</v>
      </c>
    </row>
    <row r="1875" ht="15.75" customHeight="1">
      <c r="A1875" s="1">
        <v>57171.499988</v>
      </c>
      <c r="B1875" s="1">
        <v>57171.0</v>
      </c>
      <c r="C1875" s="1">
        <v>57172.0</v>
      </c>
      <c r="D1875" s="1">
        <v>-8.41E-4</v>
      </c>
      <c r="E1875" s="1">
        <v>0.013404</v>
      </c>
      <c r="F1875" s="1">
        <v>9.36E-4</v>
      </c>
      <c r="G1875" s="1">
        <v>0.006223</v>
      </c>
      <c r="H1875" s="1">
        <v>-2.28E-4</v>
      </c>
      <c r="I1875" s="1">
        <v>0.005746</v>
      </c>
      <c r="J1875" s="1">
        <v>-5.48E-4</v>
      </c>
      <c r="K1875" s="1">
        <v>0.008178</v>
      </c>
    </row>
    <row r="1876" ht="15.75" customHeight="1">
      <c r="A1876" s="1">
        <v>57172.499988</v>
      </c>
      <c r="B1876" s="1">
        <v>57172.0</v>
      </c>
      <c r="C1876" s="1">
        <v>57173.0</v>
      </c>
      <c r="D1876" s="1">
        <v>-0.008384</v>
      </c>
      <c r="E1876" s="1">
        <v>0.012984</v>
      </c>
      <c r="F1876" s="1">
        <v>-0.003106</v>
      </c>
      <c r="G1876" s="1">
        <v>0.005355</v>
      </c>
      <c r="H1876" s="1">
        <v>6.8E-4</v>
      </c>
      <c r="I1876" s="1">
        <v>0.00536</v>
      </c>
      <c r="J1876" s="1">
        <v>-0.005615</v>
      </c>
      <c r="K1876" s="1">
        <v>0.008283</v>
      </c>
    </row>
    <row r="1877" ht="15.75" customHeight="1">
      <c r="A1877" s="1">
        <v>57173.499988</v>
      </c>
      <c r="B1877" s="1">
        <v>57173.0</v>
      </c>
      <c r="C1877" s="1">
        <v>57174.0</v>
      </c>
      <c r="D1877" s="1">
        <v>0.006728</v>
      </c>
      <c r="E1877" s="1">
        <v>0.014466</v>
      </c>
      <c r="F1877" s="1">
        <v>0.00153</v>
      </c>
      <c r="G1877" s="1">
        <v>0.005775</v>
      </c>
      <c r="H1877" s="1">
        <v>0.00715</v>
      </c>
      <c r="I1877" s="1">
        <v>0.006076</v>
      </c>
      <c r="J1877" s="1">
        <v>-0.004395</v>
      </c>
      <c r="K1877" s="1">
        <v>0.009175</v>
      </c>
    </row>
    <row r="1878" ht="15.75" customHeight="1">
      <c r="A1878" s="1">
        <v>57174.499988</v>
      </c>
      <c r="B1878" s="1">
        <v>57174.0</v>
      </c>
      <c r="C1878" s="1">
        <v>57175.0</v>
      </c>
      <c r="D1878" s="1">
        <v>0.001257</v>
      </c>
      <c r="E1878" s="1">
        <v>0.014961</v>
      </c>
      <c r="F1878" s="1">
        <v>0.003007</v>
      </c>
      <c r="G1878" s="1">
        <v>0.006045</v>
      </c>
      <c r="H1878" s="1">
        <v>-0.001886</v>
      </c>
      <c r="I1878" s="1">
        <v>0.006206</v>
      </c>
      <c r="J1878" s="1">
        <v>0.002575</v>
      </c>
      <c r="K1878" s="1">
        <v>0.009606</v>
      </c>
    </row>
    <row r="1879" ht="15.75" customHeight="1">
      <c r="A1879" s="1">
        <v>57175.499988</v>
      </c>
      <c r="B1879" s="1">
        <v>57175.0</v>
      </c>
      <c r="C1879" s="1">
        <v>57176.0</v>
      </c>
      <c r="D1879" s="1">
        <v>-0.013354</v>
      </c>
      <c r="E1879" s="1">
        <v>0.026738</v>
      </c>
      <c r="F1879" s="1">
        <v>0.005773</v>
      </c>
      <c r="G1879" s="1">
        <v>0.011678</v>
      </c>
      <c r="H1879" s="1">
        <v>-0.010798</v>
      </c>
      <c r="I1879" s="1">
        <v>0.010236</v>
      </c>
      <c r="J1879" s="1">
        <v>-0.00414</v>
      </c>
      <c r="K1879" s="1">
        <v>0.017668</v>
      </c>
    </row>
    <row r="1880" ht="15.75" customHeight="1">
      <c r="A1880" s="1">
        <v>57176.499988</v>
      </c>
      <c r="B1880" s="1">
        <v>57176.0</v>
      </c>
      <c r="C1880" s="1">
        <v>57177.0</v>
      </c>
      <c r="D1880" s="1">
        <v>-5.38E-4</v>
      </c>
      <c r="E1880" s="1">
        <v>0.031369</v>
      </c>
      <c r="F1880" s="1">
        <v>-0.002711</v>
      </c>
      <c r="G1880" s="1">
        <v>0.009384</v>
      </c>
      <c r="H1880" s="1">
        <v>-6.43E-4</v>
      </c>
      <c r="I1880" s="1">
        <v>0.013326</v>
      </c>
      <c r="J1880" s="1">
        <v>0.004411</v>
      </c>
      <c r="K1880" s="1">
        <v>0.021055</v>
      </c>
    </row>
    <row r="1881" ht="15.75" customHeight="1">
      <c r="A1881" s="1">
        <v>57177.499988</v>
      </c>
      <c r="B1881" s="1">
        <v>57177.0</v>
      </c>
      <c r="C1881" s="1">
        <v>57178.0</v>
      </c>
      <c r="D1881" s="1">
        <v>0.041971</v>
      </c>
      <c r="E1881" s="1">
        <v>0.01326</v>
      </c>
      <c r="F1881" s="1">
        <v>0.010373</v>
      </c>
      <c r="G1881" s="1">
        <v>0.005433</v>
      </c>
      <c r="H1881" s="1">
        <v>0.004329</v>
      </c>
      <c r="I1881" s="1">
        <v>0.005372</v>
      </c>
      <c r="J1881" s="1">
        <v>0.023836</v>
      </c>
      <c r="K1881" s="1">
        <v>0.008745</v>
      </c>
    </row>
    <row r="1882" ht="15.75" customHeight="1">
      <c r="A1882" s="1">
        <v>57178.499988</v>
      </c>
      <c r="B1882" s="1">
        <v>57178.0</v>
      </c>
      <c r="C1882" s="1">
        <v>57179.0</v>
      </c>
      <c r="D1882" s="1">
        <v>0.020524</v>
      </c>
      <c r="E1882" s="1">
        <v>0.014443</v>
      </c>
      <c r="F1882" s="1">
        <v>0.004876</v>
      </c>
      <c r="G1882" s="1">
        <v>0.0062</v>
      </c>
      <c r="H1882" s="1">
        <v>0.01235</v>
      </c>
      <c r="I1882" s="1">
        <v>0.006484</v>
      </c>
      <c r="J1882" s="1">
        <v>-7.66E-4</v>
      </c>
      <c r="K1882" s="1">
        <v>0.00916</v>
      </c>
    </row>
    <row r="1883" ht="15.75" customHeight="1">
      <c r="A1883" s="1">
        <v>57179.499988</v>
      </c>
      <c r="B1883" s="1">
        <v>57179.0</v>
      </c>
      <c r="C1883" s="1">
        <v>57180.0</v>
      </c>
      <c r="D1883" s="1">
        <v>-3.24E-4</v>
      </c>
      <c r="E1883" s="1">
        <v>0.013854</v>
      </c>
      <c r="F1883" s="1">
        <v>0.0011</v>
      </c>
      <c r="G1883" s="1">
        <v>0.005948</v>
      </c>
      <c r="H1883" s="1">
        <v>-0.007674</v>
      </c>
      <c r="I1883" s="1">
        <v>0.00625</v>
      </c>
      <c r="J1883" s="1">
        <v>0.006106</v>
      </c>
      <c r="K1883" s="1">
        <v>0.008922</v>
      </c>
    </row>
    <row r="1884" ht="15.75" customHeight="1">
      <c r="A1884" s="1">
        <v>57180.499988</v>
      </c>
      <c r="B1884" s="1">
        <v>57180.0</v>
      </c>
      <c r="C1884" s="1">
        <v>57181.0</v>
      </c>
      <c r="D1884" s="1">
        <v>-0.017187</v>
      </c>
      <c r="E1884" s="1">
        <v>0.01199</v>
      </c>
      <c r="F1884" s="1">
        <v>-0.001007</v>
      </c>
      <c r="G1884" s="1">
        <v>0.005493</v>
      </c>
      <c r="H1884" s="1">
        <v>-0.004566</v>
      </c>
      <c r="I1884" s="1">
        <v>0.005376</v>
      </c>
      <c r="J1884" s="1">
        <v>-0.009504</v>
      </c>
      <c r="K1884" s="1">
        <v>0.007657</v>
      </c>
    </row>
    <row r="1885" ht="15.75" customHeight="1">
      <c r="A1885" s="1">
        <v>57181.499988</v>
      </c>
      <c r="B1885" s="1">
        <v>57181.0</v>
      </c>
      <c r="C1885" s="1">
        <v>57182.0</v>
      </c>
      <c r="D1885" s="1">
        <v>-0.019971</v>
      </c>
      <c r="E1885" s="1">
        <v>0.011948</v>
      </c>
      <c r="F1885" s="1">
        <v>-3.57E-4</v>
      </c>
      <c r="G1885" s="1">
        <v>0.0049</v>
      </c>
      <c r="H1885" s="1">
        <v>-0.011862</v>
      </c>
      <c r="I1885" s="1">
        <v>0.005331</v>
      </c>
      <c r="J1885" s="1">
        <v>-9.53E-4</v>
      </c>
      <c r="K1885" s="1">
        <v>0.007885</v>
      </c>
    </row>
    <row r="1886" ht="15.75" customHeight="1">
      <c r="A1886" s="1">
        <v>57182.499988</v>
      </c>
      <c r="B1886" s="1">
        <v>57182.0</v>
      </c>
      <c r="C1886" s="1">
        <v>57183.0</v>
      </c>
      <c r="D1886" s="1">
        <v>-0.003049</v>
      </c>
      <c r="E1886" s="1">
        <v>0.011717</v>
      </c>
      <c r="F1886" s="1">
        <v>-0.009703</v>
      </c>
      <c r="G1886" s="1">
        <v>0.004685</v>
      </c>
      <c r="H1886" s="1">
        <v>1.5E-4</v>
      </c>
      <c r="I1886" s="1">
        <v>0.005335</v>
      </c>
      <c r="J1886" s="1">
        <v>0.002991</v>
      </c>
      <c r="K1886" s="1">
        <v>0.007599</v>
      </c>
    </row>
    <row r="1887" ht="15.75" customHeight="1">
      <c r="A1887" s="1">
        <v>57183.499988</v>
      </c>
      <c r="B1887" s="1">
        <v>57183.0</v>
      </c>
      <c r="C1887" s="1">
        <v>57184.0</v>
      </c>
      <c r="D1887" s="1">
        <v>-0.002438</v>
      </c>
      <c r="E1887" s="1">
        <v>0.011857</v>
      </c>
      <c r="F1887" s="1">
        <v>0.001739</v>
      </c>
      <c r="G1887" s="1">
        <v>0.005265</v>
      </c>
      <c r="H1887" s="1">
        <v>-0.010136</v>
      </c>
      <c r="I1887" s="1">
        <v>0.005243</v>
      </c>
      <c r="J1887" s="1">
        <v>0.008252</v>
      </c>
      <c r="K1887" s="1">
        <v>0.007677</v>
      </c>
    </row>
    <row r="1888" ht="15.75" customHeight="1">
      <c r="A1888" s="1">
        <v>57184.499988</v>
      </c>
      <c r="B1888" s="1">
        <v>57184.0</v>
      </c>
      <c r="C1888" s="1">
        <v>57185.0</v>
      </c>
      <c r="D1888" s="1">
        <v>-0.009723</v>
      </c>
      <c r="E1888" s="1">
        <v>0.010777</v>
      </c>
      <c r="F1888" s="1">
        <v>0.002544</v>
      </c>
      <c r="G1888" s="1">
        <v>0.004887</v>
      </c>
      <c r="H1888" s="1">
        <v>0.003515</v>
      </c>
      <c r="I1888" s="1">
        <v>0.004842</v>
      </c>
      <c r="J1888" s="1">
        <v>-0.015349</v>
      </c>
      <c r="K1888" s="1">
        <v>0.006826</v>
      </c>
    </row>
    <row r="1889" ht="15.75" customHeight="1">
      <c r="A1889" s="1">
        <v>57185.499988</v>
      </c>
      <c r="B1889" s="1">
        <v>57185.0</v>
      </c>
      <c r="C1889" s="1">
        <v>57186.0</v>
      </c>
      <c r="D1889" s="1">
        <v>-0.008651</v>
      </c>
      <c r="E1889" s="1">
        <v>0.009718</v>
      </c>
      <c r="F1889" s="1">
        <v>-0.004858</v>
      </c>
      <c r="G1889" s="1">
        <v>0.004146</v>
      </c>
      <c r="H1889" s="1">
        <v>-0.008734</v>
      </c>
      <c r="I1889" s="1">
        <v>0.003982</v>
      </c>
      <c r="J1889" s="1">
        <v>0.005525</v>
      </c>
      <c r="K1889" s="1">
        <v>0.006622</v>
      </c>
    </row>
    <row r="1890" ht="15.75" customHeight="1">
      <c r="A1890" s="1">
        <v>57186.499988</v>
      </c>
      <c r="B1890" s="1">
        <v>57186.0</v>
      </c>
      <c r="C1890" s="1">
        <v>57187.0</v>
      </c>
      <c r="D1890" s="1">
        <v>-0.008258</v>
      </c>
      <c r="E1890" s="1">
        <v>0.022421</v>
      </c>
      <c r="F1890" s="1">
        <v>-0.007809</v>
      </c>
      <c r="G1890" s="1">
        <v>0.007955</v>
      </c>
      <c r="H1890" s="1">
        <v>0.005323</v>
      </c>
      <c r="I1890" s="1">
        <v>0.010385</v>
      </c>
      <c r="J1890" s="1">
        <v>-0.006615</v>
      </c>
      <c r="K1890" s="1">
        <v>0.01526</v>
      </c>
    </row>
    <row r="1891" ht="15.75" customHeight="1">
      <c r="A1891" s="1">
        <v>57187.499988</v>
      </c>
      <c r="B1891" s="1">
        <v>57187.0</v>
      </c>
      <c r="C1891" s="1">
        <v>57188.0</v>
      </c>
      <c r="D1891" s="1">
        <v>-0.005646</v>
      </c>
      <c r="E1891" s="1">
        <v>0.010536</v>
      </c>
      <c r="F1891" s="1">
        <v>0.007764</v>
      </c>
      <c r="G1891" s="1">
        <v>0.005117</v>
      </c>
      <c r="H1891" s="1">
        <v>5.21E-4</v>
      </c>
      <c r="I1891" s="1">
        <v>0.004552</v>
      </c>
      <c r="J1891" s="1">
        <v>-0.010504</v>
      </c>
      <c r="K1891" s="1">
        <v>0.007084</v>
      </c>
    </row>
    <row r="1892" ht="15.75" customHeight="1">
      <c r="A1892" s="1">
        <v>57188.499988</v>
      </c>
      <c r="B1892" s="1">
        <v>57188.0</v>
      </c>
      <c r="C1892" s="1">
        <v>57189.0</v>
      </c>
      <c r="D1892" s="1">
        <v>0.012369</v>
      </c>
      <c r="E1892" s="1">
        <v>0.011514</v>
      </c>
      <c r="F1892" s="1">
        <v>-0.005799</v>
      </c>
      <c r="G1892" s="1">
        <v>0.005154</v>
      </c>
      <c r="H1892" s="1">
        <v>0.004828</v>
      </c>
      <c r="I1892" s="1">
        <v>0.005001</v>
      </c>
      <c r="J1892" s="1">
        <v>0.01109</v>
      </c>
      <c r="K1892" s="1">
        <v>0.007861</v>
      </c>
    </row>
    <row r="1893" ht="15.75" customHeight="1">
      <c r="A1893" s="1">
        <v>57189.499988</v>
      </c>
      <c r="B1893" s="1">
        <v>57189.0</v>
      </c>
      <c r="C1893" s="1">
        <v>57190.0</v>
      </c>
      <c r="D1893" s="1">
        <v>-0.014526</v>
      </c>
      <c r="E1893" s="1">
        <v>0.010606</v>
      </c>
      <c r="F1893" s="1">
        <v>0.001886</v>
      </c>
      <c r="G1893" s="1">
        <v>0.005776</v>
      </c>
      <c r="H1893" s="1">
        <v>0.005152</v>
      </c>
      <c r="I1893" s="1">
        <v>0.004942</v>
      </c>
      <c r="J1893" s="1">
        <v>-0.019605</v>
      </c>
      <c r="K1893" s="1">
        <v>0.006437</v>
      </c>
    </row>
    <row r="1894" ht="15.75" customHeight="1">
      <c r="A1894" s="1">
        <v>57190.499988</v>
      </c>
      <c r="B1894" s="1">
        <v>57190.0</v>
      </c>
      <c r="C1894" s="1">
        <v>57191.0</v>
      </c>
      <c r="D1894" s="1">
        <v>-0.020041</v>
      </c>
      <c r="E1894" s="1">
        <v>0.011321</v>
      </c>
      <c r="F1894" s="1">
        <v>0.010299</v>
      </c>
      <c r="G1894" s="1">
        <v>0.006438</v>
      </c>
      <c r="H1894" s="1">
        <v>-0.007429</v>
      </c>
      <c r="I1894" s="1">
        <v>0.005266</v>
      </c>
      <c r="J1894" s="1">
        <v>-0.017138</v>
      </c>
      <c r="K1894" s="1">
        <v>0.006592</v>
      </c>
    </row>
    <row r="1895" ht="15.75" customHeight="1">
      <c r="A1895" s="1">
        <v>57191.499988</v>
      </c>
      <c r="B1895" s="1">
        <v>57191.0</v>
      </c>
      <c r="C1895" s="1">
        <v>57192.0</v>
      </c>
      <c r="D1895" s="1">
        <v>-0.006766</v>
      </c>
      <c r="E1895" s="1">
        <v>0.012351</v>
      </c>
      <c r="F1895" s="1">
        <v>-8.84E-4</v>
      </c>
      <c r="G1895" s="1">
        <v>0.006364</v>
      </c>
      <c r="H1895" s="1">
        <v>3.8E-5</v>
      </c>
      <c r="I1895" s="1">
        <v>0.005413</v>
      </c>
      <c r="J1895" s="1">
        <v>-0.004854</v>
      </c>
      <c r="K1895" s="1">
        <v>0.007831</v>
      </c>
    </row>
    <row r="1896" ht="15.75" customHeight="1">
      <c r="A1896" s="1">
        <v>57192.499988</v>
      </c>
      <c r="B1896" s="1">
        <v>57192.0</v>
      </c>
      <c r="C1896" s="1">
        <v>57193.0</v>
      </c>
      <c r="D1896" s="1">
        <v>-0.030254</v>
      </c>
      <c r="E1896" s="1">
        <v>0.012653</v>
      </c>
      <c r="F1896" s="1">
        <v>-0.011747</v>
      </c>
      <c r="G1896" s="1">
        <v>0.005548</v>
      </c>
      <c r="H1896" s="1">
        <v>-0.007783</v>
      </c>
      <c r="I1896" s="1">
        <v>0.005712</v>
      </c>
      <c r="J1896" s="1">
        <v>-0.010065</v>
      </c>
      <c r="K1896" s="1">
        <v>0.007967</v>
      </c>
    </row>
    <row r="1897" ht="15.75" customHeight="1">
      <c r="A1897" s="1">
        <v>57193.499988</v>
      </c>
      <c r="B1897" s="1">
        <v>57193.0</v>
      </c>
      <c r="C1897" s="1">
        <v>57194.0</v>
      </c>
      <c r="D1897" s="1">
        <v>0.00731</v>
      </c>
      <c r="E1897" s="1">
        <v>0.014883</v>
      </c>
      <c r="F1897" s="1">
        <v>-0.003911</v>
      </c>
      <c r="G1897" s="1">
        <v>0.006103</v>
      </c>
      <c r="H1897" s="1">
        <v>0.001826</v>
      </c>
      <c r="I1897" s="1">
        <v>0.006399</v>
      </c>
      <c r="J1897" s="1">
        <v>0.007526</v>
      </c>
      <c r="K1897" s="1">
        <v>0.00967</v>
      </c>
    </row>
    <row r="1898" ht="15.75" customHeight="1">
      <c r="A1898" s="1">
        <v>57194.499988</v>
      </c>
      <c r="B1898" s="1">
        <v>57194.0</v>
      </c>
      <c r="C1898" s="1">
        <v>57195.0</v>
      </c>
      <c r="D1898" s="1">
        <v>4.71E-4</v>
      </c>
      <c r="E1898" s="1">
        <v>0.016724</v>
      </c>
      <c r="F1898" s="1">
        <v>-0.007639</v>
      </c>
      <c r="G1898" s="1">
        <v>0.007323</v>
      </c>
      <c r="H1898" s="1">
        <v>-7.36E-4</v>
      </c>
      <c r="I1898" s="1">
        <v>0.007096</v>
      </c>
      <c r="J1898" s="1">
        <v>0.005976</v>
      </c>
      <c r="K1898" s="1">
        <v>0.010613</v>
      </c>
    </row>
    <row r="1899" ht="15.75" customHeight="1">
      <c r="A1899" s="1">
        <v>57195.499988</v>
      </c>
      <c r="B1899" s="1">
        <v>57195.0</v>
      </c>
      <c r="C1899" s="1">
        <v>57196.0</v>
      </c>
      <c r="D1899" s="1">
        <v>-0.024588</v>
      </c>
      <c r="E1899" s="1">
        <v>0.020841</v>
      </c>
      <c r="F1899" s="1">
        <v>-3.29E-4</v>
      </c>
      <c r="G1899" s="1">
        <v>0.008955</v>
      </c>
      <c r="H1899" s="1">
        <v>-0.002331</v>
      </c>
      <c r="I1899" s="1">
        <v>0.00901</v>
      </c>
      <c r="J1899" s="1">
        <v>-0.018083</v>
      </c>
      <c r="K1899" s="1">
        <v>0.012749</v>
      </c>
    </row>
    <row r="1900" ht="15.75" customHeight="1">
      <c r="A1900" s="1">
        <v>57196.499988</v>
      </c>
      <c r="B1900" s="1">
        <v>57196.0</v>
      </c>
      <c r="C1900" s="1">
        <v>57197.0</v>
      </c>
      <c r="D1900" s="1">
        <v>0.012281</v>
      </c>
      <c r="E1900" s="1">
        <v>0.065546</v>
      </c>
      <c r="F1900" s="1">
        <v>-0.025701</v>
      </c>
      <c r="G1900" s="1">
        <v>0.029613</v>
      </c>
      <c r="H1900" s="1">
        <v>0.038363</v>
      </c>
      <c r="I1900" s="1">
        <v>0.028929</v>
      </c>
      <c r="J1900" s="1">
        <v>-0.020249</v>
      </c>
      <c r="K1900" s="1">
        <v>0.038639</v>
      </c>
    </row>
    <row r="1901" ht="15.75" customHeight="1">
      <c r="A1901" s="1">
        <v>57198.499988</v>
      </c>
      <c r="B1901" s="1">
        <v>57198.0</v>
      </c>
      <c r="C1901" s="1">
        <v>57199.0</v>
      </c>
      <c r="D1901" s="1">
        <v>0.125253</v>
      </c>
      <c r="E1901" s="1">
        <v>0.124888</v>
      </c>
      <c r="F1901" s="1">
        <v>0.203274</v>
      </c>
      <c r="G1901" s="1">
        <v>0.106623</v>
      </c>
      <c r="H1901" s="1">
        <v>-6.51E-4</v>
      </c>
      <c r="I1901" s="1">
        <v>0.054403</v>
      </c>
      <c r="J1901" s="1">
        <v>-0.111618</v>
      </c>
      <c r="K1901" s="1">
        <v>0.084884</v>
      </c>
    </row>
    <row r="1902" ht="15.75" customHeight="1">
      <c r="A1902" s="1">
        <v>57199.499988</v>
      </c>
      <c r="B1902" s="1">
        <v>57199.0</v>
      </c>
      <c r="C1902" s="1">
        <v>57200.0</v>
      </c>
      <c r="D1902" s="1">
        <v>-0.024686</v>
      </c>
      <c r="E1902" s="1">
        <v>0.01732</v>
      </c>
      <c r="F1902" s="1">
        <v>-7.75E-4</v>
      </c>
      <c r="G1902" s="1">
        <v>0.012499</v>
      </c>
      <c r="H1902" s="1">
        <v>-0.013511</v>
      </c>
      <c r="I1902" s="1">
        <v>0.008987</v>
      </c>
      <c r="J1902" s="1">
        <v>-0.011494</v>
      </c>
      <c r="K1902" s="1">
        <v>0.013267</v>
      </c>
    </row>
    <row r="1903" ht="15.75" customHeight="1">
      <c r="A1903" s="1">
        <v>57200.499988</v>
      </c>
      <c r="B1903" s="1">
        <v>57200.0</v>
      </c>
      <c r="C1903" s="1">
        <v>57201.0</v>
      </c>
      <c r="D1903" s="1">
        <v>-0.013867</v>
      </c>
      <c r="E1903" s="1">
        <v>0.016477</v>
      </c>
      <c r="F1903" s="1">
        <v>0.016087</v>
      </c>
      <c r="G1903" s="1">
        <v>0.012266</v>
      </c>
      <c r="H1903" s="1">
        <v>-0.023285</v>
      </c>
      <c r="I1903" s="1">
        <v>0.007993</v>
      </c>
      <c r="J1903" s="1">
        <v>0.005805</v>
      </c>
      <c r="K1903" s="1">
        <v>0.014199</v>
      </c>
    </row>
    <row r="1904" ht="15.75" customHeight="1">
      <c r="A1904" s="1">
        <v>57201.499988</v>
      </c>
      <c r="B1904" s="1">
        <v>57201.0</v>
      </c>
      <c r="C1904" s="1">
        <v>57202.0</v>
      </c>
      <c r="D1904" s="1">
        <v>-0.004044</v>
      </c>
      <c r="E1904" s="1">
        <v>0.014214</v>
      </c>
      <c r="F1904" s="1">
        <v>0.005961</v>
      </c>
      <c r="G1904" s="1">
        <v>0.010166</v>
      </c>
      <c r="H1904" s="1">
        <v>-0.005706</v>
      </c>
      <c r="I1904" s="1">
        <v>0.007173</v>
      </c>
      <c r="J1904" s="1">
        <v>-0.004768</v>
      </c>
      <c r="K1904" s="1">
        <v>0.01209</v>
      </c>
    </row>
    <row r="1905" ht="15.75" customHeight="1">
      <c r="A1905" s="1">
        <v>57202.499988</v>
      </c>
      <c r="B1905" s="1">
        <v>57202.0</v>
      </c>
      <c r="C1905" s="1">
        <v>57203.0</v>
      </c>
      <c r="D1905" s="1">
        <v>-0.01583</v>
      </c>
      <c r="E1905" s="1">
        <v>0.012842</v>
      </c>
      <c r="F1905" s="1">
        <v>-0.004786</v>
      </c>
      <c r="G1905" s="1">
        <v>0.009258</v>
      </c>
      <c r="H1905" s="1">
        <v>-0.007125</v>
      </c>
      <c r="I1905" s="1">
        <v>0.006456</v>
      </c>
      <c r="J1905" s="1">
        <v>-0.005078</v>
      </c>
      <c r="K1905" s="1">
        <v>0.010722</v>
      </c>
    </row>
    <row r="1906" ht="15.75" customHeight="1">
      <c r="A1906" s="1">
        <v>57203.499988</v>
      </c>
      <c r="B1906" s="1">
        <v>57203.0</v>
      </c>
      <c r="C1906" s="1">
        <v>57204.0</v>
      </c>
      <c r="D1906" s="1">
        <v>0.009824</v>
      </c>
      <c r="E1906" s="1">
        <v>0.011967</v>
      </c>
      <c r="F1906" s="1">
        <v>0.01016</v>
      </c>
      <c r="G1906" s="1">
        <v>0.008757</v>
      </c>
      <c r="H1906" s="1">
        <v>-9.22E-4</v>
      </c>
      <c r="I1906" s="1">
        <v>0.005982</v>
      </c>
      <c r="J1906" s="1">
        <v>0.005131</v>
      </c>
      <c r="K1906" s="1">
        <v>0.00983</v>
      </c>
    </row>
    <row r="1907" ht="15.75" customHeight="1">
      <c r="A1907" s="1">
        <v>57204.499977</v>
      </c>
      <c r="B1907" s="1">
        <v>57204.0</v>
      </c>
      <c r="C1907" s="1">
        <v>57205.0</v>
      </c>
      <c r="D1907" s="1">
        <v>-0.009606</v>
      </c>
      <c r="E1907" s="1">
        <v>0.012</v>
      </c>
      <c r="F1907" s="1">
        <v>-0.004023</v>
      </c>
      <c r="G1907" s="1">
        <v>0.008204</v>
      </c>
      <c r="H1907" s="1">
        <v>-0.005808</v>
      </c>
      <c r="I1907" s="1">
        <v>0.006229</v>
      </c>
      <c r="J1907" s="1">
        <v>0.002621</v>
      </c>
      <c r="K1907" s="1">
        <v>0.010213</v>
      </c>
    </row>
    <row r="1908" ht="15.75" customHeight="1">
      <c r="A1908" s="1">
        <v>57205.499977</v>
      </c>
      <c r="B1908" s="1">
        <v>57205.0</v>
      </c>
      <c r="C1908" s="1">
        <v>57206.0</v>
      </c>
      <c r="D1908" s="1">
        <v>0.036637</v>
      </c>
      <c r="E1908" s="1">
        <v>0.013953</v>
      </c>
      <c r="F1908" s="1">
        <v>0.026496</v>
      </c>
      <c r="G1908" s="1">
        <v>0.010113</v>
      </c>
      <c r="H1908" s="1">
        <v>0.011061</v>
      </c>
      <c r="I1908" s="1">
        <v>0.007176</v>
      </c>
      <c r="J1908" s="1">
        <v>0.001702</v>
      </c>
      <c r="K1908" s="1">
        <v>0.010717</v>
      </c>
    </row>
    <row r="1909" ht="15.75" customHeight="1">
      <c r="A1909" s="1">
        <v>57206.499977</v>
      </c>
      <c r="B1909" s="1">
        <v>57206.0</v>
      </c>
      <c r="C1909" s="1">
        <v>57207.0</v>
      </c>
      <c r="D1909" s="1">
        <v>-0.02319</v>
      </c>
      <c r="E1909" s="1">
        <v>0.015945</v>
      </c>
      <c r="F1909" s="1">
        <v>-0.00611</v>
      </c>
      <c r="G1909" s="1">
        <v>0.011094</v>
      </c>
      <c r="H1909" s="1">
        <v>-0.014926</v>
      </c>
      <c r="I1909" s="1">
        <v>0.008137</v>
      </c>
      <c r="J1909" s="1">
        <v>0.008249</v>
      </c>
      <c r="K1909" s="1">
        <v>0.013912</v>
      </c>
    </row>
    <row r="1910" ht="15.75" customHeight="1">
      <c r="A1910" s="1">
        <v>57207.499977</v>
      </c>
      <c r="B1910" s="1">
        <v>57207.0</v>
      </c>
      <c r="C1910" s="1">
        <v>57208.0</v>
      </c>
      <c r="D1910" s="1">
        <v>-0.007299</v>
      </c>
      <c r="E1910" s="1">
        <v>0.016821</v>
      </c>
      <c r="F1910" s="1">
        <v>-0.012161</v>
      </c>
      <c r="G1910" s="1">
        <v>0.01186</v>
      </c>
      <c r="H1910" s="1">
        <v>0.001926</v>
      </c>
      <c r="I1910" s="1">
        <v>0.008874</v>
      </c>
      <c r="J1910" s="1">
        <v>-0.001439</v>
      </c>
      <c r="K1910" s="1">
        <v>0.012558</v>
      </c>
    </row>
    <row r="1911" ht="15.75" customHeight="1">
      <c r="A1911" s="1">
        <v>57208.499977</v>
      </c>
      <c r="B1911" s="1">
        <v>57208.0</v>
      </c>
      <c r="C1911" s="1">
        <v>57209.0</v>
      </c>
      <c r="D1911" s="1">
        <v>0.00297</v>
      </c>
      <c r="E1911" s="1">
        <v>0.019821</v>
      </c>
      <c r="F1911" s="1">
        <v>-0.016601</v>
      </c>
      <c r="G1911" s="1">
        <v>0.013176</v>
      </c>
      <c r="H1911" s="1">
        <v>0.012783</v>
      </c>
      <c r="I1911" s="1">
        <v>0.010612</v>
      </c>
      <c r="J1911" s="1">
        <v>-0.004208</v>
      </c>
      <c r="K1911" s="1">
        <v>0.016372</v>
      </c>
    </row>
    <row r="1912" ht="15.75" customHeight="1">
      <c r="A1912" s="1">
        <v>57209.499977</v>
      </c>
      <c r="B1912" s="1">
        <v>57209.0</v>
      </c>
      <c r="C1912" s="1">
        <v>57210.0</v>
      </c>
      <c r="D1912" s="1">
        <v>0.038215</v>
      </c>
      <c r="E1912" s="1">
        <v>0.027339</v>
      </c>
      <c r="F1912" s="1">
        <v>0.007412</v>
      </c>
      <c r="G1912" s="1">
        <v>0.020143</v>
      </c>
      <c r="H1912" s="1">
        <v>0.014354</v>
      </c>
      <c r="I1912" s="1">
        <v>0.013729</v>
      </c>
      <c r="J1912" s="1">
        <v>0.029751</v>
      </c>
      <c r="K1912" s="1">
        <v>0.022424</v>
      </c>
    </row>
    <row r="1913" ht="15.75" customHeight="1">
      <c r="A1913" s="1">
        <v>57210.499977</v>
      </c>
      <c r="B1913" s="1">
        <v>57210.0</v>
      </c>
      <c r="C1913" s="1">
        <v>57211.0</v>
      </c>
      <c r="D1913" s="1">
        <v>0.072203</v>
      </c>
      <c r="E1913" s="1">
        <v>0.055501</v>
      </c>
      <c r="F1913" s="1">
        <v>0.069918</v>
      </c>
      <c r="G1913" s="1">
        <v>0.043701</v>
      </c>
      <c r="H1913" s="1">
        <v>0.022799</v>
      </c>
      <c r="I1913" s="1">
        <v>0.028492</v>
      </c>
      <c r="J1913" s="1">
        <v>-0.004373</v>
      </c>
      <c r="K1913" s="1">
        <v>0.038067</v>
      </c>
    </row>
    <row r="1914" ht="15.75" customHeight="1">
      <c r="A1914" s="1">
        <v>57215.499977</v>
      </c>
      <c r="B1914" s="1">
        <v>57215.0</v>
      </c>
      <c r="C1914" s="1">
        <v>57216.0</v>
      </c>
      <c r="D1914" s="1">
        <v>0.063216</v>
      </c>
      <c r="E1914" s="1">
        <v>0.032892</v>
      </c>
      <c r="F1914" s="1">
        <v>0.010626</v>
      </c>
      <c r="G1914" s="1">
        <v>0.014524</v>
      </c>
      <c r="H1914" s="1">
        <v>0.002901</v>
      </c>
      <c r="I1914" s="1">
        <v>0.013454</v>
      </c>
      <c r="J1914" s="1">
        <v>0.046605</v>
      </c>
      <c r="K1914" s="1">
        <v>0.020779</v>
      </c>
    </row>
    <row r="1915" ht="15.75" customHeight="1">
      <c r="A1915" s="1">
        <v>57216.499977</v>
      </c>
      <c r="B1915" s="1">
        <v>57216.0</v>
      </c>
      <c r="C1915" s="1">
        <v>57217.0</v>
      </c>
      <c r="D1915" s="1">
        <v>-0.025724</v>
      </c>
      <c r="E1915" s="1">
        <v>0.018092</v>
      </c>
      <c r="F1915" s="1">
        <v>0.005894</v>
      </c>
      <c r="G1915" s="1">
        <v>0.008583</v>
      </c>
      <c r="H1915" s="1">
        <v>-0.013611</v>
      </c>
      <c r="I1915" s="1">
        <v>0.007459</v>
      </c>
      <c r="J1915" s="1">
        <v>-0.009483</v>
      </c>
      <c r="K1915" s="1">
        <v>0.011335</v>
      </c>
    </row>
    <row r="1916" ht="15.75" customHeight="1">
      <c r="A1916" s="1">
        <v>57217.499977</v>
      </c>
      <c r="B1916" s="1">
        <v>57217.0</v>
      </c>
      <c r="C1916" s="1">
        <v>57218.0</v>
      </c>
      <c r="D1916" s="1">
        <v>-0.027495</v>
      </c>
      <c r="E1916" s="1">
        <v>0.01581</v>
      </c>
      <c r="F1916" s="1">
        <v>-0.008082</v>
      </c>
      <c r="G1916" s="1">
        <v>0.006846</v>
      </c>
      <c r="H1916" s="1">
        <v>-0.004457</v>
      </c>
      <c r="I1916" s="1">
        <v>0.006812</v>
      </c>
      <c r="J1916" s="1">
        <v>-0.012962</v>
      </c>
      <c r="K1916" s="1">
        <v>0.010018</v>
      </c>
    </row>
    <row r="1917" ht="15.75" customHeight="1">
      <c r="A1917" s="1">
        <v>57218.499977</v>
      </c>
      <c r="B1917" s="1">
        <v>57218.0</v>
      </c>
      <c r="C1917" s="1">
        <v>57219.0</v>
      </c>
      <c r="D1917" s="1">
        <v>4.93E-4</v>
      </c>
      <c r="E1917" s="1">
        <v>0.015071</v>
      </c>
      <c r="F1917" s="1">
        <v>6.86E-4</v>
      </c>
      <c r="G1917" s="1">
        <v>0.007086</v>
      </c>
      <c r="H1917" s="1">
        <v>-0.008642</v>
      </c>
      <c r="I1917" s="1">
        <v>0.006058</v>
      </c>
      <c r="J1917" s="1">
        <v>0.010181</v>
      </c>
      <c r="K1917" s="1">
        <v>0.010005</v>
      </c>
    </row>
    <row r="1918" ht="15.75" customHeight="1">
      <c r="A1918" s="1">
        <v>57219.499977</v>
      </c>
      <c r="B1918" s="1">
        <v>57219.0</v>
      </c>
      <c r="C1918" s="1">
        <v>57220.0</v>
      </c>
      <c r="D1918" s="1">
        <v>-0.005261</v>
      </c>
      <c r="E1918" s="1">
        <v>0.014063</v>
      </c>
      <c r="F1918" s="1">
        <v>-6.44E-4</v>
      </c>
      <c r="G1918" s="1">
        <v>0.006957</v>
      </c>
      <c r="H1918" s="1">
        <v>0.001445</v>
      </c>
      <c r="I1918" s="1">
        <v>0.006282</v>
      </c>
      <c r="J1918" s="1">
        <v>-0.005483</v>
      </c>
      <c r="K1918" s="1">
        <v>0.008745</v>
      </c>
    </row>
    <row r="1919" ht="15.75" customHeight="1">
      <c r="A1919" s="1">
        <v>57220.499977</v>
      </c>
      <c r="B1919" s="1">
        <v>57220.0</v>
      </c>
      <c r="C1919" s="1">
        <v>57221.0</v>
      </c>
      <c r="D1919" s="1">
        <v>-0.007973</v>
      </c>
      <c r="E1919" s="1">
        <v>0.011848</v>
      </c>
      <c r="F1919" s="1">
        <v>0.002482</v>
      </c>
      <c r="G1919" s="1">
        <v>0.005991</v>
      </c>
      <c r="H1919" s="1">
        <v>0.006634</v>
      </c>
      <c r="I1919" s="1">
        <v>0.005662</v>
      </c>
      <c r="J1919" s="1">
        <v>-0.015981</v>
      </c>
      <c r="K1919" s="1">
        <v>0.007083</v>
      </c>
    </row>
    <row r="1920" ht="15.75" customHeight="1">
      <c r="A1920" s="1">
        <v>57221.499977</v>
      </c>
      <c r="B1920" s="1">
        <v>57221.0</v>
      </c>
      <c r="C1920" s="1">
        <v>57222.0</v>
      </c>
      <c r="D1920" s="1">
        <v>0.019449</v>
      </c>
      <c r="E1920" s="1">
        <v>0.012588</v>
      </c>
      <c r="F1920" s="1">
        <v>0.005859</v>
      </c>
      <c r="G1920" s="1">
        <v>0.006075</v>
      </c>
      <c r="H1920" s="1">
        <v>0.011856</v>
      </c>
      <c r="I1920" s="1">
        <v>0.006086</v>
      </c>
      <c r="J1920" s="1">
        <v>-7.32E-4</v>
      </c>
      <c r="K1920" s="1">
        <v>0.007596</v>
      </c>
    </row>
    <row r="1921" ht="15.75" customHeight="1">
      <c r="A1921" s="1">
        <v>57222.499977</v>
      </c>
      <c r="B1921" s="1">
        <v>57222.0</v>
      </c>
      <c r="C1921" s="1">
        <v>57223.0</v>
      </c>
      <c r="D1921" s="1">
        <v>-0.005293</v>
      </c>
      <c r="E1921" s="1">
        <v>0.011346</v>
      </c>
      <c r="F1921" s="1">
        <v>8.7E-4</v>
      </c>
      <c r="G1921" s="1">
        <v>0.005284</v>
      </c>
      <c r="H1921" s="1">
        <v>0.0051920000000000004</v>
      </c>
      <c r="I1921" s="1">
        <v>0.005413</v>
      </c>
      <c r="J1921" s="1">
        <v>-0.011642</v>
      </c>
      <c r="K1921" s="1">
        <v>0.007064</v>
      </c>
    </row>
    <row r="1922" ht="15.75" customHeight="1">
      <c r="A1922" s="1">
        <v>57223.499977</v>
      </c>
      <c r="B1922" s="1">
        <v>57223.0</v>
      </c>
      <c r="C1922" s="1">
        <v>57224.0</v>
      </c>
      <c r="D1922" s="1">
        <v>-0.010538</v>
      </c>
      <c r="E1922" s="1">
        <v>0.011294</v>
      </c>
      <c r="F1922" s="1">
        <v>0.00463</v>
      </c>
      <c r="G1922" s="1">
        <v>0.005833</v>
      </c>
      <c r="H1922" s="1">
        <v>-0.002597</v>
      </c>
      <c r="I1922" s="1">
        <v>0.005142</v>
      </c>
      <c r="J1922" s="1">
        <v>-0.00954</v>
      </c>
      <c r="K1922" s="1">
        <v>0.007106</v>
      </c>
    </row>
    <row r="1923" ht="15.75" customHeight="1">
      <c r="A1923" s="1">
        <v>57224.499977</v>
      </c>
      <c r="B1923" s="1">
        <v>57224.0</v>
      </c>
      <c r="C1923" s="1">
        <v>57225.0</v>
      </c>
      <c r="D1923" s="1">
        <v>-0.012545</v>
      </c>
      <c r="E1923" s="1">
        <v>0.011907</v>
      </c>
      <c r="F1923" s="1">
        <v>-0.002785</v>
      </c>
      <c r="G1923" s="1">
        <v>0.00489</v>
      </c>
      <c r="H1923" s="1">
        <v>-0.001869</v>
      </c>
      <c r="I1923" s="1">
        <v>0.005591</v>
      </c>
      <c r="J1923" s="1">
        <v>-0.005678</v>
      </c>
      <c r="K1923" s="1">
        <v>0.007813</v>
      </c>
    </row>
    <row r="1924" ht="15.75" customHeight="1">
      <c r="A1924" s="1">
        <v>57225.499977</v>
      </c>
      <c r="B1924" s="1">
        <v>57225.0</v>
      </c>
      <c r="C1924" s="1">
        <v>57226.0</v>
      </c>
      <c r="D1924" s="1">
        <v>-0.002046</v>
      </c>
      <c r="E1924" s="1">
        <v>0.016152</v>
      </c>
      <c r="F1924" s="1">
        <v>-7.63E-4</v>
      </c>
      <c r="G1924" s="1">
        <v>0.007804</v>
      </c>
      <c r="H1924" s="1">
        <v>0.004337</v>
      </c>
      <c r="I1924" s="1">
        <v>0.007689</v>
      </c>
      <c r="J1924" s="1">
        <v>-0.007428</v>
      </c>
      <c r="K1924" s="1">
        <v>0.009958</v>
      </c>
    </row>
    <row r="1925" ht="15.75" customHeight="1">
      <c r="A1925" s="1">
        <v>57226.499977</v>
      </c>
      <c r="B1925" s="1">
        <v>57226.0</v>
      </c>
      <c r="C1925" s="1">
        <v>57227.0</v>
      </c>
      <c r="D1925" s="1">
        <v>0.001443</v>
      </c>
      <c r="E1925" s="1">
        <v>0.014</v>
      </c>
      <c r="F1925" s="1">
        <v>-8.32E-4</v>
      </c>
      <c r="G1925" s="1">
        <v>0.005887</v>
      </c>
      <c r="H1925" s="1">
        <v>-0.003465</v>
      </c>
      <c r="I1925" s="1">
        <v>0.006243</v>
      </c>
      <c r="J1925" s="1">
        <v>0.007635</v>
      </c>
      <c r="K1925" s="1">
        <v>0.009238</v>
      </c>
    </row>
    <row r="1926" ht="15.75" customHeight="1">
      <c r="A1926" s="1">
        <v>57227.499977</v>
      </c>
      <c r="B1926" s="1">
        <v>57227.0</v>
      </c>
      <c r="C1926" s="1">
        <v>57228.0</v>
      </c>
      <c r="D1926" s="1">
        <v>-0.001865</v>
      </c>
      <c r="E1926" s="1">
        <v>0.011589</v>
      </c>
      <c r="F1926" s="1">
        <v>0.008144</v>
      </c>
      <c r="G1926" s="1">
        <v>0.005476</v>
      </c>
      <c r="H1926" s="1">
        <v>-0.00348</v>
      </c>
      <c r="I1926" s="1">
        <v>0.005206</v>
      </c>
      <c r="J1926" s="1">
        <v>-0.002508</v>
      </c>
      <c r="K1926" s="1">
        <v>0.007286</v>
      </c>
    </row>
    <row r="1927" ht="15.75" customHeight="1">
      <c r="A1927" s="1">
        <v>57228.499977</v>
      </c>
      <c r="B1927" s="1">
        <v>57228.0</v>
      </c>
      <c r="C1927" s="1">
        <v>57229.0</v>
      </c>
      <c r="D1927" s="1">
        <v>-0.016454</v>
      </c>
      <c r="E1927" s="1">
        <v>0.01191</v>
      </c>
      <c r="F1927" s="1">
        <v>-0.002549</v>
      </c>
      <c r="G1927" s="1">
        <v>0.005112</v>
      </c>
      <c r="H1927" s="1">
        <v>-0.004053</v>
      </c>
      <c r="I1927" s="1">
        <v>0.005412</v>
      </c>
      <c r="J1927" s="1">
        <v>-0.008398</v>
      </c>
      <c r="K1927" s="1">
        <v>0.007612</v>
      </c>
    </row>
    <row r="1928" ht="15.75" customHeight="1">
      <c r="A1928" s="1">
        <v>57229.499977</v>
      </c>
      <c r="B1928" s="1">
        <v>57229.0</v>
      </c>
      <c r="C1928" s="1">
        <v>57230.0</v>
      </c>
      <c r="D1928" s="1">
        <v>9.6E-5</v>
      </c>
      <c r="E1928" s="1">
        <v>0.010806</v>
      </c>
      <c r="F1928" s="1">
        <v>0.00306</v>
      </c>
      <c r="G1928" s="1">
        <v>0.004984</v>
      </c>
      <c r="H1928" s="1">
        <v>0.001078</v>
      </c>
      <c r="I1928" s="1">
        <v>0.004898</v>
      </c>
      <c r="J1928" s="1">
        <v>-0.003375</v>
      </c>
      <c r="K1928" s="1">
        <v>0.00682</v>
      </c>
    </row>
    <row r="1929" ht="15.75" customHeight="1">
      <c r="A1929" s="1">
        <v>57230.499977</v>
      </c>
      <c r="B1929" s="1">
        <v>57230.0</v>
      </c>
      <c r="C1929" s="1">
        <v>57231.0</v>
      </c>
      <c r="D1929" s="1">
        <v>0.0068</v>
      </c>
      <c r="E1929" s="1">
        <v>0.011142</v>
      </c>
      <c r="F1929" s="1">
        <v>4.62E-4</v>
      </c>
      <c r="G1929" s="1">
        <v>0.005156</v>
      </c>
      <c r="H1929" s="1">
        <v>0.003272</v>
      </c>
      <c r="I1929" s="1">
        <v>0.005104</v>
      </c>
      <c r="J1929" s="1">
        <v>0.001449</v>
      </c>
      <c r="K1929" s="1">
        <v>0.006962</v>
      </c>
    </row>
    <row r="1930" ht="15.75" customHeight="1">
      <c r="A1930" s="1">
        <v>57231.499977</v>
      </c>
      <c r="B1930" s="1">
        <v>57231.0</v>
      </c>
      <c r="C1930" s="1">
        <v>57232.0</v>
      </c>
      <c r="D1930" s="1">
        <v>0.00711</v>
      </c>
      <c r="E1930" s="1">
        <v>0.010522</v>
      </c>
      <c r="F1930" s="1">
        <v>-0.00148</v>
      </c>
      <c r="G1930" s="1">
        <v>0.004655</v>
      </c>
      <c r="H1930" s="1">
        <v>-0.004084</v>
      </c>
      <c r="I1930" s="1">
        <v>0.004565</v>
      </c>
      <c r="J1930" s="1">
        <v>0.01155</v>
      </c>
      <c r="K1930" s="1">
        <v>0.006919</v>
      </c>
    </row>
    <row r="1931" ht="15.75" customHeight="1">
      <c r="A1931" s="1">
        <v>57232.499977</v>
      </c>
      <c r="B1931" s="1">
        <v>57232.0</v>
      </c>
      <c r="C1931" s="1">
        <v>57233.0</v>
      </c>
      <c r="D1931" s="1">
        <v>0.003323</v>
      </c>
      <c r="E1931" s="1">
        <v>0.011208</v>
      </c>
      <c r="F1931" s="1">
        <v>0.003588</v>
      </c>
      <c r="G1931" s="1">
        <v>0.005269</v>
      </c>
      <c r="H1931" s="1">
        <v>0.00116</v>
      </c>
      <c r="I1931" s="1">
        <v>0.00527</v>
      </c>
      <c r="J1931" s="1">
        <v>-4.08E-4</v>
      </c>
      <c r="K1931" s="1">
        <v>0.006829</v>
      </c>
    </row>
    <row r="1932" ht="15.75" customHeight="1">
      <c r="A1932" s="1">
        <v>57233.499977</v>
      </c>
      <c r="B1932" s="1">
        <v>57233.0</v>
      </c>
      <c r="C1932" s="1">
        <v>57234.0</v>
      </c>
      <c r="D1932" s="1">
        <v>0.005083</v>
      </c>
      <c r="E1932" s="1">
        <v>0.011453</v>
      </c>
      <c r="F1932" s="1">
        <v>-0.002756</v>
      </c>
      <c r="G1932" s="1">
        <v>0.004872</v>
      </c>
      <c r="H1932" s="1">
        <v>-0.005453</v>
      </c>
      <c r="I1932" s="1">
        <v>0.00496</v>
      </c>
      <c r="J1932" s="1">
        <v>0.013496</v>
      </c>
      <c r="K1932" s="1">
        <v>0.007574</v>
      </c>
    </row>
    <row r="1933" ht="15.75" customHeight="1">
      <c r="A1933" s="1">
        <v>57234.499977</v>
      </c>
      <c r="B1933" s="1">
        <v>57234.0</v>
      </c>
      <c r="C1933" s="1">
        <v>57235.0</v>
      </c>
      <c r="D1933" s="1">
        <v>-0.009777</v>
      </c>
      <c r="E1933" s="1">
        <v>0.012646</v>
      </c>
      <c r="F1933" s="1">
        <v>-0.004774</v>
      </c>
      <c r="G1933" s="1">
        <v>0.005111</v>
      </c>
      <c r="H1933" s="1">
        <v>-0.006054</v>
      </c>
      <c r="I1933" s="1">
        <v>0.00561</v>
      </c>
      <c r="J1933" s="1">
        <v>0.001831</v>
      </c>
      <c r="K1933" s="1">
        <v>0.008273</v>
      </c>
    </row>
    <row r="1934" ht="15.75" customHeight="1">
      <c r="A1934" s="1">
        <v>57235.499977</v>
      </c>
      <c r="B1934" s="1">
        <v>57235.0</v>
      </c>
      <c r="C1934" s="1">
        <v>57236.0</v>
      </c>
      <c r="D1934" s="1">
        <v>-0.00393</v>
      </c>
      <c r="E1934" s="1">
        <v>0.0145</v>
      </c>
      <c r="F1934" s="1">
        <v>-0.001119</v>
      </c>
      <c r="G1934" s="1">
        <v>0.006533</v>
      </c>
      <c r="H1934" s="1">
        <v>9.65E-4</v>
      </c>
      <c r="I1934" s="1">
        <v>0.006317</v>
      </c>
      <c r="J1934" s="1">
        <v>-0.002981</v>
      </c>
      <c r="K1934" s="1">
        <v>0.009367</v>
      </c>
    </row>
    <row r="1935" ht="15.75" customHeight="1">
      <c r="A1935" s="1">
        <v>57236.499977</v>
      </c>
      <c r="B1935" s="1">
        <v>57236.0</v>
      </c>
      <c r="C1935" s="1">
        <v>57237.0</v>
      </c>
      <c r="D1935" s="1">
        <v>0.022005</v>
      </c>
      <c r="E1935" s="1">
        <v>0.015733</v>
      </c>
      <c r="F1935" s="1">
        <v>0.016058</v>
      </c>
      <c r="G1935" s="1">
        <v>0.007327</v>
      </c>
      <c r="H1935" s="1">
        <v>-0.003641</v>
      </c>
      <c r="I1935" s="1">
        <v>0.006562</v>
      </c>
      <c r="J1935" s="1">
        <v>0.013744</v>
      </c>
      <c r="K1935" s="1">
        <v>0.010687</v>
      </c>
    </row>
    <row r="1936" ht="15.75" customHeight="1">
      <c r="A1936" s="1">
        <v>57237.499977</v>
      </c>
      <c r="B1936" s="1">
        <v>57237.0</v>
      </c>
      <c r="C1936" s="1">
        <v>57238.0</v>
      </c>
      <c r="D1936" s="1">
        <v>0.019818</v>
      </c>
      <c r="E1936" s="1">
        <v>0.021151</v>
      </c>
      <c r="F1936" s="1">
        <v>0.012145</v>
      </c>
      <c r="G1936" s="1">
        <v>0.009675</v>
      </c>
      <c r="H1936" s="1">
        <v>-7.34E-4</v>
      </c>
      <c r="I1936" s="1">
        <v>0.00799</v>
      </c>
      <c r="J1936" s="1">
        <v>0.009513</v>
      </c>
      <c r="K1936" s="1">
        <v>0.013936</v>
      </c>
    </row>
    <row r="1937" ht="15.75" customHeight="1">
      <c r="A1937" s="1">
        <v>57238.499977</v>
      </c>
      <c r="B1937" s="1">
        <v>57238.0</v>
      </c>
      <c r="C1937" s="1">
        <v>57239.0</v>
      </c>
      <c r="D1937" s="1">
        <v>-0.002143</v>
      </c>
      <c r="E1937" s="1">
        <v>0.014879</v>
      </c>
      <c r="F1937" s="1">
        <v>0.004489</v>
      </c>
      <c r="G1937" s="1">
        <v>0.006407</v>
      </c>
      <c r="H1937" s="1">
        <v>-0.009503</v>
      </c>
      <c r="I1937" s="1">
        <v>0.005886</v>
      </c>
      <c r="J1937" s="1">
        <v>0.006752</v>
      </c>
      <c r="K1937" s="1">
        <v>0.009707</v>
      </c>
    </row>
    <row r="1938" ht="15.75" customHeight="1">
      <c r="A1938" s="1">
        <v>57239.499977</v>
      </c>
      <c r="B1938" s="1">
        <v>57239.0</v>
      </c>
      <c r="C1938" s="1">
        <v>57240.0</v>
      </c>
      <c r="D1938" s="1">
        <v>-0.023127</v>
      </c>
      <c r="E1938" s="1">
        <v>0.013652</v>
      </c>
      <c r="F1938" s="1">
        <v>-0.007485</v>
      </c>
      <c r="G1938" s="1">
        <v>0.005941</v>
      </c>
      <c r="H1938" s="1">
        <v>-5.14E-4</v>
      </c>
      <c r="I1938" s="1">
        <v>0.005656</v>
      </c>
      <c r="J1938" s="1">
        <v>-0.01298</v>
      </c>
      <c r="K1938" s="1">
        <v>0.008638</v>
      </c>
    </row>
    <row r="1939" ht="15.75" customHeight="1">
      <c r="A1939" s="1">
        <v>57240.499977</v>
      </c>
      <c r="B1939" s="1">
        <v>57240.0</v>
      </c>
      <c r="C1939" s="1">
        <v>57241.0</v>
      </c>
      <c r="D1939" s="1">
        <v>-0.003128</v>
      </c>
      <c r="E1939" s="1">
        <v>0.013533</v>
      </c>
      <c r="F1939" s="1">
        <v>-0.009657</v>
      </c>
      <c r="G1939" s="1">
        <v>0.005735</v>
      </c>
      <c r="H1939" s="1">
        <v>-0.007598</v>
      </c>
      <c r="I1939" s="1">
        <v>0.00538</v>
      </c>
      <c r="J1939" s="1">
        <v>0.01072</v>
      </c>
      <c r="K1939" s="1">
        <v>0.008762</v>
      </c>
    </row>
    <row r="1940" ht="15.75" customHeight="1">
      <c r="A1940" s="1">
        <v>57241.499977</v>
      </c>
      <c r="B1940" s="1">
        <v>57241.0</v>
      </c>
      <c r="C1940" s="1">
        <v>57242.0</v>
      </c>
      <c r="D1940" s="1">
        <v>-0.006512</v>
      </c>
      <c r="E1940" s="1">
        <v>0.012716</v>
      </c>
      <c r="F1940" s="1">
        <v>-0.002573</v>
      </c>
      <c r="G1940" s="1">
        <v>0.005803</v>
      </c>
      <c r="H1940" s="1">
        <v>-0.002754</v>
      </c>
      <c r="I1940" s="1">
        <v>0.005204</v>
      </c>
      <c r="J1940" s="1">
        <v>-0.001374</v>
      </c>
      <c r="K1940" s="1">
        <v>0.007999</v>
      </c>
    </row>
    <row r="1941" ht="15.75" customHeight="1">
      <c r="A1941" s="1">
        <v>57242.499977</v>
      </c>
      <c r="B1941" s="1">
        <v>57242.0</v>
      </c>
      <c r="C1941" s="1">
        <v>57243.0</v>
      </c>
      <c r="D1941" s="1">
        <v>-0.026613</v>
      </c>
      <c r="E1941" s="1">
        <v>0.013157</v>
      </c>
      <c r="F1941" s="1">
        <v>-0.00328</v>
      </c>
      <c r="G1941" s="1">
        <v>0.005655</v>
      </c>
      <c r="H1941" s="1">
        <v>-0.004805</v>
      </c>
      <c r="I1941" s="1">
        <v>0.00536</v>
      </c>
      <c r="J1941" s="1">
        <v>-0.015494</v>
      </c>
      <c r="K1941" s="1">
        <v>0.008387</v>
      </c>
    </row>
    <row r="1942" ht="15.75" customHeight="1">
      <c r="A1942" s="1">
        <v>57243.499977</v>
      </c>
      <c r="B1942" s="1">
        <v>57243.0</v>
      </c>
      <c r="C1942" s="1">
        <v>57244.0</v>
      </c>
      <c r="D1942" s="1">
        <v>0.003821</v>
      </c>
      <c r="E1942" s="1">
        <v>0.013151</v>
      </c>
      <c r="F1942" s="1">
        <v>0.006746</v>
      </c>
      <c r="G1942" s="1">
        <v>0.005899</v>
      </c>
      <c r="H1942" s="1">
        <v>-0.004638</v>
      </c>
      <c r="I1942" s="1">
        <v>0.005517</v>
      </c>
      <c r="J1942" s="1">
        <v>0.005818</v>
      </c>
      <c r="K1942" s="1">
        <v>0.008192</v>
      </c>
    </row>
    <row r="1943" ht="15.75" customHeight="1">
      <c r="A1943" s="1">
        <v>57244.499977</v>
      </c>
      <c r="B1943" s="1">
        <v>57244.0</v>
      </c>
      <c r="C1943" s="1">
        <v>57245.0</v>
      </c>
      <c r="D1943" s="1">
        <v>0.008045</v>
      </c>
      <c r="E1943" s="1">
        <v>0.013865</v>
      </c>
      <c r="F1943" s="1">
        <v>0.003538</v>
      </c>
      <c r="G1943" s="1">
        <v>0.006282</v>
      </c>
      <c r="H1943" s="1">
        <v>0.003489</v>
      </c>
      <c r="I1943" s="1">
        <v>0.005862</v>
      </c>
      <c r="J1943" s="1">
        <v>5.61E-4</v>
      </c>
      <c r="K1943" s="1">
        <v>0.008575</v>
      </c>
    </row>
    <row r="1944" ht="15.75" customHeight="1">
      <c r="A1944" s="1">
        <v>57245.499977</v>
      </c>
      <c r="B1944" s="1">
        <v>57245.0</v>
      </c>
      <c r="C1944" s="1">
        <v>57246.0</v>
      </c>
      <c r="D1944" s="1">
        <v>0.004619</v>
      </c>
      <c r="E1944" s="1">
        <v>0.014637</v>
      </c>
      <c r="F1944" s="1">
        <v>-0.001612</v>
      </c>
      <c r="G1944" s="1">
        <v>0.006756</v>
      </c>
      <c r="H1944" s="1">
        <v>-0.003917</v>
      </c>
      <c r="I1944" s="1">
        <v>0.006118</v>
      </c>
      <c r="J1944" s="1">
        <v>0.008982</v>
      </c>
      <c r="K1944" s="1">
        <v>0.00909</v>
      </c>
    </row>
    <row r="1945" ht="15.75" customHeight="1">
      <c r="A1945" s="1">
        <v>57246.499977</v>
      </c>
      <c r="B1945" s="1">
        <v>57246.0</v>
      </c>
      <c r="C1945" s="1">
        <v>57247.0</v>
      </c>
      <c r="D1945" s="1">
        <v>-0.007886</v>
      </c>
      <c r="E1945" s="1">
        <v>0.015243</v>
      </c>
      <c r="F1945" s="1">
        <v>7.45E-4</v>
      </c>
      <c r="G1945" s="1">
        <v>0.006615</v>
      </c>
      <c r="H1945" s="1">
        <v>-0.002119</v>
      </c>
      <c r="I1945" s="1">
        <v>0.006303</v>
      </c>
      <c r="J1945" s="1">
        <v>-0.005302</v>
      </c>
      <c r="K1945" s="1">
        <v>0.009629</v>
      </c>
    </row>
    <row r="1946" ht="15.75" customHeight="1">
      <c r="A1946" s="1">
        <v>57247.499977</v>
      </c>
      <c r="B1946" s="1">
        <v>57247.0</v>
      </c>
      <c r="C1946" s="1">
        <v>57248.0</v>
      </c>
      <c r="D1946" s="1">
        <v>-0.031291</v>
      </c>
      <c r="E1946" s="1">
        <v>0.018912</v>
      </c>
      <c r="F1946" s="1">
        <v>-0.001814</v>
      </c>
      <c r="G1946" s="1">
        <v>0.008274</v>
      </c>
      <c r="H1946" s="1">
        <v>-0.009108</v>
      </c>
      <c r="I1946" s="1">
        <v>0.007612</v>
      </c>
      <c r="J1946" s="1">
        <v>-0.014439</v>
      </c>
      <c r="K1946" s="1">
        <v>0.01217</v>
      </c>
    </row>
    <row r="1947" ht="15.75" customHeight="1">
      <c r="A1947" s="1">
        <v>57248.499977</v>
      </c>
      <c r="B1947" s="1">
        <v>57248.0</v>
      </c>
      <c r="C1947" s="1">
        <v>57249.0</v>
      </c>
      <c r="D1947" s="1">
        <v>-0.110566</v>
      </c>
      <c r="E1947" s="1">
        <v>0.087756</v>
      </c>
      <c r="F1947" s="1">
        <v>0.007854</v>
      </c>
      <c r="G1947" s="1">
        <v>0.044466</v>
      </c>
      <c r="H1947" s="1">
        <v>-0.012828</v>
      </c>
      <c r="I1947" s="1">
        <v>0.032006</v>
      </c>
      <c r="J1947" s="1">
        <v>-0.08683</v>
      </c>
      <c r="K1947" s="1">
        <v>0.060002</v>
      </c>
    </row>
    <row r="1948" ht="15.75" customHeight="1">
      <c r="A1948" s="1">
        <v>57249.499977</v>
      </c>
      <c r="B1948" s="1">
        <v>57249.0</v>
      </c>
      <c r="C1948" s="1">
        <v>57250.0</v>
      </c>
      <c r="D1948" s="1">
        <v>0.066819</v>
      </c>
      <c r="E1948" s="1">
        <v>0.013062</v>
      </c>
      <c r="F1948" s="1">
        <v>0.016167</v>
      </c>
      <c r="G1948" s="1">
        <v>0.00548</v>
      </c>
      <c r="H1948" s="1">
        <v>0.016153</v>
      </c>
      <c r="I1948" s="1">
        <v>0.005374</v>
      </c>
      <c r="J1948" s="1">
        <v>0.028293</v>
      </c>
      <c r="K1948" s="1">
        <v>0.008559</v>
      </c>
    </row>
    <row r="1949" ht="15.75" customHeight="1">
      <c r="A1949" s="1">
        <v>57250.499977</v>
      </c>
      <c r="B1949" s="1">
        <v>57250.0</v>
      </c>
      <c r="C1949" s="1">
        <v>57251.0</v>
      </c>
      <c r="D1949" s="1">
        <v>0.003023</v>
      </c>
      <c r="E1949" s="1">
        <v>0.013994</v>
      </c>
      <c r="F1949" s="1">
        <v>0.007422</v>
      </c>
      <c r="G1949" s="1">
        <v>0.006065</v>
      </c>
      <c r="H1949" s="1">
        <v>-0.00136</v>
      </c>
      <c r="I1949" s="1">
        <v>0.006152</v>
      </c>
      <c r="J1949" s="1">
        <v>7.44E-4</v>
      </c>
      <c r="K1949" s="1">
        <v>0.008953</v>
      </c>
    </row>
    <row r="1950" ht="15.75" customHeight="1">
      <c r="A1950" s="1">
        <v>57251.499977</v>
      </c>
      <c r="B1950" s="1">
        <v>57251.0</v>
      </c>
      <c r="C1950" s="1">
        <v>57252.0</v>
      </c>
      <c r="D1950" s="1">
        <v>0.014747</v>
      </c>
      <c r="E1950" s="1">
        <v>0.013162</v>
      </c>
      <c r="F1950" s="1">
        <v>7.8E-5</v>
      </c>
      <c r="G1950" s="1">
        <v>0.005266</v>
      </c>
      <c r="H1950" s="1">
        <v>0.002112</v>
      </c>
      <c r="I1950" s="1">
        <v>0.006051</v>
      </c>
      <c r="J1950" s="1">
        <v>0.010996</v>
      </c>
      <c r="K1950" s="1">
        <v>0.008436</v>
      </c>
    </row>
    <row r="1951" ht="15.75" customHeight="1">
      <c r="A1951" s="1">
        <v>57252.499977</v>
      </c>
      <c r="B1951" s="1">
        <v>57252.0</v>
      </c>
      <c r="C1951" s="1">
        <v>57253.0</v>
      </c>
      <c r="D1951" s="1">
        <v>0.003297</v>
      </c>
      <c r="E1951" s="1">
        <v>0.012915</v>
      </c>
      <c r="F1951" s="1">
        <v>-0.004063</v>
      </c>
      <c r="G1951" s="1">
        <v>0.005758</v>
      </c>
      <c r="H1951" s="1">
        <v>-0.006552</v>
      </c>
      <c r="I1951" s="1">
        <v>0.00567</v>
      </c>
      <c r="J1951" s="1">
        <v>0.014961</v>
      </c>
      <c r="K1951" s="1">
        <v>0.00846</v>
      </c>
    </row>
    <row r="1952" ht="15.75" customHeight="1">
      <c r="A1952" s="1">
        <v>57253.499977</v>
      </c>
      <c r="B1952" s="1">
        <v>57253.0</v>
      </c>
      <c r="C1952" s="1">
        <v>57254.0</v>
      </c>
      <c r="D1952" s="1">
        <v>-0.011092</v>
      </c>
      <c r="E1952" s="1">
        <v>0.012091</v>
      </c>
      <c r="F1952" s="1">
        <v>0.002903</v>
      </c>
      <c r="G1952" s="1">
        <v>0.00558</v>
      </c>
      <c r="H1952" s="1">
        <v>-0.005579</v>
      </c>
      <c r="I1952" s="1">
        <v>0.00549</v>
      </c>
      <c r="J1952" s="1">
        <v>-0.004702</v>
      </c>
      <c r="K1952" s="1">
        <v>0.00766</v>
      </c>
    </row>
    <row r="1953" ht="15.75" customHeight="1">
      <c r="A1953" s="1">
        <v>57254.499977</v>
      </c>
      <c r="B1953" s="1">
        <v>57254.0</v>
      </c>
      <c r="C1953" s="1">
        <v>57255.0</v>
      </c>
      <c r="D1953" s="1">
        <v>-0.003671</v>
      </c>
      <c r="E1953" s="1">
        <v>0.012277</v>
      </c>
      <c r="F1953" s="1">
        <v>-1.54E-4</v>
      </c>
      <c r="G1953" s="1">
        <v>0.005376</v>
      </c>
      <c r="H1953" s="1">
        <v>-0.014576</v>
      </c>
      <c r="I1953" s="1">
        <v>0.005402</v>
      </c>
      <c r="J1953" s="1">
        <v>0.015063</v>
      </c>
      <c r="K1953" s="1">
        <v>0.008031</v>
      </c>
    </row>
    <row r="1954" ht="15.75" customHeight="1">
      <c r="A1954" s="1">
        <v>57255.499977</v>
      </c>
      <c r="B1954" s="1">
        <v>57255.0</v>
      </c>
      <c r="C1954" s="1">
        <v>57256.0</v>
      </c>
      <c r="D1954" s="1">
        <v>0.013003</v>
      </c>
      <c r="E1954" s="1">
        <v>0.012375</v>
      </c>
      <c r="F1954" s="1">
        <v>-0.002304</v>
      </c>
      <c r="G1954" s="1">
        <v>0.005546</v>
      </c>
      <c r="H1954" s="1">
        <v>0.004354</v>
      </c>
      <c r="I1954" s="1">
        <v>0.005502</v>
      </c>
      <c r="J1954" s="1">
        <v>0.006453</v>
      </c>
      <c r="K1954" s="1">
        <v>0.007941</v>
      </c>
    </row>
    <row r="1955" ht="15.75" customHeight="1">
      <c r="A1955" s="1">
        <v>57256.499977</v>
      </c>
      <c r="B1955" s="1">
        <v>57256.0</v>
      </c>
      <c r="C1955" s="1">
        <v>57257.0</v>
      </c>
      <c r="D1955" s="1">
        <v>-0.006258</v>
      </c>
      <c r="E1955" s="1">
        <v>0.012075</v>
      </c>
      <c r="F1955" s="1">
        <v>-0.009682</v>
      </c>
      <c r="G1955" s="1">
        <v>0.00495</v>
      </c>
      <c r="H1955" s="1">
        <v>0.002109</v>
      </c>
      <c r="I1955" s="1">
        <v>0.005551</v>
      </c>
      <c r="J1955" s="1">
        <v>-0.001511</v>
      </c>
      <c r="K1955" s="1">
        <v>0.007692</v>
      </c>
    </row>
    <row r="1956" ht="15.75" customHeight="1">
      <c r="A1956" s="1">
        <v>57257.499977</v>
      </c>
      <c r="B1956" s="1">
        <v>57257.0</v>
      </c>
      <c r="C1956" s="1">
        <v>57258.0</v>
      </c>
      <c r="D1956" s="1">
        <v>0.007993</v>
      </c>
      <c r="E1956" s="1">
        <v>0.013166</v>
      </c>
      <c r="F1956" s="1">
        <v>-0.007318</v>
      </c>
      <c r="G1956" s="1">
        <v>0.00544</v>
      </c>
      <c r="H1956" s="1">
        <v>0.00323</v>
      </c>
      <c r="I1956" s="1">
        <v>0.006014</v>
      </c>
      <c r="J1956" s="1">
        <v>0.008454</v>
      </c>
      <c r="K1956" s="1">
        <v>0.008402</v>
      </c>
    </row>
    <row r="1957" ht="15.75" customHeight="1">
      <c r="A1957" s="1">
        <v>57258.499977</v>
      </c>
      <c r="B1957" s="1">
        <v>57258.0</v>
      </c>
      <c r="C1957" s="1">
        <v>57259.0</v>
      </c>
      <c r="D1957" s="1">
        <v>-0.01804</v>
      </c>
      <c r="E1957" s="1">
        <v>0.019214</v>
      </c>
      <c r="F1957" s="1">
        <v>0.003943</v>
      </c>
      <c r="G1957" s="1">
        <v>0.009358</v>
      </c>
      <c r="H1957" s="1">
        <v>-0.003128</v>
      </c>
      <c r="I1957" s="1">
        <v>0.008879</v>
      </c>
      <c r="J1957" s="1">
        <v>-0.009894</v>
      </c>
      <c r="K1957" s="1">
        <v>0.012503</v>
      </c>
    </row>
    <row r="1958" ht="15.75" customHeight="1">
      <c r="A1958" s="1">
        <v>57259.499977</v>
      </c>
      <c r="B1958" s="1">
        <v>57259.0</v>
      </c>
      <c r="C1958" s="1">
        <v>57260.0</v>
      </c>
      <c r="D1958" s="1">
        <v>0.019728</v>
      </c>
      <c r="E1958" s="1">
        <v>0.014975</v>
      </c>
      <c r="F1958" s="1">
        <v>-0.009623</v>
      </c>
      <c r="G1958" s="1">
        <v>0.006217</v>
      </c>
      <c r="H1958" s="1">
        <v>0.015718</v>
      </c>
      <c r="I1958" s="1">
        <v>0.007309</v>
      </c>
      <c r="J1958" s="1">
        <v>0.005644</v>
      </c>
      <c r="K1958" s="1">
        <v>0.009441</v>
      </c>
    </row>
    <row r="1959" ht="15.75" customHeight="1">
      <c r="A1959" s="1">
        <v>57260.499977</v>
      </c>
      <c r="B1959" s="1">
        <v>57260.0</v>
      </c>
      <c r="C1959" s="1">
        <v>57261.0</v>
      </c>
      <c r="D1959" s="1">
        <v>-0.008916</v>
      </c>
      <c r="E1959" s="1">
        <v>0.013156</v>
      </c>
      <c r="F1959" s="1">
        <v>-0.011631</v>
      </c>
      <c r="G1959" s="1">
        <v>0.005609</v>
      </c>
      <c r="H1959" s="1">
        <v>4.52E-4</v>
      </c>
      <c r="I1959" s="1">
        <v>0.006076</v>
      </c>
      <c r="J1959" s="1">
        <v>-0.001323</v>
      </c>
      <c r="K1959" s="1">
        <v>0.008567</v>
      </c>
    </row>
    <row r="1960" ht="15.75" customHeight="1">
      <c r="A1960" s="1">
        <v>57261.499977</v>
      </c>
      <c r="B1960" s="1">
        <v>57261.0</v>
      </c>
      <c r="C1960" s="1">
        <v>57262.0</v>
      </c>
      <c r="D1960" s="1">
        <v>-0.001348</v>
      </c>
      <c r="E1960" s="1">
        <v>0.01426</v>
      </c>
      <c r="F1960" s="1">
        <v>-2.43E-4</v>
      </c>
      <c r="G1960" s="1">
        <v>0.006188</v>
      </c>
      <c r="H1960" s="1">
        <v>6.05E-4</v>
      </c>
      <c r="I1960" s="1">
        <v>0.006623</v>
      </c>
      <c r="J1960" s="1">
        <v>-0.002355</v>
      </c>
      <c r="K1960" s="1">
        <v>0.009142</v>
      </c>
    </row>
    <row r="1961" ht="15.75" customHeight="1">
      <c r="A1961" s="1">
        <v>57262.499977</v>
      </c>
      <c r="B1961" s="1">
        <v>57262.0</v>
      </c>
      <c r="C1961" s="1">
        <v>57263.0</v>
      </c>
      <c r="D1961" s="1">
        <v>-0.003787</v>
      </c>
      <c r="E1961" s="1">
        <v>0.014579</v>
      </c>
      <c r="F1961" s="1">
        <v>-0.003546</v>
      </c>
      <c r="G1961" s="1">
        <v>0.006161</v>
      </c>
      <c r="H1961" s="1">
        <v>-0.00328</v>
      </c>
      <c r="I1961" s="1">
        <v>0.006877</v>
      </c>
      <c r="J1961" s="1">
        <v>0.003057</v>
      </c>
      <c r="K1961" s="1">
        <v>0.009219</v>
      </c>
    </row>
    <row r="1962" ht="15.75" customHeight="1">
      <c r="A1962" s="1">
        <v>57263.499977</v>
      </c>
      <c r="B1962" s="1">
        <v>57263.0</v>
      </c>
      <c r="C1962" s="1">
        <v>57264.0</v>
      </c>
      <c r="D1962" s="1">
        <v>-0.003153</v>
      </c>
      <c r="E1962" s="1">
        <v>0.015892</v>
      </c>
      <c r="F1962" s="1">
        <v>0.001606</v>
      </c>
      <c r="G1962" s="1">
        <v>0.006696</v>
      </c>
      <c r="H1962" s="1">
        <v>-0.004299</v>
      </c>
      <c r="I1962" s="1">
        <v>0.007198</v>
      </c>
      <c r="J1962" s="1">
        <v>5.53E-4</v>
      </c>
      <c r="K1962" s="1">
        <v>0.010244</v>
      </c>
    </row>
    <row r="1963" ht="15.75" customHeight="1">
      <c r="A1963" s="1">
        <v>57264.499977</v>
      </c>
      <c r="B1963" s="1">
        <v>57264.0</v>
      </c>
      <c r="C1963" s="1">
        <v>57265.0</v>
      </c>
      <c r="D1963" s="1">
        <v>-0.011662</v>
      </c>
      <c r="E1963" s="1">
        <v>0.016425</v>
      </c>
      <c r="F1963" s="1">
        <v>-0.015021</v>
      </c>
      <c r="G1963" s="1">
        <v>0.006493</v>
      </c>
      <c r="H1963" s="1">
        <v>-0.004815</v>
      </c>
      <c r="I1963" s="1">
        <v>0.007906</v>
      </c>
      <c r="J1963" s="1">
        <v>0.00542</v>
      </c>
      <c r="K1963" s="1">
        <v>0.010083</v>
      </c>
    </row>
    <row r="1964" ht="15.75" customHeight="1">
      <c r="A1964" s="1">
        <v>57265.499977</v>
      </c>
      <c r="B1964" s="1">
        <v>57265.0</v>
      </c>
      <c r="C1964" s="1">
        <v>57266.0</v>
      </c>
      <c r="D1964" s="1">
        <v>0.004416</v>
      </c>
      <c r="E1964" s="1">
        <v>0.018604</v>
      </c>
      <c r="F1964" s="1">
        <v>-0.00832</v>
      </c>
      <c r="G1964" s="1">
        <v>0.007388</v>
      </c>
      <c r="H1964" s="1">
        <v>0.001928</v>
      </c>
      <c r="I1964" s="1">
        <v>0.008626</v>
      </c>
      <c r="J1964" s="1">
        <v>0.006829</v>
      </c>
      <c r="K1964" s="1">
        <v>0.011526</v>
      </c>
    </row>
    <row r="1965" ht="15.75" customHeight="1">
      <c r="A1965" s="1">
        <v>57266.499977</v>
      </c>
      <c r="B1965" s="1">
        <v>57266.0</v>
      </c>
      <c r="C1965" s="1">
        <v>57267.0</v>
      </c>
      <c r="D1965" s="1">
        <v>-0.036939</v>
      </c>
      <c r="E1965" s="1">
        <v>0.020853</v>
      </c>
      <c r="F1965" s="1">
        <v>0.006448</v>
      </c>
      <c r="G1965" s="1">
        <v>0.009987</v>
      </c>
      <c r="H1965" s="1">
        <v>-0.009769</v>
      </c>
      <c r="I1965" s="1">
        <v>0.009285</v>
      </c>
      <c r="J1965" s="1">
        <v>-0.024516</v>
      </c>
      <c r="K1965" s="1">
        <v>0.012632</v>
      </c>
    </row>
    <row r="1966" ht="15.75" customHeight="1">
      <c r="A1966" s="1">
        <v>57267.499977</v>
      </c>
      <c r="B1966" s="1">
        <v>57267.0</v>
      </c>
      <c r="C1966" s="1">
        <v>57268.0</v>
      </c>
      <c r="D1966" s="1">
        <v>-0.013531</v>
      </c>
      <c r="E1966" s="1">
        <v>0.024209</v>
      </c>
      <c r="F1966" s="1">
        <v>-0.006859</v>
      </c>
      <c r="G1966" s="1">
        <v>0.010652</v>
      </c>
      <c r="H1966" s="1">
        <v>0.003551</v>
      </c>
      <c r="I1966" s="1">
        <v>0.010532</v>
      </c>
      <c r="J1966" s="1">
        <v>-0.010696</v>
      </c>
      <c r="K1966" s="1">
        <v>0.014832</v>
      </c>
    </row>
    <row r="1967" ht="15.75" customHeight="1">
      <c r="A1967" s="1">
        <v>57268.499977</v>
      </c>
      <c r="B1967" s="1">
        <v>57268.0</v>
      </c>
      <c r="C1967" s="1">
        <v>57269.0</v>
      </c>
      <c r="D1967" s="1">
        <v>0.102704</v>
      </c>
      <c r="E1967" s="1">
        <v>0.042005</v>
      </c>
      <c r="F1967" s="1">
        <v>0.050294</v>
      </c>
      <c r="G1967" s="1">
        <v>0.020462</v>
      </c>
      <c r="H1967" s="1">
        <v>0.054259</v>
      </c>
      <c r="I1967" s="1">
        <v>0.019932</v>
      </c>
      <c r="J1967" s="1">
        <v>-0.009453</v>
      </c>
      <c r="K1967" s="1">
        <v>0.022754</v>
      </c>
    </row>
    <row r="1968" ht="15.75" customHeight="1">
      <c r="A1968" s="1">
        <v>57272.499977</v>
      </c>
      <c r="B1968" s="1">
        <v>57272.0</v>
      </c>
      <c r="C1968" s="1">
        <v>57273.0</v>
      </c>
      <c r="D1968" s="1">
        <v>-0.03872</v>
      </c>
      <c r="E1968" s="1">
        <v>0.035515</v>
      </c>
      <c r="F1968" s="1">
        <v>-0.028197</v>
      </c>
      <c r="G1968" s="1">
        <v>0.021741</v>
      </c>
      <c r="H1968" s="1">
        <v>-0.020101</v>
      </c>
      <c r="I1968" s="1">
        <v>0.019269</v>
      </c>
      <c r="J1968" s="1">
        <v>0.036941</v>
      </c>
      <c r="K1968" s="1">
        <v>0.037811</v>
      </c>
    </row>
    <row r="1969" ht="15.75" customHeight="1">
      <c r="A1969" s="1">
        <v>57273.499977</v>
      </c>
      <c r="B1969" s="1">
        <v>57273.0</v>
      </c>
      <c r="C1969" s="1">
        <v>57274.0</v>
      </c>
      <c r="D1969" s="1">
        <v>-0.030835</v>
      </c>
      <c r="E1969" s="1">
        <v>0.03861</v>
      </c>
      <c r="F1969" s="1">
        <v>0.011611</v>
      </c>
      <c r="G1969" s="1">
        <v>0.029399</v>
      </c>
      <c r="H1969" s="1">
        <v>-0.006295</v>
      </c>
      <c r="I1969" s="1">
        <v>0.020712</v>
      </c>
      <c r="J1969" s="1">
        <v>-0.075777</v>
      </c>
      <c r="K1969" s="1">
        <v>0.022301</v>
      </c>
    </row>
    <row r="1970" ht="15.75" customHeight="1">
      <c r="A1970" s="1">
        <v>57274.499977</v>
      </c>
      <c r="B1970" s="1">
        <v>57274.0</v>
      </c>
      <c r="C1970" s="1">
        <v>57275.0</v>
      </c>
      <c r="D1970" s="1">
        <v>0.007563</v>
      </c>
      <c r="E1970" s="1">
        <v>0.014458</v>
      </c>
      <c r="F1970" s="1">
        <v>0.006384</v>
      </c>
      <c r="G1970" s="1">
        <v>0.010177</v>
      </c>
      <c r="H1970" s="1">
        <v>0.003998</v>
      </c>
      <c r="I1970" s="1">
        <v>0.007565</v>
      </c>
      <c r="J1970" s="1">
        <v>-0.005848</v>
      </c>
      <c r="K1970" s="1">
        <v>0.01252</v>
      </c>
    </row>
    <row r="1971" ht="15.75" customHeight="1">
      <c r="A1971" s="1">
        <v>57275.499977</v>
      </c>
      <c r="B1971" s="1">
        <v>57275.0</v>
      </c>
      <c r="C1971" s="1">
        <v>57276.0</v>
      </c>
      <c r="D1971" s="1">
        <v>-0.009867</v>
      </c>
      <c r="E1971" s="1">
        <v>0.012433</v>
      </c>
      <c r="F1971" s="1">
        <v>-0.003184</v>
      </c>
      <c r="G1971" s="1">
        <v>0.008817</v>
      </c>
      <c r="H1971" s="1">
        <v>-0.005218</v>
      </c>
      <c r="I1971" s="1">
        <v>0.006402</v>
      </c>
      <c r="J1971" s="1">
        <v>-6.06E-4</v>
      </c>
      <c r="K1971" s="1">
        <v>0.0109</v>
      </c>
    </row>
    <row r="1972" ht="15.75" customHeight="1">
      <c r="A1972" s="1">
        <v>57276.499977</v>
      </c>
      <c r="B1972" s="1">
        <v>57276.0</v>
      </c>
      <c r="C1972" s="1">
        <v>57277.0</v>
      </c>
      <c r="D1972" s="1">
        <v>-0.008975</v>
      </c>
      <c r="E1972" s="1">
        <v>0.011748</v>
      </c>
      <c r="F1972" s="1">
        <v>-0.011851</v>
      </c>
      <c r="G1972" s="1">
        <v>0.008222</v>
      </c>
      <c r="H1972" s="1">
        <v>-9.04E-4</v>
      </c>
      <c r="I1972" s="1">
        <v>0.006033</v>
      </c>
      <c r="J1972" s="1">
        <v>0.007796</v>
      </c>
      <c r="K1972" s="1">
        <v>0.010814</v>
      </c>
    </row>
    <row r="1973" ht="15.75" customHeight="1">
      <c r="A1973" s="1">
        <v>57277.499977</v>
      </c>
      <c r="B1973" s="1">
        <v>57277.0</v>
      </c>
      <c r="C1973" s="1">
        <v>57278.0</v>
      </c>
      <c r="D1973" s="1">
        <v>-0.004617</v>
      </c>
      <c r="E1973" s="1">
        <v>0.012001</v>
      </c>
      <c r="F1973" s="1">
        <v>-0.009248</v>
      </c>
      <c r="G1973" s="1">
        <v>0.00858</v>
      </c>
      <c r="H1973" s="1">
        <v>-0.002561</v>
      </c>
      <c r="I1973" s="1">
        <v>0.006044</v>
      </c>
      <c r="J1973" s="1">
        <v>0.012477</v>
      </c>
      <c r="K1973" s="1">
        <v>0.010811</v>
      </c>
    </row>
    <row r="1974" ht="15.75" customHeight="1">
      <c r="A1974" s="1">
        <v>57278.499977</v>
      </c>
      <c r="B1974" s="1">
        <v>57278.0</v>
      </c>
      <c r="C1974" s="1">
        <v>57279.0</v>
      </c>
      <c r="D1974" s="1">
        <v>-0.019902</v>
      </c>
      <c r="E1974" s="1">
        <v>0.013003</v>
      </c>
      <c r="F1974" s="1">
        <v>-0.011315</v>
      </c>
      <c r="G1974" s="1">
        <v>0.009008</v>
      </c>
      <c r="H1974" s="1">
        <v>-0.008316</v>
      </c>
      <c r="I1974" s="1">
        <v>0.006676</v>
      </c>
      <c r="J1974" s="1">
        <v>0.004084</v>
      </c>
      <c r="K1974" s="1">
        <v>0.012162</v>
      </c>
    </row>
    <row r="1975" ht="15.75" customHeight="1">
      <c r="A1975" s="1">
        <v>57279.499977</v>
      </c>
      <c r="B1975" s="1">
        <v>57279.0</v>
      </c>
      <c r="C1975" s="1">
        <v>57280.0</v>
      </c>
      <c r="D1975" s="1">
        <v>-0.012217</v>
      </c>
      <c r="E1975" s="1">
        <v>0.014832</v>
      </c>
      <c r="F1975" s="1">
        <v>-0.016045</v>
      </c>
      <c r="G1975" s="1">
        <v>0.009647</v>
      </c>
      <c r="H1975" s="1">
        <v>-0.003431</v>
      </c>
      <c r="I1975" s="1">
        <v>0.007752</v>
      </c>
      <c r="J1975" s="1">
        <v>0.01447</v>
      </c>
      <c r="K1975" s="1">
        <v>0.014965</v>
      </c>
    </row>
    <row r="1976" ht="15.75" customHeight="1">
      <c r="A1976" s="1">
        <v>57280.499977</v>
      </c>
      <c r="B1976" s="1">
        <v>57280.0</v>
      </c>
      <c r="C1976" s="1">
        <v>57281.0</v>
      </c>
      <c r="D1976" s="1">
        <v>-0.016812</v>
      </c>
      <c r="E1976" s="1">
        <v>0.017192</v>
      </c>
      <c r="F1976" s="1">
        <v>-0.002046</v>
      </c>
      <c r="G1976" s="1">
        <v>0.012532</v>
      </c>
      <c r="H1976" s="1">
        <v>-0.00978</v>
      </c>
      <c r="I1976" s="1">
        <v>0.008528</v>
      </c>
      <c r="J1976" s="1">
        <v>-0.010735</v>
      </c>
      <c r="K1976" s="1">
        <v>0.015356</v>
      </c>
    </row>
    <row r="1977" ht="15.75" customHeight="1">
      <c r="A1977" s="1">
        <v>57281.499977</v>
      </c>
      <c r="B1977" s="1">
        <v>57281.0</v>
      </c>
      <c r="C1977" s="1">
        <v>57282.0</v>
      </c>
      <c r="D1977" s="1">
        <v>0.027699</v>
      </c>
      <c r="E1977" s="1">
        <v>0.031994</v>
      </c>
      <c r="F1977" s="1">
        <v>-0.011517</v>
      </c>
      <c r="G1977" s="1">
        <v>0.020155</v>
      </c>
      <c r="H1977" s="1">
        <v>0.027766</v>
      </c>
      <c r="I1977" s="1">
        <v>0.017645</v>
      </c>
      <c r="J1977" s="1">
        <v>-0.00206</v>
      </c>
      <c r="K1977" s="1">
        <v>0.029263</v>
      </c>
    </row>
    <row r="1978" ht="15.75" customHeight="1">
      <c r="A1978" s="1">
        <v>57282.499977</v>
      </c>
      <c r="B1978" s="1">
        <v>57282.0</v>
      </c>
      <c r="C1978" s="1">
        <v>57283.0</v>
      </c>
      <c r="D1978" s="1">
        <v>-0.006694</v>
      </c>
      <c r="E1978" s="1">
        <v>0.095106</v>
      </c>
      <c r="F1978" s="1">
        <v>-0.037214</v>
      </c>
      <c r="G1978" s="1">
        <v>0.068576</v>
      </c>
      <c r="H1978" s="1">
        <v>-5.34E-4</v>
      </c>
      <c r="I1978" s="1">
        <v>0.044632</v>
      </c>
      <c r="J1978" s="1">
        <v>0.062562</v>
      </c>
      <c r="K1978" s="1">
        <v>0.099287</v>
      </c>
    </row>
    <row r="1979" ht="15.75" customHeight="1">
      <c r="A1979" s="1">
        <v>57288.499977</v>
      </c>
      <c r="B1979" s="1">
        <v>57288.0</v>
      </c>
      <c r="C1979" s="1">
        <v>57289.0</v>
      </c>
      <c r="D1979" s="1">
        <v>-0.020069</v>
      </c>
      <c r="E1979" s="1">
        <v>0.024589</v>
      </c>
      <c r="F1979" s="1">
        <v>0.009566</v>
      </c>
      <c r="G1979" s="1">
        <v>0.010358</v>
      </c>
      <c r="H1979" s="1">
        <v>-0.010819</v>
      </c>
      <c r="I1979" s="1">
        <v>0.010767</v>
      </c>
      <c r="J1979" s="1">
        <v>-0.009752</v>
      </c>
      <c r="K1979" s="1">
        <v>0.014945</v>
      </c>
    </row>
    <row r="1980" ht="15.75" customHeight="1">
      <c r="A1980" s="1">
        <v>57289.499977</v>
      </c>
      <c r="B1980" s="1">
        <v>57289.0</v>
      </c>
      <c r="C1980" s="1">
        <v>57290.0</v>
      </c>
      <c r="D1980" s="1">
        <v>-0.015645</v>
      </c>
      <c r="E1980" s="1">
        <v>0.021384</v>
      </c>
      <c r="F1980" s="1">
        <v>-0.008289</v>
      </c>
      <c r="G1980" s="1">
        <v>0.008914</v>
      </c>
      <c r="H1980" s="1">
        <v>0.005479</v>
      </c>
      <c r="I1980" s="1">
        <v>0.010002</v>
      </c>
      <c r="J1980" s="1">
        <v>-0.014575</v>
      </c>
      <c r="K1980" s="1">
        <v>0.012674</v>
      </c>
    </row>
    <row r="1981" ht="15.75" customHeight="1">
      <c r="A1981" s="1">
        <v>57290.499977</v>
      </c>
      <c r="B1981" s="1">
        <v>57290.0</v>
      </c>
      <c r="C1981" s="1">
        <v>57291.0</v>
      </c>
      <c r="D1981" s="1">
        <v>-0.020183</v>
      </c>
      <c r="E1981" s="1">
        <v>0.018583</v>
      </c>
      <c r="F1981" s="1">
        <v>-0.003391</v>
      </c>
      <c r="G1981" s="1">
        <v>0.008314</v>
      </c>
      <c r="H1981" s="1">
        <v>-0.005023</v>
      </c>
      <c r="I1981" s="1">
        <v>0.008657</v>
      </c>
      <c r="J1981" s="1">
        <v>-0.008834</v>
      </c>
      <c r="K1981" s="1">
        <v>0.011183</v>
      </c>
    </row>
    <row r="1982" ht="15.75" customHeight="1">
      <c r="A1982" s="1">
        <v>57291.499977</v>
      </c>
      <c r="B1982" s="1">
        <v>57291.0</v>
      </c>
      <c r="C1982" s="1">
        <v>57292.0</v>
      </c>
      <c r="D1982" s="1">
        <v>-0.001276</v>
      </c>
      <c r="E1982" s="1">
        <v>0.017015</v>
      </c>
      <c r="F1982" s="1">
        <v>0.002684</v>
      </c>
      <c r="G1982" s="1">
        <v>0.00799</v>
      </c>
      <c r="H1982" s="1">
        <v>0.004711</v>
      </c>
      <c r="I1982" s="1">
        <v>0.007939</v>
      </c>
      <c r="J1982" s="1">
        <v>-0.010099</v>
      </c>
      <c r="K1982" s="1">
        <v>0.010244</v>
      </c>
    </row>
    <row r="1983" ht="15.75" customHeight="1">
      <c r="A1983" s="1">
        <v>57292.499977</v>
      </c>
      <c r="B1983" s="1">
        <v>57292.0</v>
      </c>
      <c r="C1983" s="1">
        <v>57293.0</v>
      </c>
      <c r="D1983" s="1">
        <v>5.26E-4</v>
      </c>
      <c r="E1983" s="1">
        <v>0.016422</v>
      </c>
      <c r="F1983" s="1">
        <v>-0.005585</v>
      </c>
      <c r="G1983" s="1">
        <v>0.00748</v>
      </c>
      <c r="H1983" s="1">
        <v>-0.004754</v>
      </c>
      <c r="I1983" s="1">
        <v>0.007265</v>
      </c>
      <c r="J1983" s="1">
        <v>0.008695</v>
      </c>
      <c r="K1983" s="1">
        <v>0.010574</v>
      </c>
    </row>
    <row r="1984" ht="15.75" customHeight="1">
      <c r="A1984" s="1">
        <v>57293.499977</v>
      </c>
      <c r="B1984" s="1">
        <v>57293.0</v>
      </c>
      <c r="C1984" s="1">
        <v>57294.0</v>
      </c>
      <c r="D1984" s="1">
        <v>0.016195</v>
      </c>
      <c r="E1984" s="1">
        <v>0.015435</v>
      </c>
      <c r="F1984" s="1">
        <v>-0.006275</v>
      </c>
      <c r="G1984" s="1">
        <v>0.006384</v>
      </c>
      <c r="H1984" s="1">
        <v>0.00479</v>
      </c>
      <c r="I1984" s="1">
        <v>0.007277</v>
      </c>
      <c r="J1984" s="1">
        <v>0.012442</v>
      </c>
      <c r="K1984" s="1">
        <v>0.00984</v>
      </c>
    </row>
    <row r="1985" ht="15.75" customHeight="1">
      <c r="A1985" s="1">
        <v>57294.499977</v>
      </c>
      <c r="B1985" s="1">
        <v>57294.0</v>
      </c>
      <c r="C1985" s="1">
        <v>57295.0</v>
      </c>
      <c r="D1985" s="1">
        <v>-0.003103</v>
      </c>
      <c r="E1985" s="1">
        <v>0.014205</v>
      </c>
      <c r="F1985" s="1">
        <v>-0.003702</v>
      </c>
      <c r="G1985" s="1">
        <v>0.006432</v>
      </c>
      <c r="H1985" s="1">
        <v>-0.003241</v>
      </c>
      <c r="I1985" s="1">
        <v>0.006461</v>
      </c>
      <c r="J1985" s="1">
        <v>0.005284</v>
      </c>
      <c r="K1985" s="1">
        <v>0.009214</v>
      </c>
    </row>
    <row r="1986" ht="15.75" customHeight="1">
      <c r="A1986" s="1">
        <v>57295.499977</v>
      </c>
      <c r="B1986" s="1">
        <v>57295.0</v>
      </c>
      <c r="C1986" s="1">
        <v>57296.0</v>
      </c>
      <c r="D1986" s="1">
        <v>-0.016364</v>
      </c>
      <c r="E1986" s="1">
        <v>0.013135</v>
      </c>
      <c r="F1986" s="1">
        <v>-0.010398</v>
      </c>
      <c r="G1986" s="1">
        <v>0.005787</v>
      </c>
      <c r="H1986" s="1">
        <v>-0.008029</v>
      </c>
      <c r="I1986" s="1">
        <v>0.006076</v>
      </c>
      <c r="J1986" s="1">
        <v>0.003681</v>
      </c>
      <c r="K1986" s="1">
        <v>0.008557</v>
      </c>
    </row>
    <row r="1987" ht="15.75" customHeight="1">
      <c r="A1987" s="1">
        <v>57296.499977</v>
      </c>
      <c r="B1987" s="1">
        <v>57296.0</v>
      </c>
      <c r="C1987" s="1">
        <v>57297.0</v>
      </c>
      <c r="D1987" s="1">
        <v>0.008879</v>
      </c>
      <c r="E1987" s="1">
        <v>0.013548</v>
      </c>
      <c r="F1987" s="1">
        <v>0.011066</v>
      </c>
      <c r="G1987" s="1">
        <v>0.006477</v>
      </c>
      <c r="H1987" s="1">
        <v>0.008501</v>
      </c>
      <c r="I1987" s="1">
        <v>0.006289</v>
      </c>
      <c r="J1987" s="1">
        <v>-0.010153</v>
      </c>
      <c r="K1987" s="1">
        <v>0.008533</v>
      </c>
    </row>
    <row r="1988" ht="15.75" customHeight="1">
      <c r="A1988" s="1">
        <v>57297.499977</v>
      </c>
      <c r="B1988" s="1">
        <v>57297.0</v>
      </c>
      <c r="C1988" s="1">
        <v>57298.0</v>
      </c>
      <c r="D1988" s="1">
        <v>0.057241</v>
      </c>
      <c r="E1988" s="1">
        <v>0.027207</v>
      </c>
      <c r="F1988" s="1">
        <v>0.008854</v>
      </c>
      <c r="G1988" s="1">
        <v>0.010904</v>
      </c>
      <c r="H1988" s="1">
        <v>0.008322</v>
      </c>
      <c r="I1988" s="1">
        <v>0.01183</v>
      </c>
      <c r="J1988" s="1">
        <v>0.033821</v>
      </c>
      <c r="K1988" s="1">
        <v>0.018553</v>
      </c>
    </row>
    <row r="1989" ht="15.75" customHeight="1">
      <c r="A1989" s="1">
        <v>57298.499977</v>
      </c>
      <c r="B1989" s="1">
        <v>57298.0</v>
      </c>
      <c r="C1989" s="1">
        <v>57299.0</v>
      </c>
      <c r="D1989" s="1">
        <v>-0.017207</v>
      </c>
      <c r="E1989" s="1">
        <v>0.012809</v>
      </c>
      <c r="F1989" s="1">
        <v>0.010284</v>
      </c>
      <c r="G1989" s="1">
        <v>0.006309</v>
      </c>
      <c r="H1989" s="1">
        <v>-0.003075</v>
      </c>
      <c r="I1989" s="1">
        <v>0.005703</v>
      </c>
      <c r="J1989" s="1">
        <v>-0.016558</v>
      </c>
      <c r="K1989" s="1">
        <v>0.008071</v>
      </c>
    </row>
    <row r="1990" ht="15.75" customHeight="1">
      <c r="A1990" s="1">
        <v>57299.499977</v>
      </c>
      <c r="B1990" s="1">
        <v>57299.0</v>
      </c>
      <c r="C1990" s="1">
        <v>57300.0</v>
      </c>
      <c r="D1990" s="1">
        <v>9.35E-4</v>
      </c>
      <c r="E1990" s="1">
        <v>0.012099</v>
      </c>
      <c r="F1990" s="1">
        <v>-6.71E-4</v>
      </c>
      <c r="G1990" s="1">
        <v>0.005232</v>
      </c>
      <c r="H1990" s="1">
        <v>0.001439</v>
      </c>
      <c r="I1990" s="1">
        <v>0.005436</v>
      </c>
      <c r="J1990" s="1">
        <v>-0.002421</v>
      </c>
      <c r="K1990" s="1">
        <v>0.007731</v>
      </c>
    </row>
    <row r="1991" ht="15.75" customHeight="1">
      <c r="A1991" s="1">
        <v>57300.499977</v>
      </c>
      <c r="B1991" s="1">
        <v>57300.0</v>
      </c>
      <c r="C1991" s="1">
        <v>57301.0</v>
      </c>
      <c r="D1991" s="1">
        <v>-0.02366</v>
      </c>
      <c r="E1991" s="1">
        <v>0.011124</v>
      </c>
      <c r="F1991" s="1">
        <v>8.54E-4</v>
      </c>
      <c r="G1991" s="1">
        <v>0.005089</v>
      </c>
      <c r="H1991" s="1">
        <v>-0.005154</v>
      </c>
      <c r="I1991" s="1">
        <v>0.005027</v>
      </c>
      <c r="J1991" s="1">
        <v>-0.015871</v>
      </c>
      <c r="K1991" s="1">
        <v>0.007034</v>
      </c>
    </row>
    <row r="1992" ht="15.75" customHeight="1">
      <c r="A1992" s="1">
        <v>57301.499977</v>
      </c>
      <c r="B1992" s="1">
        <v>57301.0</v>
      </c>
      <c r="C1992" s="1">
        <v>57302.0</v>
      </c>
      <c r="D1992" s="1">
        <v>-0.035011</v>
      </c>
      <c r="E1992" s="1">
        <v>0.011085</v>
      </c>
      <c r="F1992" s="1">
        <v>2.23E-4</v>
      </c>
      <c r="G1992" s="1">
        <v>0.005312</v>
      </c>
      <c r="H1992" s="1">
        <v>-0.009317</v>
      </c>
      <c r="I1992" s="1">
        <v>0.005045</v>
      </c>
      <c r="J1992" s="1">
        <v>-0.020575</v>
      </c>
      <c r="K1992" s="1">
        <v>0.006923</v>
      </c>
    </row>
    <row r="1993" ht="15.75" customHeight="1">
      <c r="A1993" s="1">
        <v>57302.499977</v>
      </c>
      <c r="B1993" s="1">
        <v>57302.0</v>
      </c>
      <c r="C1993" s="1">
        <v>57303.0</v>
      </c>
      <c r="D1993" s="1">
        <v>-0.012854</v>
      </c>
      <c r="E1993" s="1">
        <v>0.011005</v>
      </c>
      <c r="F1993" s="1">
        <v>-0.002122</v>
      </c>
      <c r="G1993" s="1">
        <v>0.004985</v>
      </c>
      <c r="H1993" s="1">
        <v>3.1E-4</v>
      </c>
      <c r="I1993" s="1">
        <v>0.00523</v>
      </c>
      <c r="J1993" s="1">
        <v>-0.009702</v>
      </c>
      <c r="K1993" s="1">
        <v>0.00674</v>
      </c>
    </row>
    <row r="1994" ht="15.75" customHeight="1">
      <c r="A1994" s="1">
        <v>57303.499977</v>
      </c>
      <c r="B1994" s="1">
        <v>57303.0</v>
      </c>
      <c r="C1994" s="1">
        <v>57304.0</v>
      </c>
      <c r="D1994" s="1">
        <v>0.010549</v>
      </c>
      <c r="E1994" s="1">
        <v>0.012005</v>
      </c>
      <c r="F1994" s="1">
        <v>-0.006896</v>
      </c>
      <c r="G1994" s="1">
        <v>0.005244</v>
      </c>
      <c r="H1994" s="1">
        <v>0.008514</v>
      </c>
      <c r="I1994" s="1">
        <v>0.005527</v>
      </c>
      <c r="J1994" s="1">
        <v>0.005417</v>
      </c>
      <c r="K1994" s="1">
        <v>0.007634</v>
      </c>
    </row>
    <row r="1995" ht="15.75" customHeight="1">
      <c r="A1995" s="1">
        <v>57304.499977</v>
      </c>
      <c r="B1995" s="1">
        <v>57304.0</v>
      </c>
      <c r="C1995" s="1">
        <v>57305.0</v>
      </c>
      <c r="D1995" s="1">
        <v>-0.028055</v>
      </c>
      <c r="E1995" s="1">
        <v>0.011196</v>
      </c>
      <c r="F1995" s="1">
        <v>-0.001226</v>
      </c>
      <c r="G1995" s="1">
        <v>0.004977</v>
      </c>
      <c r="H1995" s="1">
        <v>-0.009279</v>
      </c>
      <c r="I1995" s="1">
        <v>0.005204</v>
      </c>
      <c r="J1995" s="1">
        <v>-0.01334</v>
      </c>
      <c r="K1995" s="1">
        <v>0.006973</v>
      </c>
    </row>
    <row r="1996" ht="15.75" customHeight="1">
      <c r="A1996" s="1">
        <v>57305.499977</v>
      </c>
      <c r="B1996" s="1">
        <v>57305.0</v>
      </c>
      <c r="C1996" s="1">
        <v>57306.0</v>
      </c>
      <c r="D1996" s="1">
        <v>-0.016475</v>
      </c>
      <c r="E1996" s="1">
        <v>0.012108</v>
      </c>
      <c r="F1996" s="1">
        <v>0.002449</v>
      </c>
      <c r="G1996" s="1">
        <v>0.00532</v>
      </c>
      <c r="H1996" s="1">
        <v>-0.002868</v>
      </c>
      <c r="I1996" s="1">
        <v>0.005521</v>
      </c>
      <c r="J1996" s="1">
        <v>-0.012382</v>
      </c>
      <c r="K1996" s="1">
        <v>0.00771</v>
      </c>
    </row>
    <row r="1997" ht="15.75" customHeight="1">
      <c r="A1997" s="1">
        <v>57306.499977</v>
      </c>
      <c r="B1997" s="1">
        <v>57306.0</v>
      </c>
      <c r="C1997" s="1">
        <v>57307.0</v>
      </c>
      <c r="D1997" s="1">
        <v>0.006415</v>
      </c>
      <c r="E1997" s="1">
        <v>0.01272</v>
      </c>
      <c r="F1997" s="1">
        <v>-4.45E-4</v>
      </c>
      <c r="G1997" s="1">
        <v>0.005486</v>
      </c>
      <c r="H1997" s="1">
        <v>-0.002876</v>
      </c>
      <c r="I1997" s="1">
        <v>0.005691</v>
      </c>
      <c r="J1997" s="1">
        <v>0.009122</v>
      </c>
      <c r="K1997" s="1">
        <v>0.008195</v>
      </c>
    </row>
    <row r="1998" ht="15.75" customHeight="1">
      <c r="A1998" s="1">
        <v>57307.499977</v>
      </c>
      <c r="B1998" s="1">
        <v>57307.0</v>
      </c>
      <c r="C1998" s="1">
        <v>57308.0</v>
      </c>
      <c r="D1998" s="1">
        <v>-0.021035</v>
      </c>
      <c r="E1998" s="1">
        <v>0.013378</v>
      </c>
      <c r="F1998" s="1">
        <v>0.001545</v>
      </c>
      <c r="G1998" s="1">
        <v>0.005941</v>
      </c>
      <c r="H1998" s="1">
        <v>-0.011021</v>
      </c>
      <c r="I1998" s="1">
        <v>0.005969</v>
      </c>
      <c r="J1998" s="1">
        <v>-0.006945</v>
      </c>
      <c r="K1998" s="1">
        <v>0.008557</v>
      </c>
    </row>
    <row r="1999" ht="15.75" customHeight="1">
      <c r="A1999" s="1">
        <v>57308.499977</v>
      </c>
      <c r="B1999" s="1">
        <v>57308.0</v>
      </c>
      <c r="C1999" s="1">
        <v>57309.0</v>
      </c>
      <c r="D1999" s="1">
        <v>0.028541</v>
      </c>
      <c r="E1999" s="1">
        <v>0.014005</v>
      </c>
      <c r="F1999" s="1">
        <v>0.003667</v>
      </c>
      <c r="G1999" s="1">
        <v>0.005902</v>
      </c>
      <c r="H1999" s="1">
        <v>0.006832</v>
      </c>
      <c r="I1999" s="1">
        <v>0.006155</v>
      </c>
      <c r="J1999" s="1">
        <v>0.015377</v>
      </c>
      <c r="K1999" s="1">
        <v>0.009137</v>
      </c>
    </row>
    <row r="2000" ht="15.75" customHeight="1">
      <c r="A2000" s="1">
        <v>57309.499977</v>
      </c>
      <c r="B2000" s="1">
        <v>57309.0</v>
      </c>
      <c r="C2000" s="1">
        <v>57310.0</v>
      </c>
      <c r="D2000" s="1">
        <v>0.011553</v>
      </c>
      <c r="E2000" s="1">
        <v>0.021382</v>
      </c>
      <c r="F2000" s="1">
        <v>0.006205</v>
      </c>
      <c r="G2000" s="1">
        <v>0.009567</v>
      </c>
      <c r="H2000" s="1">
        <v>0.00757</v>
      </c>
      <c r="I2000" s="1">
        <v>0.009235</v>
      </c>
      <c r="J2000" s="1">
        <v>-0.003581</v>
      </c>
      <c r="K2000" s="1">
        <v>0.013351</v>
      </c>
    </row>
    <row r="2001" ht="15.75" customHeight="1">
      <c r="A2001" s="1">
        <v>57310.499977</v>
      </c>
      <c r="B2001" s="1">
        <v>57310.0</v>
      </c>
      <c r="C2001" s="1">
        <v>57311.0</v>
      </c>
      <c r="D2001" s="1">
        <v>0.047521</v>
      </c>
      <c r="E2001" s="1">
        <v>0.017137</v>
      </c>
      <c r="F2001" s="1">
        <v>-0.00146</v>
      </c>
      <c r="G2001" s="1">
        <v>0.007259</v>
      </c>
      <c r="H2001" s="1">
        <v>0.020869</v>
      </c>
      <c r="I2001" s="1">
        <v>0.007287</v>
      </c>
      <c r="J2001" s="1">
        <v>0.015656</v>
      </c>
      <c r="K2001" s="1">
        <v>0.010684</v>
      </c>
    </row>
    <row r="2002" ht="15.75" customHeight="1">
      <c r="A2002" s="1">
        <v>57311.499977</v>
      </c>
      <c r="B2002" s="1">
        <v>57311.0</v>
      </c>
      <c r="C2002" s="1">
        <v>57312.0</v>
      </c>
      <c r="D2002" s="1">
        <v>-0.007157</v>
      </c>
      <c r="E2002" s="1">
        <v>0.015012</v>
      </c>
      <c r="F2002" s="1">
        <v>0.007916</v>
      </c>
      <c r="G2002" s="1">
        <v>0.007605</v>
      </c>
      <c r="H2002" s="1">
        <v>-6.3E-5</v>
      </c>
      <c r="I2002" s="1">
        <v>0.006307</v>
      </c>
      <c r="J2002" s="1">
        <v>-0.011247</v>
      </c>
      <c r="K2002" s="1">
        <v>0.009119</v>
      </c>
    </row>
    <row r="2003" ht="15.75" customHeight="1">
      <c r="A2003" s="1">
        <v>57312.499977</v>
      </c>
      <c r="B2003" s="1">
        <v>57312.0</v>
      </c>
      <c r="C2003" s="1">
        <v>57313.0</v>
      </c>
      <c r="D2003" s="1">
        <v>-0.008669</v>
      </c>
      <c r="E2003" s="1">
        <v>0.014351</v>
      </c>
      <c r="F2003" s="1">
        <v>6.26E-4</v>
      </c>
      <c r="G2003" s="1">
        <v>0.006432</v>
      </c>
      <c r="H2003" s="1">
        <v>-0.002682</v>
      </c>
      <c r="I2003" s="1">
        <v>0.005777</v>
      </c>
      <c r="J2003" s="1">
        <v>-0.003485</v>
      </c>
      <c r="K2003" s="1">
        <v>0.009195</v>
      </c>
    </row>
    <row r="2004" ht="15.75" customHeight="1">
      <c r="A2004" s="1">
        <v>57313.499977</v>
      </c>
      <c r="B2004" s="1">
        <v>57313.0</v>
      </c>
      <c r="C2004" s="1">
        <v>57314.0</v>
      </c>
      <c r="D2004" s="1">
        <v>-0.00599</v>
      </c>
      <c r="E2004" s="1">
        <v>0.0133</v>
      </c>
      <c r="F2004" s="1">
        <v>-0.007767</v>
      </c>
      <c r="G2004" s="1">
        <v>0.005537</v>
      </c>
      <c r="H2004" s="1">
        <v>-3.87E-4</v>
      </c>
      <c r="I2004" s="1">
        <v>0.005726</v>
      </c>
      <c r="J2004" s="1">
        <v>-0.001079</v>
      </c>
      <c r="K2004" s="1">
        <v>0.008197</v>
      </c>
    </row>
    <row r="2005" ht="15.75" customHeight="1">
      <c r="A2005" s="1">
        <v>57314.499977</v>
      </c>
      <c r="B2005" s="1">
        <v>57314.0</v>
      </c>
      <c r="C2005" s="1">
        <v>57315.0</v>
      </c>
      <c r="D2005" s="1">
        <v>0.003234</v>
      </c>
      <c r="E2005" s="1">
        <v>0.013607</v>
      </c>
      <c r="F2005" s="1">
        <v>0.005294</v>
      </c>
      <c r="G2005" s="1">
        <v>0.00636</v>
      </c>
      <c r="H2005" s="1">
        <v>0.001381</v>
      </c>
      <c r="I2005" s="1">
        <v>0.005656</v>
      </c>
      <c r="J2005" s="1">
        <v>-0.001224</v>
      </c>
      <c r="K2005" s="1">
        <v>0.008438</v>
      </c>
    </row>
    <row r="2006" ht="15.75" customHeight="1">
      <c r="A2006" s="1">
        <v>57315.499977</v>
      </c>
      <c r="B2006" s="1">
        <v>57315.0</v>
      </c>
      <c r="C2006" s="1">
        <v>57316.0</v>
      </c>
      <c r="D2006" s="1">
        <v>-0.005466</v>
      </c>
      <c r="E2006" s="1">
        <v>0.013621</v>
      </c>
      <c r="F2006" s="1">
        <v>-0.002633</v>
      </c>
      <c r="G2006" s="1">
        <v>0.006075</v>
      </c>
      <c r="H2006" s="1">
        <v>-0.00724</v>
      </c>
      <c r="I2006" s="1">
        <v>0.005579</v>
      </c>
      <c r="J2006" s="1">
        <v>0.004948</v>
      </c>
      <c r="K2006" s="1">
        <v>0.008602</v>
      </c>
    </row>
    <row r="2007" ht="15.75" customHeight="1">
      <c r="A2007" s="1">
        <v>57316.499977</v>
      </c>
      <c r="B2007" s="1">
        <v>57316.0</v>
      </c>
      <c r="C2007" s="1">
        <v>57317.0</v>
      </c>
      <c r="D2007" s="1">
        <v>-0.004523</v>
      </c>
      <c r="E2007" s="1">
        <v>0.018797</v>
      </c>
      <c r="F2007" s="1">
        <v>0.005001</v>
      </c>
      <c r="G2007" s="1">
        <v>0.009094</v>
      </c>
      <c r="H2007" s="1">
        <v>-0.007789</v>
      </c>
      <c r="I2007" s="1">
        <v>0.007384</v>
      </c>
      <c r="J2007" s="1">
        <v>0.002885</v>
      </c>
      <c r="K2007" s="1">
        <v>0.012066</v>
      </c>
    </row>
    <row r="2008" ht="15.75" customHeight="1">
      <c r="A2008" s="1">
        <v>57317.499977</v>
      </c>
      <c r="B2008" s="1">
        <v>57317.0</v>
      </c>
      <c r="C2008" s="1">
        <v>57318.0</v>
      </c>
      <c r="D2008" s="1">
        <v>-0.007265</v>
      </c>
      <c r="E2008" s="1">
        <v>0.014046</v>
      </c>
      <c r="F2008" s="1">
        <v>-0.004294</v>
      </c>
      <c r="G2008" s="1">
        <v>0.006198</v>
      </c>
      <c r="H2008" s="1">
        <v>0.001962</v>
      </c>
      <c r="I2008" s="1">
        <v>0.006045</v>
      </c>
      <c r="J2008" s="1">
        <v>-0.00658</v>
      </c>
      <c r="K2008" s="1">
        <v>0.008591</v>
      </c>
    </row>
    <row r="2009" ht="15.75" customHeight="1">
      <c r="A2009" s="1">
        <v>57318.499977</v>
      </c>
      <c r="B2009" s="1">
        <v>57318.0</v>
      </c>
      <c r="C2009" s="1">
        <v>57319.0</v>
      </c>
      <c r="D2009" s="1">
        <v>-7.67E-4</v>
      </c>
      <c r="E2009" s="1">
        <v>0.015594</v>
      </c>
      <c r="F2009" s="1">
        <v>-0.00255</v>
      </c>
      <c r="G2009" s="1">
        <v>0.007472</v>
      </c>
      <c r="H2009" s="1">
        <v>0.003134</v>
      </c>
      <c r="I2009" s="1">
        <v>0.006593</v>
      </c>
      <c r="J2009" s="1">
        <v>-0.002458</v>
      </c>
      <c r="K2009" s="1">
        <v>0.00962</v>
      </c>
    </row>
    <row r="2010" ht="15.75" customHeight="1">
      <c r="A2010" s="1">
        <v>57319.499977</v>
      </c>
      <c r="B2010" s="1">
        <v>57319.0</v>
      </c>
      <c r="C2010" s="1">
        <v>57320.0</v>
      </c>
      <c r="D2010" s="1">
        <v>0.008968</v>
      </c>
      <c r="E2010" s="1">
        <v>0.018694</v>
      </c>
      <c r="F2010" s="1">
        <v>-0.009215</v>
      </c>
      <c r="G2010" s="1">
        <v>0.00693</v>
      </c>
      <c r="H2010" s="1">
        <v>-0.003176</v>
      </c>
      <c r="I2010" s="1">
        <v>0.007414</v>
      </c>
      <c r="J2010" s="1">
        <v>0.016068</v>
      </c>
      <c r="K2010" s="1">
        <v>0.012416</v>
      </c>
    </row>
    <row r="2011" ht="15.75" customHeight="1">
      <c r="A2011" s="1">
        <v>57320.499977</v>
      </c>
      <c r="B2011" s="1">
        <v>57320.0</v>
      </c>
      <c r="C2011" s="1">
        <v>57321.0</v>
      </c>
      <c r="D2011" s="1">
        <v>0.071046</v>
      </c>
      <c r="E2011" s="1">
        <v>0.073305</v>
      </c>
      <c r="F2011" s="1">
        <v>0.031913</v>
      </c>
      <c r="G2011" s="1">
        <v>0.032665</v>
      </c>
      <c r="H2011" s="1">
        <v>0.026223</v>
      </c>
      <c r="I2011" s="1">
        <v>0.028428</v>
      </c>
      <c r="J2011" s="1">
        <v>0.00663</v>
      </c>
      <c r="K2011" s="1">
        <v>0.048428</v>
      </c>
    </row>
    <row r="2012" ht="15.75" customHeight="1">
      <c r="A2012" s="1">
        <v>57321.499977</v>
      </c>
      <c r="B2012" s="1">
        <v>57321.0</v>
      </c>
      <c r="C2012" s="1">
        <v>57322.0</v>
      </c>
      <c r="D2012" s="1">
        <v>0.004106</v>
      </c>
      <c r="E2012" s="1">
        <v>0.016721</v>
      </c>
      <c r="F2012" s="1">
        <v>9.89E-4</v>
      </c>
      <c r="G2012" s="1">
        <v>0.006224</v>
      </c>
      <c r="H2012" s="1">
        <v>-0.0047</v>
      </c>
      <c r="I2012" s="1">
        <v>0.006882</v>
      </c>
      <c r="J2012" s="1">
        <v>0.008117</v>
      </c>
      <c r="K2012" s="1">
        <v>0.011055</v>
      </c>
    </row>
    <row r="2013" ht="15.75" customHeight="1">
      <c r="A2013" s="1">
        <v>57322.499977</v>
      </c>
      <c r="B2013" s="1">
        <v>57322.0</v>
      </c>
      <c r="C2013" s="1">
        <v>57323.0</v>
      </c>
      <c r="D2013" s="1">
        <v>0.017037</v>
      </c>
      <c r="E2013" s="1">
        <v>0.012328</v>
      </c>
      <c r="F2013" s="1">
        <v>0.002011</v>
      </c>
      <c r="G2013" s="1">
        <v>0.00497</v>
      </c>
      <c r="H2013" s="1">
        <v>0.009603</v>
      </c>
      <c r="I2013" s="1">
        <v>0.005265</v>
      </c>
      <c r="J2013" s="1">
        <v>0.001441</v>
      </c>
      <c r="K2013" s="1">
        <v>0.007981</v>
      </c>
    </row>
    <row r="2014" ht="15.75" customHeight="1">
      <c r="A2014" s="1">
        <v>57323.499977</v>
      </c>
      <c r="B2014" s="1">
        <v>57323.0</v>
      </c>
      <c r="C2014" s="1">
        <v>57324.0</v>
      </c>
      <c r="D2014" s="1">
        <v>0.007522</v>
      </c>
      <c r="E2014" s="1">
        <v>0.013918</v>
      </c>
      <c r="F2014" s="1">
        <v>-0.002582</v>
      </c>
      <c r="G2014" s="1">
        <v>0.005528</v>
      </c>
      <c r="H2014" s="1">
        <v>0.003447</v>
      </c>
      <c r="I2014" s="1">
        <v>0.006245</v>
      </c>
      <c r="J2014" s="1">
        <v>0.004636</v>
      </c>
      <c r="K2014" s="1">
        <v>0.009033</v>
      </c>
    </row>
    <row r="2015" ht="15.75" customHeight="1">
      <c r="A2015" s="1">
        <v>57324.499977</v>
      </c>
      <c r="B2015" s="1">
        <v>57324.0</v>
      </c>
      <c r="C2015" s="1">
        <v>57325.0</v>
      </c>
      <c r="D2015" s="1">
        <v>-0.001703</v>
      </c>
      <c r="E2015" s="1">
        <v>0.012712</v>
      </c>
      <c r="F2015" s="1">
        <v>-0.002503</v>
      </c>
      <c r="G2015" s="1">
        <v>0.005305</v>
      </c>
      <c r="H2015" s="1">
        <v>-0.004237</v>
      </c>
      <c r="I2015" s="1">
        <v>0.005794</v>
      </c>
      <c r="J2015" s="1">
        <v>0.004478</v>
      </c>
      <c r="K2015" s="1">
        <v>0.008186</v>
      </c>
    </row>
    <row r="2016" ht="15.75" customHeight="1">
      <c r="A2016" s="1">
        <v>57325.499977</v>
      </c>
      <c r="B2016" s="1">
        <v>57325.0</v>
      </c>
      <c r="C2016" s="1">
        <v>57326.0</v>
      </c>
      <c r="D2016" s="1">
        <v>0.003723</v>
      </c>
      <c r="E2016" s="1">
        <v>0.012099</v>
      </c>
      <c r="F2016" s="1">
        <v>-0.004439</v>
      </c>
      <c r="G2016" s="1">
        <v>0.005232</v>
      </c>
      <c r="H2016" s="1">
        <v>-0.002594</v>
      </c>
      <c r="I2016" s="1">
        <v>0.005306</v>
      </c>
      <c r="J2016" s="1">
        <v>0.010242</v>
      </c>
      <c r="K2016" s="1">
        <v>0.007956</v>
      </c>
    </row>
    <row r="2017" ht="15.75" customHeight="1">
      <c r="A2017" s="1">
        <v>57326.499977</v>
      </c>
      <c r="B2017" s="1">
        <v>57326.0</v>
      </c>
      <c r="C2017" s="1">
        <v>57327.0</v>
      </c>
      <c r="D2017" s="1">
        <v>-5.7E-4</v>
      </c>
      <c r="E2017" s="1">
        <v>0.011706</v>
      </c>
      <c r="F2017" s="1">
        <v>0.002936</v>
      </c>
      <c r="G2017" s="1">
        <v>0.005227</v>
      </c>
      <c r="H2017" s="1">
        <v>0.001511</v>
      </c>
      <c r="I2017" s="1">
        <v>0.005406</v>
      </c>
      <c r="J2017" s="1">
        <v>-0.004607</v>
      </c>
      <c r="K2017" s="1">
        <v>0.007351</v>
      </c>
    </row>
    <row r="2018" ht="15.75" customHeight="1">
      <c r="A2018" s="1">
        <v>57327.499977</v>
      </c>
      <c r="B2018" s="1">
        <v>57327.0</v>
      </c>
      <c r="C2018" s="1">
        <v>57328.0</v>
      </c>
      <c r="D2018" s="1">
        <v>-0.004142</v>
      </c>
      <c r="E2018" s="1">
        <v>0.011992</v>
      </c>
      <c r="F2018" s="1">
        <v>-0.003535</v>
      </c>
      <c r="G2018" s="1">
        <v>0.005206</v>
      </c>
      <c r="H2018" s="1">
        <v>0.00156</v>
      </c>
      <c r="I2018" s="1">
        <v>0.005361</v>
      </c>
      <c r="J2018" s="1">
        <v>-0.002664</v>
      </c>
      <c r="K2018" s="1">
        <v>0.007783</v>
      </c>
    </row>
    <row r="2019" ht="15.75" customHeight="1">
      <c r="A2019" s="1">
        <v>57328.499977</v>
      </c>
      <c r="B2019" s="1">
        <v>57328.0</v>
      </c>
      <c r="C2019" s="1">
        <v>57329.0</v>
      </c>
      <c r="D2019" s="1">
        <v>0.004708</v>
      </c>
      <c r="E2019" s="1">
        <v>0.012355</v>
      </c>
      <c r="F2019" s="1">
        <v>0.003772</v>
      </c>
      <c r="G2019" s="1">
        <v>0.005362</v>
      </c>
      <c r="H2019" s="1">
        <v>-0.0054730000000000004</v>
      </c>
      <c r="I2019" s="1">
        <v>0.005539</v>
      </c>
      <c r="J2019" s="1">
        <v>0.007721</v>
      </c>
      <c r="K2019" s="1">
        <v>0.007915</v>
      </c>
    </row>
    <row r="2020" ht="15.75" customHeight="1">
      <c r="A2020" s="1">
        <v>57329.499977</v>
      </c>
      <c r="B2020" s="1">
        <v>57329.0</v>
      </c>
      <c r="C2020" s="1">
        <v>57330.0</v>
      </c>
      <c r="D2020" s="1">
        <v>-0.003726</v>
      </c>
      <c r="E2020" s="1">
        <v>0.0128</v>
      </c>
      <c r="F2020" s="1">
        <v>0.007164</v>
      </c>
      <c r="G2020" s="1">
        <v>0.006072</v>
      </c>
      <c r="H2020" s="1">
        <v>0.003528</v>
      </c>
      <c r="I2020" s="1">
        <v>0.005897</v>
      </c>
      <c r="J2020" s="1">
        <v>-0.01112</v>
      </c>
      <c r="K2020" s="1">
        <v>0.007878</v>
      </c>
    </row>
    <row r="2021" ht="15.75" customHeight="1">
      <c r="A2021" s="1">
        <v>57330.499977</v>
      </c>
      <c r="B2021" s="1">
        <v>57330.0</v>
      </c>
      <c r="C2021" s="1">
        <v>57331.0</v>
      </c>
      <c r="D2021" s="1">
        <v>1.45E-4</v>
      </c>
      <c r="E2021" s="1">
        <v>0.017563</v>
      </c>
      <c r="F2021" s="1">
        <v>-0.011916</v>
      </c>
      <c r="G2021" s="1">
        <v>0.006886</v>
      </c>
      <c r="H2021" s="1">
        <v>0.006953</v>
      </c>
      <c r="I2021" s="1">
        <v>0.008348</v>
      </c>
      <c r="J2021" s="1">
        <v>-0.002686</v>
      </c>
      <c r="K2021" s="1">
        <v>0.011196</v>
      </c>
    </row>
    <row r="2022" ht="15.75" customHeight="1">
      <c r="A2022" s="1">
        <v>57331.499977</v>
      </c>
      <c r="B2022" s="1">
        <v>57331.0</v>
      </c>
      <c r="C2022" s="1">
        <v>57332.0</v>
      </c>
      <c r="D2022" s="1">
        <v>0.003114</v>
      </c>
      <c r="E2022" s="1">
        <v>0.017369</v>
      </c>
      <c r="F2022" s="1">
        <v>0.002483</v>
      </c>
      <c r="G2022" s="1">
        <v>0.007659</v>
      </c>
      <c r="H2022" s="1">
        <v>-0.008132</v>
      </c>
      <c r="I2022" s="1">
        <v>0.007432</v>
      </c>
      <c r="J2022" s="1">
        <v>0.011445</v>
      </c>
      <c r="K2022" s="1">
        <v>0.011893</v>
      </c>
    </row>
    <row r="2023" ht="15.75" customHeight="1">
      <c r="A2023" s="1">
        <v>57332.499977</v>
      </c>
      <c r="B2023" s="1">
        <v>57332.0</v>
      </c>
      <c r="C2023" s="1">
        <v>57333.0</v>
      </c>
      <c r="D2023" s="1">
        <v>0.005613</v>
      </c>
      <c r="E2023" s="1">
        <v>0.013349</v>
      </c>
      <c r="F2023" s="1">
        <v>0.006672</v>
      </c>
      <c r="G2023" s="1">
        <v>0.00607</v>
      </c>
      <c r="H2023" s="1">
        <v>-0.002864</v>
      </c>
      <c r="I2023" s="1">
        <v>0.006042</v>
      </c>
      <c r="J2023" s="1">
        <v>0.002871</v>
      </c>
      <c r="K2023" s="1">
        <v>0.00872</v>
      </c>
    </row>
    <row r="2024" ht="15.75" customHeight="1">
      <c r="A2024" s="1">
        <v>57333.499977</v>
      </c>
      <c r="B2024" s="1">
        <v>57333.0</v>
      </c>
      <c r="C2024" s="1">
        <v>57334.0</v>
      </c>
      <c r="D2024" s="1">
        <v>-0.001027</v>
      </c>
      <c r="E2024" s="1">
        <v>0.014387</v>
      </c>
      <c r="F2024" s="1">
        <v>0.002419</v>
      </c>
      <c r="G2024" s="1">
        <v>0.006567</v>
      </c>
      <c r="H2024" s="1">
        <v>-0.001843</v>
      </c>
      <c r="I2024" s="1">
        <v>0.006637</v>
      </c>
      <c r="J2024" s="1">
        <v>3.54E-4</v>
      </c>
      <c r="K2024" s="1">
        <v>0.009247</v>
      </c>
    </row>
    <row r="2025" ht="15.75" customHeight="1">
      <c r="A2025" s="1">
        <v>57334.499977</v>
      </c>
      <c r="B2025" s="1">
        <v>57334.0</v>
      </c>
      <c r="C2025" s="1">
        <v>57335.0</v>
      </c>
      <c r="D2025" s="1">
        <v>-0.028066</v>
      </c>
      <c r="E2025" s="1">
        <v>0.013949</v>
      </c>
      <c r="F2025" s="1">
        <v>0.002083</v>
      </c>
      <c r="G2025" s="1">
        <v>0.006608</v>
      </c>
      <c r="H2025" s="1">
        <v>-0.011942</v>
      </c>
      <c r="I2025" s="1">
        <v>0.006403</v>
      </c>
      <c r="J2025" s="1">
        <v>-0.010839</v>
      </c>
      <c r="K2025" s="1">
        <v>0.008904</v>
      </c>
    </row>
    <row r="2026" ht="15.75" customHeight="1">
      <c r="A2026" s="1">
        <v>57335.499977</v>
      </c>
      <c r="B2026" s="1">
        <v>57335.0</v>
      </c>
      <c r="C2026" s="1">
        <v>57336.0</v>
      </c>
      <c r="D2026" s="1">
        <v>0.035068</v>
      </c>
      <c r="E2026" s="1">
        <v>0.016163</v>
      </c>
      <c r="F2026" s="1">
        <v>0.01509</v>
      </c>
      <c r="G2026" s="1">
        <v>0.008239</v>
      </c>
      <c r="H2026" s="1">
        <v>0.016308</v>
      </c>
      <c r="I2026" s="1">
        <v>0.007511</v>
      </c>
      <c r="J2026" s="1">
        <v>0.001091</v>
      </c>
      <c r="K2026" s="1">
        <v>0.009728</v>
      </c>
    </row>
    <row r="2027" ht="15.75" customHeight="1">
      <c r="A2027" s="1">
        <v>57336.499977</v>
      </c>
      <c r="B2027" s="1">
        <v>57336.0</v>
      </c>
      <c r="C2027" s="1">
        <v>57337.0</v>
      </c>
      <c r="D2027" s="1">
        <v>-0.006559</v>
      </c>
      <c r="E2027" s="1">
        <v>0.016228</v>
      </c>
      <c r="F2027" s="1">
        <v>0.002567</v>
      </c>
      <c r="G2027" s="1">
        <v>0.007333</v>
      </c>
      <c r="H2027" s="1">
        <v>0.00497</v>
      </c>
      <c r="I2027" s="1">
        <v>0.007567</v>
      </c>
      <c r="J2027" s="1">
        <v>-0.012814</v>
      </c>
      <c r="K2027" s="1">
        <v>0.010042</v>
      </c>
    </row>
    <row r="2028" ht="15.75" customHeight="1">
      <c r="A2028" s="1">
        <v>57337.499977</v>
      </c>
      <c r="B2028" s="1">
        <v>57337.0</v>
      </c>
      <c r="C2028" s="1">
        <v>57338.0</v>
      </c>
      <c r="D2028" s="1">
        <v>0.030376</v>
      </c>
      <c r="E2028" s="1">
        <v>0.019112</v>
      </c>
      <c r="F2028" s="1">
        <v>0.004766</v>
      </c>
      <c r="G2028" s="1">
        <v>0.008257</v>
      </c>
      <c r="H2028" s="1">
        <v>-9.01E-4</v>
      </c>
      <c r="I2028" s="1">
        <v>0.008716</v>
      </c>
      <c r="J2028" s="1">
        <v>0.028334</v>
      </c>
      <c r="K2028" s="1">
        <v>0.011985</v>
      </c>
    </row>
    <row r="2029" ht="15.75" customHeight="1">
      <c r="A2029" s="1">
        <v>57338.499977</v>
      </c>
      <c r="B2029" s="1">
        <v>57338.0</v>
      </c>
      <c r="C2029" s="1">
        <v>57339.0</v>
      </c>
      <c r="D2029" s="1">
        <v>-0.013722</v>
      </c>
      <c r="E2029" s="1">
        <v>0.020484</v>
      </c>
      <c r="F2029" s="1">
        <v>0.001765</v>
      </c>
      <c r="G2029" s="1">
        <v>0.008668</v>
      </c>
      <c r="H2029" s="1">
        <v>0.006853</v>
      </c>
      <c r="I2029" s="1">
        <v>0.009678</v>
      </c>
      <c r="J2029" s="1">
        <v>-0.022944</v>
      </c>
      <c r="K2029" s="1">
        <v>0.012111</v>
      </c>
    </row>
    <row r="2030" ht="15.75" customHeight="1">
      <c r="A2030" s="1">
        <v>57339.499977</v>
      </c>
      <c r="B2030" s="1">
        <v>57339.0</v>
      </c>
      <c r="C2030" s="1">
        <v>57340.0</v>
      </c>
      <c r="D2030" s="1">
        <v>0.031835</v>
      </c>
      <c r="E2030" s="1">
        <v>0.022669</v>
      </c>
      <c r="F2030" s="1">
        <v>-0.007857</v>
      </c>
      <c r="G2030" s="1">
        <v>0.009854</v>
      </c>
      <c r="H2030" s="1">
        <v>0.005058</v>
      </c>
      <c r="I2030" s="1">
        <v>0.009998</v>
      </c>
      <c r="J2030" s="1">
        <v>0.025883</v>
      </c>
      <c r="K2030" s="1">
        <v>0.013842</v>
      </c>
    </row>
    <row r="2031" ht="15.75" customHeight="1">
      <c r="A2031" s="1">
        <v>57340.499977</v>
      </c>
      <c r="B2031" s="1">
        <v>57340.0</v>
      </c>
      <c r="C2031" s="1">
        <v>57341.0</v>
      </c>
      <c r="D2031" s="1">
        <v>0.06782</v>
      </c>
      <c r="E2031" s="1">
        <v>0.031092</v>
      </c>
      <c r="F2031" s="1">
        <v>0.026574</v>
      </c>
      <c r="G2031" s="1">
        <v>0.013659</v>
      </c>
      <c r="H2031" s="1">
        <v>0.016475</v>
      </c>
      <c r="I2031" s="1">
        <v>0.013777</v>
      </c>
      <c r="J2031" s="1">
        <v>0.020202</v>
      </c>
      <c r="K2031" s="1">
        <v>0.018411</v>
      </c>
    </row>
    <row r="2032" ht="15.75" customHeight="1">
      <c r="A2032" s="1">
        <v>57343.499977</v>
      </c>
      <c r="B2032" s="1">
        <v>57343.0</v>
      </c>
      <c r="C2032" s="1">
        <v>57344.0</v>
      </c>
      <c r="D2032" s="1">
        <v>-0.041183</v>
      </c>
      <c r="E2032" s="1">
        <v>0.037409</v>
      </c>
      <c r="F2032" s="1">
        <v>-0.036402</v>
      </c>
      <c r="G2032" s="1">
        <v>0.027825</v>
      </c>
      <c r="H2032" s="1">
        <v>-0.012743</v>
      </c>
      <c r="I2032" s="1">
        <v>0.018303</v>
      </c>
      <c r="J2032" s="1">
        <v>0.008936</v>
      </c>
      <c r="K2032" s="1">
        <v>0.035778</v>
      </c>
    </row>
    <row r="2033" ht="15.75" customHeight="1">
      <c r="A2033" s="1">
        <v>57344.499977</v>
      </c>
      <c r="B2033" s="1">
        <v>57344.0</v>
      </c>
      <c r="C2033" s="1">
        <v>57345.0</v>
      </c>
      <c r="D2033" s="1">
        <v>-0.007492</v>
      </c>
      <c r="E2033" s="1">
        <v>0.018694</v>
      </c>
      <c r="F2033" s="1">
        <v>0.005099</v>
      </c>
      <c r="G2033" s="1">
        <v>0.013761</v>
      </c>
      <c r="H2033" s="1">
        <v>-0.01146</v>
      </c>
      <c r="I2033" s="1">
        <v>0.009306</v>
      </c>
      <c r="J2033" s="1">
        <v>0.007022</v>
      </c>
      <c r="K2033" s="1">
        <v>0.017967</v>
      </c>
    </row>
    <row r="2034" ht="15.75" customHeight="1">
      <c r="A2034" s="1">
        <v>57345.499977</v>
      </c>
      <c r="B2034" s="1">
        <v>57345.0</v>
      </c>
      <c r="C2034" s="1">
        <v>57346.0</v>
      </c>
      <c r="D2034" s="1">
        <v>-0.020183</v>
      </c>
      <c r="E2034" s="1">
        <v>0.01679</v>
      </c>
      <c r="F2034" s="1">
        <v>-0.016116</v>
      </c>
      <c r="G2034" s="1">
        <v>0.012175</v>
      </c>
      <c r="H2034" s="1">
        <v>-0.004015</v>
      </c>
      <c r="I2034" s="1">
        <v>0.00863</v>
      </c>
      <c r="J2034" s="1">
        <v>-0.004048</v>
      </c>
      <c r="K2034" s="1">
        <v>0.014693</v>
      </c>
    </row>
    <row r="2035" ht="15.75" customHeight="1">
      <c r="A2035" s="1">
        <v>57346.499977</v>
      </c>
      <c r="B2035" s="1">
        <v>57346.0</v>
      </c>
      <c r="C2035" s="1">
        <v>57347.0</v>
      </c>
      <c r="D2035" s="1">
        <v>-0.012775</v>
      </c>
      <c r="E2035" s="1">
        <v>0.014556</v>
      </c>
      <c r="F2035" s="1">
        <v>-0.005414</v>
      </c>
      <c r="G2035" s="1">
        <v>0.010712</v>
      </c>
      <c r="H2035" s="1">
        <v>-0.002768</v>
      </c>
      <c r="I2035" s="1">
        <v>0.007396</v>
      </c>
      <c r="J2035" s="1">
        <v>-0.012559</v>
      </c>
      <c r="K2035" s="1">
        <v>0.012808</v>
      </c>
    </row>
    <row r="2036" ht="15.75" customHeight="1">
      <c r="A2036" s="1">
        <v>57347.499977</v>
      </c>
      <c r="B2036" s="1">
        <v>57347.0</v>
      </c>
      <c r="C2036" s="1">
        <v>57348.0</v>
      </c>
      <c r="D2036" s="1">
        <v>-0.008179</v>
      </c>
      <c r="E2036" s="1">
        <v>0.01424</v>
      </c>
      <c r="F2036" s="1">
        <v>0.00129</v>
      </c>
      <c r="G2036" s="1">
        <v>0.010504</v>
      </c>
      <c r="H2036" s="1">
        <v>-0.006377</v>
      </c>
      <c r="I2036" s="1">
        <v>0.007094</v>
      </c>
      <c r="J2036" s="1">
        <v>-0.002897</v>
      </c>
      <c r="K2036" s="1">
        <v>0.013224</v>
      </c>
    </row>
    <row r="2037" ht="15.75" customHeight="1">
      <c r="A2037" s="1">
        <v>57348.499977</v>
      </c>
      <c r="B2037" s="1">
        <v>57348.0</v>
      </c>
      <c r="C2037" s="1">
        <v>57349.0</v>
      </c>
      <c r="D2037" s="1">
        <v>-0.01171</v>
      </c>
      <c r="E2037" s="1">
        <v>0.013706</v>
      </c>
      <c r="F2037" s="1">
        <v>0.002283</v>
      </c>
      <c r="G2037" s="1">
        <v>0.010268</v>
      </c>
      <c r="H2037" s="1">
        <v>-0.01326</v>
      </c>
      <c r="I2037" s="1">
        <v>0.006728</v>
      </c>
      <c r="J2037" s="1">
        <v>0.009728</v>
      </c>
      <c r="K2037" s="1">
        <v>0.0127</v>
      </c>
    </row>
    <row r="2038" ht="15.75" customHeight="1">
      <c r="A2038" s="1">
        <v>57349.499977</v>
      </c>
      <c r="B2038" s="1">
        <v>57349.0</v>
      </c>
      <c r="C2038" s="1">
        <v>57350.0</v>
      </c>
      <c r="D2038" s="1">
        <v>-0.03011</v>
      </c>
      <c r="E2038" s="1">
        <v>0.01324</v>
      </c>
      <c r="F2038" s="1">
        <v>-0.025885</v>
      </c>
      <c r="G2038" s="1">
        <v>0.009442</v>
      </c>
      <c r="H2038" s="1">
        <v>-0.001786</v>
      </c>
      <c r="I2038" s="1">
        <v>0.00685</v>
      </c>
      <c r="J2038" s="1">
        <v>-0.01217</v>
      </c>
      <c r="K2038" s="1">
        <v>0.011967</v>
      </c>
    </row>
    <row r="2039" ht="15.75" customHeight="1">
      <c r="A2039" s="1">
        <v>57350.499977</v>
      </c>
      <c r="B2039" s="1">
        <v>57350.0</v>
      </c>
      <c r="C2039" s="1">
        <v>57351.0</v>
      </c>
      <c r="D2039" s="1">
        <v>-0.030002</v>
      </c>
      <c r="E2039" s="1">
        <v>0.013538</v>
      </c>
      <c r="F2039" s="1">
        <v>-0.015185</v>
      </c>
      <c r="G2039" s="1">
        <v>0.010196</v>
      </c>
      <c r="H2039" s="1">
        <v>-0.010188</v>
      </c>
      <c r="I2039" s="1">
        <v>0.006682</v>
      </c>
      <c r="J2039" s="1">
        <v>-0.009602</v>
      </c>
      <c r="K2039" s="1">
        <v>0.012417</v>
      </c>
    </row>
    <row r="2040" ht="15.75" customHeight="1">
      <c r="A2040" s="1">
        <v>57351.499977</v>
      </c>
      <c r="B2040" s="1">
        <v>57351.0</v>
      </c>
      <c r="C2040" s="1">
        <v>57352.0</v>
      </c>
      <c r="D2040" s="1">
        <v>-0.005858</v>
      </c>
      <c r="E2040" s="1">
        <v>0.016068</v>
      </c>
      <c r="F2040" s="1">
        <v>-0.008995</v>
      </c>
      <c r="G2040" s="1">
        <v>0.011545</v>
      </c>
      <c r="H2040" s="1">
        <v>0.00232</v>
      </c>
      <c r="I2040" s="1">
        <v>0.008278</v>
      </c>
      <c r="J2040" s="1">
        <v>-0.003616</v>
      </c>
      <c r="K2040" s="1">
        <v>0.01461</v>
      </c>
    </row>
    <row r="2041" ht="15.75" customHeight="1">
      <c r="A2041" s="1">
        <v>57352.499977</v>
      </c>
      <c r="B2041" s="1">
        <v>57352.0</v>
      </c>
      <c r="C2041" s="1">
        <v>57353.0</v>
      </c>
      <c r="D2041" s="1">
        <v>-0.009991</v>
      </c>
      <c r="E2041" s="1">
        <v>0.016376</v>
      </c>
      <c r="F2041" s="1">
        <v>0.003065</v>
      </c>
      <c r="G2041" s="1">
        <v>0.011701</v>
      </c>
      <c r="H2041" s="1">
        <v>-0.010499</v>
      </c>
      <c r="I2041" s="1">
        <v>0.008355</v>
      </c>
      <c r="J2041" s="1">
        <v>0.002329</v>
      </c>
      <c r="K2041" s="1">
        <v>0.015731</v>
      </c>
    </row>
    <row r="2042" ht="15.75" customHeight="1">
      <c r="A2042" s="1">
        <v>57353.499977</v>
      </c>
      <c r="B2042" s="1">
        <v>57353.0</v>
      </c>
      <c r="C2042" s="1">
        <v>57354.0</v>
      </c>
      <c r="D2042" s="1">
        <v>-0.021253</v>
      </c>
      <c r="E2042" s="1">
        <v>0.024651</v>
      </c>
      <c r="F2042" s="1">
        <v>-0.015984</v>
      </c>
      <c r="G2042" s="1">
        <v>0.017443</v>
      </c>
      <c r="H2042" s="1">
        <v>-0.009777</v>
      </c>
      <c r="I2042" s="1">
        <v>0.012451</v>
      </c>
      <c r="J2042" s="1">
        <v>0.009029</v>
      </c>
      <c r="K2042" s="1">
        <v>0.024508</v>
      </c>
    </row>
    <row r="2043" ht="15.75" customHeight="1">
      <c r="A2043" s="1">
        <v>57354.499977</v>
      </c>
      <c r="B2043" s="1">
        <v>57354.0</v>
      </c>
      <c r="C2043" s="1">
        <v>57355.0</v>
      </c>
      <c r="D2043" s="1">
        <v>0.077021</v>
      </c>
      <c r="E2043" s="1">
        <v>0.043072</v>
      </c>
      <c r="F2043" s="1">
        <v>0.046811</v>
      </c>
      <c r="G2043" s="1">
        <v>0.031283</v>
      </c>
      <c r="H2043" s="1">
        <v>0.033297</v>
      </c>
      <c r="I2043" s="1">
        <v>0.023216</v>
      </c>
      <c r="J2043" s="1">
        <v>0.00305</v>
      </c>
      <c r="K2043" s="1">
        <v>0.034644</v>
      </c>
    </row>
    <row r="2044" ht="15.75" customHeight="1">
      <c r="A2044" s="1">
        <v>57362.499977</v>
      </c>
      <c r="B2044" s="1">
        <v>57362.0</v>
      </c>
      <c r="C2044" s="1">
        <v>57363.0</v>
      </c>
      <c r="D2044" s="1">
        <v>-0.01764</v>
      </c>
      <c r="E2044" s="1">
        <v>0.023757</v>
      </c>
      <c r="F2044" s="1">
        <v>0.011128</v>
      </c>
      <c r="G2044" s="1">
        <v>0.010242</v>
      </c>
      <c r="H2044" s="1">
        <v>-0.01287</v>
      </c>
      <c r="I2044" s="1">
        <v>0.010997</v>
      </c>
      <c r="J2044" s="1">
        <v>-0.007009</v>
      </c>
      <c r="K2044" s="1">
        <v>0.014524</v>
      </c>
    </row>
    <row r="2045" ht="15.75" customHeight="1">
      <c r="A2045" s="1">
        <v>57363.499977</v>
      </c>
      <c r="B2045" s="1">
        <v>57363.0</v>
      </c>
      <c r="C2045" s="1">
        <v>57364.0</v>
      </c>
      <c r="D2045" s="1">
        <v>-0.033594</v>
      </c>
      <c r="E2045" s="1">
        <v>0.017343</v>
      </c>
      <c r="F2045" s="1">
        <v>-0.00995</v>
      </c>
      <c r="G2045" s="1">
        <v>0.008018</v>
      </c>
      <c r="H2045" s="1">
        <v>-0.013449</v>
      </c>
      <c r="I2045" s="1">
        <v>0.008033</v>
      </c>
      <c r="J2045" s="1">
        <v>-0.006495</v>
      </c>
      <c r="K2045" s="1">
        <v>0.010603</v>
      </c>
    </row>
    <row r="2046" ht="15.75" customHeight="1">
      <c r="A2046" s="1">
        <v>57364.499977</v>
      </c>
      <c r="B2046" s="1">
        <v>57364.0</v>
      </c>
      <c r="C2046" s="1">
        <v>57365.0</v>
      </c>
      <c r="D2046" s="1">
        <v>-0.002067</v>
      </c>
      <c r="E2046" s="1">
        <v>0.016582</v>
      </c>
      <c r="F2046" s="1">
        <v>0.007822</v>
      </c>
      <c r="G2046" s="1">
        <v>0.007708</v>
      </c>
      <c r="H2046" s="1">
        <v>-0.001792</v>
      </c>
      <c r="I2046" s="1">
        <v>0.00768</v>
      </c>
      <c r="J2046" s="1">
        <v>-0.005608</v>
      </c>
      <c r="K2046" s="1">
        <v>0.010269</v>
      </c>
    </row>
    <row r="2047" ht="15.75" customHeight="1">
      <c r="A2047" s="1">
        <v>57365.499977</v>
      </c>
      <c r="B2047" s="1">
        <v>57365.0</v>
      </c>
      <c r="C2047" s="1">
        <v>57366.0</v>
      </c>
      <c r="D2047" s="1">
        <v>-0.010651</v>
      </c>
      <c r="E2047" s="1">
        <v>0.014906</v>
      </c>
      <c r="F2047" s="1">
        <v>-0.010725</v>
      </c>
      <c r="G2047" s="1">
        <v>0.006135</v>
      </c>
      <c r="H2047" s="1">
        <v>-0.001172</v>
      </c>
      <c r="I2047" s="1">
        <v>0.007232</v>
      </c>
      <c r="J2047" s="1">
        <v>-6.87E-4</v>
      </c>
      <c r="K2047" s="1">
        <v>0.009254</v>
      </c>
    </row>
    <row r="2048" ht="15.75" customHeight="1">
      <c r="A2048" s="1">
        <v>57366.499977</v>
      </c>
      <c r="B2048" s="1">
        <v>57366.0</v>
      </c>
      <c r="C2048" s="1">
        <v>57367.0</v>
      </c>
      <c r="D2048" s="1">
        <v>-0.015143</v>
      </c>
      <c r="E2048" s="1">
        <v>0.014795</v>
      </c>
      <c r="F2048" s="1">
        <v>-0.005707</v>
      </c>
      <c r="G2048" s="1">
        <v>0.006014</v>
      </c>
      <c r="H2048" s="1">
        <v>0.003469</v>
      </c>
      <c r="I2048" s="1">
        <v>0.007209</v>
      </c>
      <c r="J2048" s="1">
        <v>-0.014622</v>
      </c>
      <c r="K2048" s="1">
        <v>0.009237</v>
      </c>
    </row>
    <row r="2049" ht="15.75" customHeight="1">
      <c r="A2049" s="1">
        <v>57367.499977</v>
      </c>
      <c r="B2049" s="1">
        <v>57367.0</v>
      </c>
      <c r="C2049" s="1">
        <v>57368.0</v>
      </c>
      <c r="D2049" s="1">
        <v>-0.00639</v>
      </c>
      <c r="E2049" s="1">
        <v>0.011793</v>
      </c>
      <c r="F2049" s="1">
        <v>0.006065</v>
      </c>
      <c r="G2049" s="1">
        <v>0.006001</v>
      </c>
      <c r="H2049" s="1">
        <v>-0.0067</v>
      </c>
      <c r="I2049" s="1">
        <v>0.005294</v>
      </c>
      <c r="J2049" s="1">
        <v>-0.001984</v>
      </c>
      <c r="K2049" s="1">
        <v>0.007588</v>
      </c>
    </row>
    <row r="2050" ht="15.75" customHeight="1">
      <c r="A2050" s="1">
        <v>57368.499977</v>
      </c>
      <c r="B2050" s="1">
        <v>57368.0</v>
      </c>
      <c r="C2050" s="1">
        <v>57369.0</v>
      </c>
      <c r="D2050" s="1">
        <v>-0.010672</v>
      </c>
      <c r="E2050" s="1">
        <v>0.010844</v>
      </c>
      <c r="F2050" s="1">
        <v>-0.003188</v>
      </c>
      <c r="G2050" s="1">
        <v>0.005022</v>
      </c>
      <c r="H2050" s="1">
        <v>-0.004153</v>
      </c>
      <c r="I2050" s="1">
        <v>0.004662</v>
      </c>
      <c r="J2050" s="1">
        <v>-0.002424</v>
      </c>
      <c r="K2050" s="1">
        <v>0.007365</v>
      </c>
    </row>
    <row r="2051" ht="15.75" customHeight="1">
      <c r="A2051" s="1">
        <v>57369.499977</v>
      </c>
      <c r="B2051" s="1">
        <v>57369.0</v>
      </c>
      <c r="C2051" s="1">
        <v>57370.0</v>
      </c>
      <c r="D2051" s="1">
        <v>-0.041491</v>
      </c>
      <c r="E2051" s="1">
        <v>0.019413</v>
      </c>
      <c r="F2051" s="1">
        <v>-0.00823</v>
      </c>
      <c r="G2051" s="1">
        <v>0.008757</v>
      </c>
      <c r="H2051" s="1">
        <v>-0.018794</v>
      </c>
      <c r="I2051" s="1">
        <v>0.007918</v>
      </c>
      <c r="J2051" s="1">
        <v>-0.008969</v>
      </c>
      <c r="K2051" s="1">
        <v>0.013796</v>
      </c>
    </row>
    <row r="2052" ht="15.75" customHeight="1">
      <c r="A2052" s="1">
        <v>57370.499977</v>
      </c>
      <c r="B2052" s="1">
        <v>57370.0</v>
      </c>
      <c r="C2052" s="1">
        <v>57371.0</v>
      </c>
      <c r="D2052" s="1">
        <v>0.0082</v>
      </c>
      <c r="E2052" s="1">
        <v>0.010427</v>
      </c>
      <c r="F2052" s="1">
        <v>0.008126</v>
      </c>
      <c r="G2052" s="1">
        <v>0.005134</v>
      </c>
      <c r="H2052" s="1">
        <v>-0.003606</v>
      </c>
      <c r="I2052" s="1">
        <v>0.00431</v>
      </c>
      <c r="J2052" s="1">
        <v>0.005748</v>
      </c>
      <c r="K2052" s="1">
        <v>0.006934</v>
      </c>
    </row>
    <row r="2053" ht="15.75" customHeight="1">
      <c r="A2053" s="1">
        <v>57371.499977</v>
      </c>
      <c r="B2053" s="1">
        <v>57371.0</v>
      </c>
      <c r="C2053" s="1">
        <v>57372.0</v>
      </c>
      <c r="D2053" s="1">
        <v>-0.007338</v>
      </c>
      <c r="E2053" s="1">
        <v>0.010452</v>
      </c>
      <c r="F2053" s="1">
        <v>-0.002258</v>
      </c>
      <c r="G2053" s="1">
        <v>0.004966</v>
      </c>
      <c r="H2053" s="1">
        <v>-0.00123</v>
      </c>
      <c r="I2053" s="1">
        <v>0.004452</v>
      </c>
      <c r="J2053" s="1">
        <v>-0.004147</v>
      </c>
      <c r="K2053" s="1">
        <v>0.006797</v>
      </c>
    </row>
    <row r="2054" ht="15.75" customHeight="1">
      <c r="A2054" s="1">
        <v>57372.499977</v>
      </c>
      <c r="B2054" s="1">
        <v>57372.0</v>
      </c>
      <c r="C2054" s="1">
        <v>57373.0</v>
      </c>
      <c r="D2054" s="1">
        <v>-0.012136</v>
      </c>
      <c r="E2054" s="1">
        <v>0.011659</v>
      </c>
      <c r="F2054" s="1">
        <v>0.002754</v>
      </c>
      <c r="G2054" s="1">
        <v>0.005372</v>
      </c>
      <c r="H2054" s="1">
        <v>-0.00823</v>
      </c>
      <c r="I2054" s="1">
        <v>0.005311</v>
      </c>
      <c r="J2054" s="1">
        <v>-0.00176</v>
      </c>
      <c r="K2054" s="1">
        <v>0.007335</v>
      </c>
    </row>
    <row r="2055" ht="15.75" customHeight="1">
      <c r="A2055" s="1">
        <v>57373.499977</v>
      </c>
      <c r="B2055" s="1">
        <v>57373.0</v>
      </c>
      <c r="C2055" s="1">
        <v>57374.0</v>
      </c>
      <c r="D2055" s="1">
        <v>-0.01731</v>
      </c>
      <c r="E2055" s="1">
        <v>0.011289</v>
      </c>
      <c r="F2055" s="1">
        <v>0.001854</v>
      </c>
      <c r="G2055" s="1">
        <v>0.005164</v>
      </c>
      <c r="H2055" s="1">
        <v>-0.0074</v>
      </c>
      <c r="I2055" s="1">
        <v>0.005087</v>
      </c>
      <c r="J2055" s="1">
        <v>-0.006645</v>
      </c>
      <c r="K2055" s="1">
        <v>0.007187</v>
      </c>
    </row>
    <row r="2056" ht="15.75" customHeight="1">
      <c r="A2056" s="1">
        <v>57374.499977</v>
      </c>
      <c r="B2056" s="1">
        <v>57374.0</v>
      </c>
      <c r="C2056" s="1">
        <v>57375.0</v>
      </c>
      <c r="D2056" s="1">
        <v>-0.003476</v>
      </c>
      <c r="E2056" s="1">
        <v>0.010773</v>
      </c>
      <c r="F2056" s="1">
        <v>0.002122</v>
      </c>
      <c r="G2056" s="1">
        <v>0.005021</v>
      </c>
      <c r="H2056" s="1">
        <v>0.003368</v>
      </c>
      <c r="I2056" s="1">
        <v>0.004982</v>
      </c>
      <c r="J2056" s="1">
        <v>-0.008288</v>
      </c>
      <c r="K2056" s="1">
        <v>0.006734</v>
      </c>
    </row>
    <row r="2057" ht="15.75" customHeight="1">
      <c r="A2057" s="1">
        <v>57375.499977</v>
      </c>
      <c r="B2057" s="1">
        <v>57375.0</v>
      </c>
      <c r="C2057" s="1">
        <v>57376.0</v>
      </c>
      <c r="D2057" s="1">
        <v>-0.037086</v>
      </c>
      <c r="E2057" s="1">
        <v>0.011441</v>
      </c>
      <c r="F2057" s="1">
        <v>-0.006102</v>
      </c>
      <c r="G2057" s="1">
        <v>0.005341</v>
      </c>
      <c r="H2057" s="1">
        <v>-0.009736</v>
      </c>
      <c r="I2057" s="1">
        <v>0.005189</v>
      </c>
      <c r="J2057" s="1">
        <v>-0.017117</v>
      </c>
      <c r="K2057" s="1">
        <v>0.007163</v>
      </c>
    </row>
    <row r="2058" ht="15.75" customHeight="1">
      <c r="A2058" s="1">
        <v>57376.499977</v>
      </c>
      <c r="B2058" s="1">
        <v>57376.0</v>
      </c>
      <c r="C2058" s="1">
        <v>57377.0</v>
      </c>
      <c r="D2058" s="1">
        <v>-0.001725</v>
      </c>
      <c r="E2058" s="1">
        <v>0.011578</v>
      </c>
      <c r="F2058" s="1">
        <v>0.006747</v>
      </c>
      <c r="G2058" s="1">
        <v>0.005166</v>
      </c>
      <c r="H2058" s="1">
        <v>-0.008638</v>
      </c>
      <c r="I2058" s="1">
        <v>0.00516</v>
      </c>
      <c r="J2058" s="1">
        <v>0.005038</v>
      </c>
      <c r="K2058" s="1">
        <v>0.007467</v>
      </c>
    </row>
    <row r="2059" ht="15.75" customHeight="1">
      <c r="A2059" s="1">
        <v>57377.499977</v>
      </c>
      <c r="B2059" s="1">
        <v>57377.0</v>
      </c>
      <c r="C2059" s="1">
        <v>57378.0</v>
      </c>
      <c r="D2059" s="1">
        <v>0.003144</v>
      </c>
      <c r="E2059" s="1">
        <v>0.012672</v>
      </c>
      <c r="F2059" s="1">
        <v>-0.008233</v>
      </c>
      <c r="G2059" s="1">
        <v>0.005314</v>
      </c>
      <c r="H2059" s="1">
        <v>-0.001579</v>
      </c>
      <c r="I2059" s="1">
        <v>0.005685</v>
      </c>
      <c r="J2059" s="1">
        <v>0.009327</v>
      </c>
      <c r="K2059" s="1">
        <v>0.008207</v>
      </c>
    </row>
    <row r="2060" ht="15.75" customHeight="1">
      <c r="A2060" s="1">
        <v>57378.499977</v>
      </c>
      <c r="B2060" s="1">
        <v>57378.0</v>
      </c>
      <c r="C2060" s="1">
        <v>57379.0</v>
      </c>
      <c r="D2060" s="1">
        <v>0.011885</v>
      </c>
      <c r="E2060" s="1">
        <v>0.013074</v>
      </c>
      <c r="F2060" s="1">
        <v>-0.002295</v>
      </c>
      <c r="G2060" s="1">
        <v>0.005666</v>
      </c>
      <c r="H2060" s="1">
        <v>0.005078</v>
      </c>
      <c r="I2060" s="1">
        <v>0.005839</v>
      </c>
      <c r="J2060" s="1">
        <v>0.005242</v>
      </c>
      <c r="K2060" s="1">
        <v>0.008411</v>
      </c>
    </row>
    <row r="2061" ht="15.75" customHeight="1">
      <c r="A2061" s="1">
        <v>57379.499977</v>
      </c>
      <c r="B2061" s="1">
        <v>57379.0</v>
      </c>
      <c r="C2061" s="1">
        <v>57380.0</v>
      </c>
      <c r="D2061" s="1">
        <v>-0.020269</v>
      </c>
      <c r="E2061" s="1">
        <v>0.014601</v>
      </c>
      <c r="F2061" s="1">
        <v>0.00328</v>
      </c>
      <c r="G2061" s="1">
        <v>0.007047</v>
      </c>
      <c r="H2061" s="1">
        <v>-0.008787</v>
      </c>
      <c r="I2061" s="1">
        <v>0.006462</v>
      </c>
      <c r="J2061" s="1">
        <v>-0.010226</v>
      </c>
      <c r="K2061" s="1">
        <v>0.009175</v>
      </c>
    </row>
    <row r="2062" ht="15.75" customHeight="1">
      <c r="A2062" s="1">
        <v>57380.499977</v>
      </c>
      <c r="B2062" s="1">
        <v>57380.0</v>
      </c>
      <c r="C2062" s="1">
        <v>57381.0</v>
      </c>
      <c r="D2062" s="1">
        <v>0.019097</v>
      </c>
      <c r="E2062" s="1">
        <v>0.014106</v>
      </c>
      <c r="F2062" s="1">
        <v>-0.001752</v>
      </c>
      <c r="G2062" s="1">
        <v>0.006096</v>
      </c>
      <c r="H2062" s="1">
        <v>0.009069</v>
      </c>
      <c r="I2062" s="1">
        <v>0.006022</v>
      </c>
      <c r="J2062" s="1">
        <v>0.006537</v>
      </c>
      <c r="K2062" s="1">
        <v>0.009072</v>
      </c>
    </row>
    <row r="2063" ht="15.75" customHeight="1">
      <c r="A2063" s="1">
        <v>57381.499977</v>
      </c>
      <c r="B2063" s="1">
        <v>57381.0</v>
      </c>
      <c r="C2063" s="1">
        <v>57382.0</v>
      </c>
      <c r="D2063" s="1">
        <v>0.042399</v>
      </c>
      <c r="E2063" s="1">
        <v>0.01755</v>
      </c>
      <c r="F2063" s="1">
        <v>0.016673</v>
      </c>
      <c r="G2063" s="1">
        <v>0.007587</v>
      </c>
      <c r="H2063" s="1">
        <v>0.011564</v>
      </c>
      <c r="I2063" s="1">
        <v>0.007181</v>
      </c>
      <c r="J2063" s="1">
        <v>0.012784</v>
      </c>
      <c r="K2063" s="1">
        <v>0.010935</v>
      </c>
    </row>
    <row r="2064" ht="15.75" customHeight="1">
      <c r="A2064" s="1">
        <v>57382.499977</v>
      </c>
      <c r="B2064" s="1">
        <v>57382.0</v>
      </c>
      <c r="C2064" s="1">
        <v>57383.0</v>
      </c>
      <c r="D2064" s="1">
        <v>0.016061</v>
      </c>
      <c r="E2064" s="1">
        <v>0.018589</v>
      </c>
      <c r="F2064" s="1">
        <v>0.007005</v>
      </c>
      <c r="G2064" s="1">
        <v>0.007583</v>
      </c>
      <c r="H2064" s="1">
        <v>0.012795</v>
      </c>
      <c r="I2064" s="1">
        <v>0.007919</v>
      </c>
      <c r="J2064" s="1">
        <v>-0.007848</v>
      </c>
      <c r="K2064" s="1">
        <v>0.011544</v>
      </c>
    </row>
    <row r="2065" ht="15.75" customHeight="1">
      <c r="A2065" s="1">
        <v>57383.499977</v>
      </c>
      <c r="B2065" s="1">
        <v>57383.0</v>
      </c>
      <c r="C2065" s="1">
        <v>57384.0</v>
      </c>
      <c r="D2065" s="1">
        <v>0.054855</v>
      </c>
      <c r="E2065" s="1">
        <v>0.027647</v>
      </c>
      <c r="F2065" s="1">
        <v>0.004152</v>
      </c>
      <c r="G2065" s="1">
        <v>0.011753</v>
      </c>
      <c r="H2065" s="1">
        <v>0.010605</v>
      </c>
      <c r="I2065" s="1">
        <v>0.011308</v>
      </c>
      <c r="J2065" s="1">
        <v>0.030076</v>
      </c>
      <c r="K2065" s="1">
        <v>0.017671</v>
      </c>
    </row>
    <row r="2066" ht="15.75" customHeight="1">
      <c r="A2066" s="1">
        <v>57388.499977</v>
      </c>
      <c r="B2066" s="1">
        <v>57388.0</v>
      </c>
      <c r="C2066" s="1">
        <v>57389.0</v>
      </c>
      <c r="D2066" s="1">
        <v>-0.170923</v>
      </c>
      <c r="E2066" s="1">
        <v>0.090883</v>
      </c>
      <c r="F2066" s="1">
        <v>-0.056032</v>
      </c>
      <c r="G2066" s="1">
        <v>0.041075</v>
      </c>
      <c r="H2066" s="1">
        <v>0.022543</v>
      </c>
      <c r="I2066" s="1">
        <v>0.042954</v>
      </c>
      <c r="J2066" s="1">
        <v>-0.143107</v>
      </c>
      <c r="K2066" s="1">
        <v>0.05121</v>
      </c>
    </row>
    <row r="2067" ht="15.75" customHeight="1">
      <c r="A2067" s="1">
        <v>57389.499977</v>
      </c>
      <c r="B2067" s="1">
        <v>57389.0</v>
      </c>
      <c r="C2067" s="1">
        <v>57390.0</v>
      </c>
      <c r="D2067" s="1">
        <v>0.013486</v>
      </c>
      <c r="E2067" s="1">
        <v>0.017657</v>
      </c>
      <c r="F2067" s="1">
        <v>-0.016072</v>
      </c>
      <c r="G2067" s="1">
        <v>0.006242</v>
      </c>
      <c r="H2067" s="1">
        <v>0.018685</v>
      </c>
      <c r="I2067" s="1">
        <v>0.007595</v>
      </c>
      <c r="J2067" s="1">
        <v>-0.001335</v>
      </c>
      <c r="K2067" s="1">
        <v>0.011237</v>
      </c>
    </row>
    <row r="2068" ht="15.75" customHeight="1">
      <c r="A2068" s="1">
        <v>57390.499977</v>
      </c>
      <c r="B2068" s="1">
        <v>57390.0</v>
      </c>
      <c r="C2068" s="1">
        <v>57391.0</v>
      </c>
      <c r="D2068" s="1">
        <v>0.017155</v>
      </c>
      <c r="E2068" s="1">
        <v>0.014523</v>
      </c>
      <c r="F2068" s="1">
        <v>-0.002133</v>
      </c>
      <c r="G2068" s="1">
        <v>0.005652</v>
      </c>
      <c r="H2068" s="1">
        <v>0.004703</v>
      </c>
      <c r="I2068" s="1">
        <v>0.005878</v>
      </c>
      <c r="J2068" s="1">
        <v>0.010208</v>
      </c>
      <c r="K2068" s="1">
        <v>0.009296</v>
      </c>
    </row>
    <row r="2069" ht="15.75" customHeight="1">
      <c r="A2069" s="1">
        <v>57391.499977</v>
      </c>
      <c r="B2069" s="1">
        <v>57391.0</v>
      </c>
      <c r="C2069" s="1">
        <v>57392.0</v>
      </c>
      <c r="D2069" s="1">
        <v>-0.01782</v>
      </c>
      <c r="E2069" s="1">
        <v>0.017016</v>
      </c>
      <c r="F2069" s="1">
        <v>9.06E-4</v>
      </c>
      <c r="G2069" s="1">
        <v>0.008109</v>
      </c>
      <c r="H2069" s="1">
        <v>-0.003744</v>
      </c>
      <c r="I2069" s="1">
        <v>0.006864</v>
      </c>
      <c r="J2069" s="1">
        <v>-0.010691</v>
      </c>
      <c r="K2069" s="1">
        <v>0.010789</v>
      </c>
    </row>
    <row r="2070" ht="15.75" customHeight="1">
      <c r="A2070" s="1">
        <v>57392.499977</v>
      </c>
      <c r="B2070" s="1">
        <v>57392.0</v>
      </c>
      <c r="C2070" s="1">
        <v>57393.0</v>
      </c>
      <c r="D2070" s="1">
        <v>0.010186</v>
      </c>
      <c r="E2070" s="1">
        <v>0.052512</v>
      </c>
      <c r="F2070" s="1">
        <v>0.01812</v>
      </c>
      <c r="G2070" s="1">
        <v>0.02409</v>
      </c>
      <c r="H2070" s="1">
        <v>-0.001922</v>
      </c>
      <c r="I2070" s="1">
        <v>0.022502</v>
      </c>
      <c r="J2070" s="1">
        <v>0.002887</v>
      </c>
      <c r="K2070" s="1">
        <v>0.03238</v>
      </c>
    </row>
    <row r="2071" ht="15.75" customHeight="1">
      <c r="A2071" s="1">
        <v>57393.499977</v>
      </c>
      <c r="B2071" s="1">
        <v>57393.0</v>
      </c>
      <c r="C2071" s="1">
        <v>57394.0</v>
      </c>
      <c r="D2071" s="1">
        <v>0.085932</v>
      </c>
      <c r="E2071" s="1">
        <v>0.021154</v>
      </c>
      <c r="F2071" s="1">
        <v>0.016706</v>
      </c>
      <c r="G2071" s="1">
        <v>0.008429</v>
      </c>
      <c r="H2071" s="1">
        <v>0.021894</v>
      </c>
      <c r="I2071" s="1">
        <v>0.008583</v>
      </c>
      <c r="J2071" s="1">
        <v>0.035508</v>
      </c>
      <c r="K2071" s="1">
        <v>0.013685</v>
      </c>
    </row>
    <row r="2072" ht="15.75" customHeight="1">
      <c r="A2072" s="1">
        <v>57394.499977</v>
      </c>
      <c r="B2072" s="1">
        <v>57394.0</v>
      </c>
      <c r="C2072" s="1">
        <v>57395.0</v>
      </c>
      <c r="D2072" s="1">
        <v>0.033324</v>
      </c>
      <c r="E2072" s="1">
        <v>0.013059</v>
      </c>
      <c r="F2072" s="1">
        <v>0.004998</v>
      </c>
      <c r="G2072" s="1">
        <v>0.005208</v>
      </c>
      <c r="H2072" s="1">
        <v>0.005501</v>
      </c>
      <c r="I2072" s="1">
        <v>0.00536</v>
      </c>
      <c r="J2072" s="1">
        <v>0.017468</v>
      </c>
      <c r="K2072" s="1">
        <v>0.008631</v>
      </c>
    </row>
    <row r="2073" ht="15.75" customHeight="1">
      <c r="A2073" s="1">
        <v>57395.499977</v>
      </c>
      <c r="B2073" s="1">
        <v>57395.0</v>
      </c>
      <c r="C2073" s="1">
        <v>57396.0</v>
      </c>
      <c r="D2073" s="1">
        <v>-0.011015</v>
      </c>
      <c r="E2073" s="1">
        <v>0.014129</v>
      </c>
      <c r="F2073" s="1">
        <v>-3.18E-4</v>
      </c>
      <c r="G2073" s="1">
        <v>0.005921</v>
      </c>
      <c r="H2073" s="1">
        <v>-0.007351</v>
      </c>
      <c r="I2073" s="1">
        <v>0.006307</v>
      </c>
      <c r="J2073" s="1">
        <v>-0.001523</v>
      </c>
      <c r="K2073" s="1">
        <v>0.009153</v>
      </c>
    </row>
    <row r="2074" ht="15.75" customHeight="1">
      <c r="A2074" s="1">
        <v>57396.499977</v>
      </c>
      <c r="B2074" s="1">
        <v>57396.0</v>
      </c>
      <c r="C2074" s="1">
        <v>57397.0</v>
      </c>
      <c r="D2074" s="1">
        <v>-0.003892</v>
      </c>
      <c r="E2074" s="1">
        <v>0.012678</v>
      </c>
      <c r="F2074" s="1">
        <v>8.74E-4</v>
      </c>
      <c r="G2074" s="1">
        <v>0.00591</v>
      </c>
      <c r="H2074" s="1">
        <v>-0.003709</v>
      </c>
      <c r="I2074" s="1">
        <v>0.005498</v>
      </c>
      <c r="J2074" s="1">
        <v>3.93E-4</v>
      </c>
      <c r="K2074" s="1">
        <v>0.008267</v>
      </c>
    </row>
    <row r="2075" ht="15.75" customHeight="1">
      <c r="A2075" s="1">
        <v>57397.499977</v>
      </c>
      <c r="B2075" s="1">
        <v>57397.0</v>
      </c>
      <c r="C2075" s="1">
        <v>57398.0</v>
      </c>
      <c r="D2075" s="1">
        <v>-0.005086</v>
      </c>
      <c r="E2075" s="1">
        <v>0.012729</v>
      </c>
      <c r="F2075" s="1">
        <v>0.005325</v>
      </c>
      <c r="G2075" s="1">
        <v>0.005742</v>
      </c>
      <c r="H2075" s="1">
        <v>-0.004763</v>
      </c>
      <c r="I2075" s="1">
        <v>0.005732</v>
      </c>
      <c r="J2075" s="1">
        <v>-0.002323</v>
      </c>
      <c r="K2075" s="1">
        <v>0.008112</v>
      </c>
    </row>
    <row r="2076" ht="15.75" customHeight="1">
      <c r="A2076" s="1">
        <v>57398.499977</v>
      </c>
      <c r="B2076" s="1">
        <v>57398.0</v>
      </c>
      <c r="C2076" s="1">
        <v>57399.0</v>
      </c>
      <c r="D2076" s="1">
        <v>0.00395</v>
      </c>
      <c r="E2076" s="1">
        <v>0.01219</v>
      </c>
      <c r="F2076" s="1">
        <v>-0.003685</v>
      </c>
      <c r="G2076" s="1">
        <v>0.005165</v>
      </c>
      <c r="H2076" s="1">
        <v>-0.002955</v>
      </c>
      <c r="I2076" s="1">
        <v>0.005596</v>
      </c>
      <c r="J2076" s="1">
        <v>0.009919</v>
      </c>
      <c r="K2076" s="1">
        <v>0.007785</v>
      </c>
    </row>
    <row r="2077" ht="15.75" customHeight="1">
      <c r="A2077" s="1">
        <v>57399.499977</v>
      </c>
      <c r="B2077" s="1">
        <v>57399.0</v>
      </c>
      <c r="C2077" s="1">
        <v>57400.0</v>
      </c>
      <c r="D2077" s="1">
        <v>-0.02249</v>
      </c>
      <c r="E2077" s="1">
        <v>0.012337</v>
      </c>
      <c r="F2077" s="1">
        <v>-0.00332</v>
      </c>
      <c r="G2077" s="1">
        <v>0.005318</v>
      </c>
      <c r="H2077" s="1">
        <v>-0.006824</v>
      </c>
      <c r="I2077" s="1">
        <v>0.005564</v>
      </c>
      <c r="J2077" s="1">
        <v>-0.010063</v>
      </c>
      <c r="K2077" s="1">
        <v>0.007937</v>
      </c>
    </row>
    <row r="2078" ht="15.75" customHeight="1">
      <c r="A2078" s="1">
        <v>57400.499977</v>
      </c>
      <c r="B2078" s="1">
        <v>57400.0</v>
      </c>
      <c r="C2078" s="1">
        <v>57401.0</v>
      </c>
      <c r="D2078" s="1">
        <v>-0.017608</v>
      </c>
      <c r="E2078" s="1">
        <v>0.011874</v>
      </c>
      <c r="F2078" s="1">
        <v>0.002368</v>
      </c>
      <c r="G2078" s="1">
        <v>0.005233</v>
      </c>
      <c r="H2078" s="1">
        <v>0.001862</v>
      </c>
      <c r="I2078" s="1">
        <v>0.005418</v>
      </c>
      <c r="J2078" s="1">
        <v>-0.019222</v>
      </c>
      <c r="K2078" s="1">
        <v>0.007529</v>
      </c>
    </row>
    <row r="2079" ht="15.75" customHeight="1">
      <c r="A2079" s="1">
        <v>57401.499977</v>
      </c>
      <c r="B2079" s="1">
        <v>57401.0</v>
      </c>
      <c r="C2079" s="1">
        <v>57402.0</v>
      </c>
      <c r="D2079" s="1">
        <v>-0.012148</v>
      </c>
      <c r="E2079" s="1">
        <v>0.012629</v>
      </c>
      <c r="F2079" s="1">
        <v>-0.007367</v>
      </c>
      <c r="G2079" s="1">
        <v>0.005284</v>
      </c>
      <c r="H2079" s="1">
        <v>-0.001147</v>
      </c>
      <c r="I2079" s="1">
        <v>0.005866</v>
      </c>
      <c r="J2079" s="1">
        <v>-0.00535</v>
      </c>
      <c r="K2079" s="1">
        <v>0.007932</v>
      </c>
    </row>
    <row r="2080" ht="15.75" customHeight="1">
      <c r="A2080" s="1">
        <v>57402.499977</v>
      </c>
      <c r="B2080" s="1">
        <v>57402.0</v>
      </c>
      <c r="C2080" s="1">
        <v>57403.0</v>
      </c>
      <c r="D2080" s="1">
        <v>0.018027</v>
      </c>
      <c r="E2080" s="1">
        <v>0.015033</v>
      </c>
      <c r="F2080" s="1">
        <v>0.002256</v>
      </c>
      <c r="G2080" s="1">
        <v>0.006478</v>
      </c>
      <c r="H2080" s="1">
        <v>0.011302</v>
      </c>
      <c r="I2080" s="1">
        <v>0.006847</v>
      </c>
      <c r="J2080" s="1">
        <v>0.001765</v>
      </c>
      <c r="K2080" s="1">
        <v>0.009639</v>
      </c>
    </row>
    <row r="2081" ht="15.75" customHeight="1">
      <c r="A2081" s="1">
        <v>57403.499977</v>
      </c>
      <c r="B2081" s="1">
        <v>57403.0</v>
      </c>
      <c r="C2081" s="1">
        <v>57404.0</v>
      </c>
      <c r="D2081" s="1">
        <v>-0.056252</v>
      </c>
      <c r="E2081" s="1">
        <v>0.020459</v>
      </c>
      <c r="F2081" s="1">
        <v>-0.00453</v>
      </c>
      <c r="G2081" s="1">
        <v>0.009287</v>
      </c>
      <c r="H2081" s="1">
        <v>-0.024967</v>
      </c>
      <c r="I2081" s="1">
        <v>0.009324</v>
      </c>
      <c r="J2081" s="1">
        <v>-0.018432</v>
      </c>
      <c r="K2081" s="1">
        <v>0.013336</v>
      </c>
    </row>
    <row r="2082" ht="15.75" customHeight="1">
      <c r="A2082" s="1">
        <v>57404.499977</v>
      </c>
      <c r="B2082" s="1">
        <v>57404.0</v>
      </c>
      <c r="C2082" s="1">
        <v>57405.0</v>
      </c>
      <c r="D2082" s="1">
        <v>-0.009434</v>
      </c>
      <c r="E2082" s="1">
        <v>0.013521</v>
      </c>
      <c r="F2082" s="1">
        <v>-5.23E-4</v>
      </c>
      <c r="G2082" s="1">
        <v>0.005926</v>
      </c>
      <c r="H2082" s="1">
        <v>-0.003609</v>
      </c>
      <c r="I2082" s="1">
        <v>0.006197</v>
      </c>
      <c r="J2082" s="1">
        <v>-0.003395</v>
      </c>
      <c r="K2082" s="1">
        <v>0.00889</v>
      </c>
    </row>
    <row r="2083" ht="15.75" customHeight="1">
      <c r="A2083" s="1">
        <v>57405.499977</v>
      </c>
      <c r="B2083" s="1">
        <v>57405.0</v>
      </c>
      <c r="C2083" s="1">
        <v>57406.0</v>
      </c>
      <c r="D2083" s="1">
        <v>-0.003585</v>
      </c>
      <c r="E2083" s="1">
        <v>0.013622</v>
      </c>
      <c r="F2083" s="1">
        <v>0.011726</v>
      </c>
      <c r="G2083" s="1">
        <v>0.006995</v>
      </c>
      <c r="H2083" s="1">
        <v>-0.002677</v>
      </c>
      <c r="I2083" s="1">
        <v>0.006177</v>
      </c>
      <c r="J2083" s="1">
        <v>-0.009409</v>
      </c>
      <c r="K2083" s="1">
        <v>0.00855</v>
      </c>
    </row>
    <row r="2084" ht="15.75" customHeight="1">
      <c r="A2084" s="1">
        <v>57406.499977</v>
      </c>
      <c r="B2084" s="1">
        <v>57406.0</v>
      </c>
      <c r="C2084" s="1">
        <v>57407.0</v>
      </c>
      <c r="D2084" s="1">
        <v>0.022864</v>
      </c>
      <c r="E2084" s="1">
        <v>0.014899</v>
      </c>
      <c r="F2084" s="1">
        <v>0.006055</v>
      </c>
      <c r="G2084" s="1">
        <v>0.007333</v>
      </c>
      <c r="H2084" s="1">
        <v>0.011766</v>
      </c>
      <c r="I2084" s="1">
        <v>0.007139</v>
      </c>
      <c r="J2084" s="1">
        <v>0.003552</v>
      </c>
      <c r="K2084" s="1">
        <v>0.009066</v>
      </c>
    </row>
    <row r="2085" ht="15.75" customHeight="1">
      <c r="A2085" s="1">
        <v>57407.499977</v>
      </c>
      <c r="B2085" s="1">
        <v>57407.0</v>
      </c>
      <c r="C2085" s="1">
        <v>57408.0</v>
      </c>
      <c r="D2085" s="1">
        <v>0.001673</v>
      </c>
      <c r="E2085" s="1">
        <v>0.015131</v>
      </c>
      <c r="F2085" s="1">
        <v>-0.003119</v>
      </c>
      <c r="G2085" s="1">
        <v>0.006591</v>
      </c>
      <c r="H2085" s="1">
        <v>-0.004426</v>
      </c>
      <c r="I2085" s="1">
        <v>0.006773</v>
      </c>
      <c r="J2085" s="1">
        <v>0.010731</v>
      </c>
      <c r="K2085" s="1">
        <v>0.00994</v>
      </c>
    </row>
    <row r="2086" ht="15.75" customHeight="1">
      <c r="A2086" s="1">
        <v>57408.499977</v>
      </c>
      <c r="B2086" s="1">
        <v>57408.0</v>
      </c>
      <c r="C2086" s="1">
        <v>57409.0</v>
      </c>
      <c r="D2086" s="1">
        <v>0.007748</v>
      </c>
      <c r="E2086" s="1">
        <v>0.017293</v>
      </c>
      <c r="F2086" s="1">
        <v>-0.010298</v>
      </c>
      <c r="G2086" s="1">
        <v>0.006919</v>
      </c>
      <c r="H2086" s="1">
        <v>-4.79E-4</v>
      </c>
      <c r="I2086" s="1">
        <v>0.007845</v>
      </c>
      <c r="J2086" s="1">
        <v>0.014043</v>
      </c>
      <c r="K2086" s="1">
        <v>0.011226</v>
      </c>
    </row>
    <row r="2087" ht="15.75" customHeight="1">
      <c r="A2087" s="1">
        <v>57409.499977</v>
      </c>
      <c r="B2087" s="1">
        <v>57409.0</v>
      </c>
      <c r="C2087" s="1">
        <v>57410.0</v>
      </c>
      <c r="D2087" s="1">
        <v>-0.030743</v>
      </c>
      <c r="E2087" s="1">
        <v>0.016485</v>
      </c>
      <c r="F2087" s="1">
        <v>-0.01983</v>
      </c>
      <c r="G2087" s="1">
        <v>0.006499</v>
      </c>
      <c r="H2087" s="1">
        <v>-0.012106</v>
      </c>
      <c r="I2087" s="1">
        <v>0.007325</v>
      </c>
      <c r="J2087" s="1">
        <v>-3.97E-4</v>
      </c>
      <c r="K2087" s="1">
        <v>0.010645</v>
      </c>
    </row>
    <row r="2088" ht="15.75" customHeight="1">
      <c r="A2088" s="1">
        <v>57410.499977</v>
      </c>
      <c r="B2088" s="1">
        <v>57410.0</v>
      </c>
      <c r="C2088" s="1">
        <v>57411.0</v>
      </c>
      <c r="D2088" s="1">
        <v>-0.002663</v>
      </c>
      <c r="E2088" s="1">
        <v>0.020086</v>
      </c>
      <c r="F2088" s="1">
        <v>0.007025</v>
      </c>
      <c r="G2088" s="1">
        <v>0.009577</v>
      </c>
      <c r="H2088" s="1">
        <v>-0.003198</v>
      </c>
      <c r="I2088" s="1">
        <v>0.009039</v>
      </c>
      <c r="J2088" s="1">
        <v>-0.001213</v>
      </c>
      <c r="K2088" s="1">
        <v>0.012258</v>
      </c>
    </row>
    <row r="2089" ht="15.75" customHeight="1">
      <c r="A2089" s="1">
        <v>57411.499977</v>
      </c>
      <c r="B2089" s="1">
        <v>57411.0</v>
      </c>
      <c r="C2089" s="1">
        <v>57412.0</v>
      </c>
      <c r="D2089" s="1">
        <v>-0.025906</v>
      </c>
      <c r="E2089" s="1">
        <v>0.021138</v>
      </c>
      <c r="F2089" s="1">
        <v>-0.002601</v>
      </c>
      <c r="G2089" s="1">
        <v>0.008856</v>
      </c>
      <c r="H2089" s="1">
        <v>-0.006808</v>
      </c>
      <c r="I2089" s="1">
        <v>0.00957</v>
      </c>
      <c r="J2089" s="1">
        <v>-0.012977</v>
      </c>
      <c r="K2089" s="1">
        <v>0.012783</v>
      </c>
    </row>
    <row r="2090" ht="15.75" customHeight="1">
      <c r="A2090" s="1">
        <v>57412.499977</v>
      </c>
      <c r="B2090" s="1">
        <v>57412.0</v>
      </c>
      <c r="C2090" s="1">
        <v>57413.0</v>
      </c>
      <c r="D2090" s="1">
        <v>0.036422</v>
      </c>
      <c r="E2090" s="1">
        <v>0.029107</v>
      </c>
      <c r="F2090" s="1">
        <v>-0.003664</v>
      </c>
      <c r="G2090" s="1">
        <v>0.011777</v>
      </c>
      <c r="H2090" s="1">
        <v>0.016708</v>
      </c>
      <c r="I2090" s="1">
        <v>0.012693</v>
      </c>
      <c r="J2090" s="1">
        <v>0.014395</v>
      </c>
      <c r="K2090" s="1">
        <v>0.017851</v>
      </c>
    </row>
    <row r="2091" ht="15.75" customHeight="1">
      <c r="A2091" s="1">
        <v>57415.499977</v>
      </c>
      <c r="B2091" s="1">
        <v>57415.0</v>
      </c>
      <c r="C2091" s="1">
        <v>57416.0</v>
      </c>
      <c r="D2091" s="1">
        <v>0.016593</v>
      </c>
      <c r="E2091" s="1">
        <v>0.028057</v>
      </c>
      <c r="F2091" s="1">
        <v>0.013788</v>
      </c>
      <c r="G2091" s="1">
        <v>0.021121</v>
      </c>
      <c r="H2091" s="1">
        <v>-0.01375</v>
      </c>
      <c r="I2091" s="1">
        <v>0.013115</v>
      </c>
      <c r="J2091" s="1">
        <v>0.052172</v>
      </c>
      <c r="K2091" s="1">
        <v>0.03036</v>
      </c>
    </row>
    <row r="2092" ht="15.75" customHeight="1">
      <c r="A2092" s="1">
        <v>57416.499977</v>
      </c>
      <c r="B2092" s="1">
        <v>57416.0</v>
      </c>
      <c r="C2092" s="1">
        <v>57417.0</v>
      </c>
      <c r="D2092" s="1">
        <v>0.028458</v>
      </c>
      <c r="E2092" s="1">
        <v>0.020426</v>
      </c>
      <c r="F2092" s="1">
        <v>0.037004</v>
      </c>
      <c r="G2092" s="1">
        <v>0.015746</v>
      </c>
      <c r="H2092" s="1">
        <v>-0.004943</v>
      </c>
      <c r="I2092" s="1">
        <v>0.01009</v>
      </c>
      <c r="J2092" s="1">
        <v>0.001977</v>
      </c>
      <c r="K2092" s="1">
        <v>0.017682</v>
      </c>
    </row>
    <row r="2093" ht="15.75" customHeight="1">
      <c r="A2093" s="1">
        <v>57417.499977</v>
      </c>
      <c r="B2093" s="1">
        <v>57417.0</v>
      </c>
      <c r="C2093" s="1">
        <v>57418.0</v>
      </c>
      <c r="D2093" s="1">
        <v>-0.010969</v>
      </c>
      <c r="E2093" s="1">
        <v>0.01858</v>
      </c>
      <c r="F2093" s="1">
        <v>2.43E-4</v>
      </c>
      <c r="G2093" s="1">
        <v>0.013998</v>
      </c>
      <c r="H2093" s="1">
        <v>-0.015907</v>
      </c>
      <c r="I2093" s="1">
        <v>0.009234</v>
      </c>
      <c r="J2093" s="1">
        <v>0.025043</v>
      </c>
      <c r="K2093" s="1">
        <v>0.017807</v>
      </c>
    </row>
    <row r="2094" ht="15.75" customHeight="1">
      <c r="A2094" s="1">
        <v>57418.499977</v>
      </c>
      <c r="B2094" s="1">
        <v>57418.0</v>
      </c>
      <c r="C2094" s="1">
        <v>57419.0</v>
      </c>
      <c r="D2094" s="1">
        <v>-0.018966</v>
      </c>
      <c r="E2094" s="1">
        <v>0.015933</v>
      </c>
      <c r="F2094" s="1">
        <v>-0.01464</v>
      </c>
      <c r="G2094" s="1">
        <v>0.011759</v>
      </c>
      <c r="H2094" s="1">
        <v>-0.005076</v>
      </c>
      <c r="I2094" s="1">
        <v>0.008217</v>
      </c>
      <c r="J2094" s="1">
        <v>0.010231</v>
      </c>
      <c r="K2094" s="1">
        <v>0.014838</v>
      </c>
    </row>
    <row r="2095" ht="15.75" customHeight="1">
      <c r="A2095" s="1">
        <v>57419.499977</v>
      </c>
      <c r="B2095" s="1">
        <v>57419.0</v>
      </c>
      <c r="C2095" s="1">
        <v>57420.0</v>
      </c>
      <c r="D2095" s="1">
        <v>0.008413</v>
      </c>
      <c r="E2095" s="1">
        <v>0.014988</v>
      </c>
      <c r="F2095" s="1">
        <v>0.004896</v>
      </c>
      <c r="G2095" s="1">
        <v>0.011282</v>
      </c>
      <c r="H2095" s="1">
        <v>0.002795</v>
      </c>
      <c r="I2095" s="1">
        <v>0.007471</v>
      </c>
      <c r="J2095" s="1">
        <v>-0.004093</v>
      </c>
      <c r="K2095" s="1">
        <v>0.013513</v>
      </c>
    </row>
    <row r="2096" ht="15.75" customHeight="1">
      <c r="A2096" s="1">
        <v>57420.499977</v>
      </c>
      <c r="B2096" s="1">
        <v>57420.0</v>
      </c>
      <c r="C2096" s="1">
        <v>57421.0</v>
      </c>
      <c r="D2096" s="1">
        <v>0.008904</v>
      </c>
      <c r="E2096" s="1">
        <v>0.014262</v>
      </c>
      <c r="F2096" s="1">
        <v>0.007848</v>
      </c>
      <c r="G2096" s="1">
        <v>0.010657</v>
      </c>
      <c r="H2096" s="1">
        <v>-0.003329</v>
      </c>
      <c r="I2096" s="1">
        <v>0.007179</v>
      </c>
      <c r="J2096" s="1">
        <v>0.014085</v>
      </c>
      <c r="K2096" s="1">
        <v>0.01318</v>
      </c>
    </row>
    <row r="2097" ht="15.75" customHeight="1">
      <c r="A2097" s="1">
        <v>57421.499977</v>
      </c>
      <c r="B2097" s="1">
        <v>57421.0</v>
      </c>
      <c r="C2097" s="1">
        <v>57422.0</v>
      </c>
      <c r="D2097" s="1">
        <v>-0.01714</v>
      </c>
      <c r="E2097" s="1">
        <v>0.013656</v>
      </c>
      <c r="F2097" s="1">
        <v>-0.015702</v>
      </c>
      <c r="G2097" s="1">
        <v>0.010289</v>
      </c>
      <c r="H2097" s="1">
        <v>-8.29E-4</v>
      </c>
      <c r="I2097" s="1">
        <v>0.006812</v>
      </c>
      <c r="J2097" s="1">
        <v>-0.003816</v>
      </c>
      <c r="K2097" s="1">
        <v>0.01256</v>
      </c>
    </row>
    <row r="2098" ht="15.75" customHeight="1">
      <c r="A2098" s="1">
        <v>57422.499977</v>
      </c>
      <c r="B2098" s="1">
        <v>57422.0</v>
      </c>
      <c r="C2098" s="1">
        <v>57423.0</v>
      </c>
      <c r="D2098" s="1">
        <v>-0.004309</v>
      </c>
      <c r="E2098" s="1">
        <v>0.015898</v>
      </c>
      <c r="F2098" s="1">
        <v>0.007117</v>
      </c>
      <c r="G2098" s="1">
        <v>0.01224</v>
      </c>
      <c r="H2098" s="1">
        <v>-0.0014</v>
      </c>
      <c r="I2098" s="1">
        <v>0.00776</v>
      </c>
      <c r="J2098" s="1">
        <v>-0.021405</v>
      </c>
      <c r="K2098" s="1">
        <v>0.014414</v>
      </c>
    </row>
    <row r="2099" ht="15.75" customHeight="1">
      <c r="A2099" s="1">
        <v>57423.499977</v>
      </c>
      <c r="B2099" s="1">
        <v>57423.0</v>
      </c>
      <c r="C2099" s="1">
        <v>57424.0</v>
      </c>
      <c r="D2099" s="1">
        <v>-0.025864</v>
      </c>
      <c r="E2099" s="1">
        <v>0.016636</v>
      </c>
      <c r="F2099" s="1">
        <v>-0.026955</v>
      </c>
      <c r="G2099" s="1">
        <v>0.012269</v>
      </c>
      <c r="H2099" s="1">
        <v>0.004226</v>
      </c>
      <c r="I2099" s="1">
        <v>0.00853</v>
      </c>
      <c r="J2099" s="1">
        <v>-0.016179</v>
      </c>
      <c r="K2099" s="1">
        <v>0.015337</v>
      </c>
    </row>
    <row r="2100" ht="15.75" customHeight="1">
      <c r="A2100" s="1">
        <v>57424.499977</v>
      </c>
      <c r="B2100" s="1">
        <v>57424.0</v>
      </c>
      <c r="C2100" s="1">
        <v>57425.0</v>
      </c>
      <c r="D2100" s="1">
        <v>0.003364</v>
      </c>
      <c r="E2100" s="1">
        <v>0.018864</v>
      </c>
      <c r="F2100" s="1">
        <v>0.007383</v>
      </c>
      <c r="G2100" s="1">
        <v>0.014034</v>
      </c>
      <c r="H2100" s="1">
        <v>-0.002124</v>
      </c>
      <c r="I2100" s="1">
        <v>0.009419</v>
      </c>
      <c r="J2100" s="1">
        <v>-8.02E-4</v>
      </c>
      <c r="K2100" s="1">
        <v>0.018598</v>
      </c>
    </row>
    <row r="2101" ht="15.75" customHeight="1">
      <c r="A2101" s="1">
        <v>57425.499977</v>
      </c>
      <c r="B2101" s="1">
        <v>57425.0</v>
      </c>
      <c r="C2101" s="1">
        <v>57426.0</v>
      </c>
      <c r="D2101" s="1">
        <v>-2.19E-4</v>
      </c>
      <c r="E2101" s="1">
        <v>0.029493</v>
      </c>
      <c r="F2101" s="1">
        <v>-0.025599</v>
      </c>
      <c r="G2101" s="1">
        <v>0.020855</v>
      </c>
      <c r="H2101" s="1">
        <v>0.011475</v>
      </c>
      <c r="I2101" s="1">
        <v>0.015339</v>
      </c>
      <c r="J2101" s="1">
        <v>0.014672</v>
      </c>
      <c r="K2101" s="1">
        <v>0.029053</v>
      </c>
    </row>
    <row r="2102" ht="15.75" customHeight="1">
      <c r="A2102" s="1">
        <v>57426.499977</v>
      </c>
      <c r="B2102" s="1">
        <v>57426.0</v>
      </c>
      <c r="C2102" s="1">
        <v>57427.0</v>
      </c>
      <c r="D2102" s="1">
        <v>0.030058</v>
      </c>
      <c r="E2102" s="1">
        <v>0.042686</v>
      </c>
      <c r="F2102" s="1">
        <v>0.045027</v>
      </c>
      <c r="G2102" s="1">
        <v>0.033286</v>
      </c>
      <c r="H2102" s="1">
        <v>-0.011413</v>
      </c>
      <c r="I2102" s="1">
        <v>0.019595</v>
      </c>
      <c r="J2102" s="1">
        <v>0.007999</v>
      </c>
      <c r="K2102" s="1">
        <v>0.042695</v>
      </c>
    </row>
    <row r="2103" ht="15.75" customHeight="1">
      <c r="A2103" s="1">
        <v>57432.499977</v>
      </c>
      <c r="B2103" s="1">
        <v>57432.0</v>
      </c>
      <c r="C2103" s="1">
        <v>57433.0</v>
      </c>
      <c r="D2103" s="1">
        <v>0.032845</v>
      </c>
      <c r="E2103" s="1">
        <v>0.028409</v>
      </c>
      <c r="F2103" s="1">
        <v>0.005937</v>
      </c>
      <c r="G2103" s="1">
        <v>0.011936</v>
      </c>
      <c r="H2103" s="1">
        <v>0.029335</v>
      </c>
      <c r="I2103" s="1">
        <v>0.01302</v>
      </c>
      <c r="J2103" s="1">
        <v>-0.012714</v>
      </c>
      <c r="K2103" s="1">
        <v>0.016607</v>
      </c>
    </row>
    <row r="2104" ht="15.75" customHeight="1">
      <c r="A2104" s="1">
        <v>57433.499977</v>
      </c>
      <c r="B2104" s="1">
        <v>57433.0</v>
      </c>
      <c r="C2104" s="1">
        <v>57434.0</v>
      </c>
      <c r="D2104" s="1">
        <v>-0.020392</v>
      </c>
      <c r="E2104" s="1">
        <v>0.021996</v>
      </c>
      <c r="F2104" s="1">
        <v>-0.012526</v>
      </c>
      <c r="G2104" s="1">
        <v>0.009598</v>
      </c>
      <c r="H2104" s="1">
        <v>0.005088</v>
      </c>
      <c r="I2104" s="1">
        <v>0.010115</v>
      </c>
      <c r="J2104" s="1">
        <v>-0.015245</v>
      </c>
      <c r="K2104" s="1">
        <v>0.013111</v>
      </c>
    </row>
    <row r="2105" ht="15.75" customHeight="1">
      <c r="A2105" s="1">
        <v>57434.499977</v>
      </c>
      <c r="B2105" s="1">
        <v>57434.0</v>
      </c>
      <c r="C2105" s="1">
        <v>57435.0</v>
      </c>
      <c r="D2105" s="1">
        <v>-0.055168</v>
      </c>
      <c r="E2105" s="1">
        <v>0.020545</v>
      </c>
      <c r="F2105" s="1">
        <v>-0.007769</v>
      </c>
      <c r="G2105" s="1">
        <v>0.008709</v>
      </c>
      <c r="H2105" s="1">
        <v>-0.017363</v>
      </c>
      <c r="I2105" s="1">
        <v>0.009012</v>
      </c>
      <c r="J2105" s="1">
        <v>-0.021642</v>
      </c>
      <c r="K2105" s="1">
        <v>0.013039</v>
      </c>
    </row>
    <row r="2106" ht="15.75" customHeight="1">
      <c r="A2106" s="1">
        <v>57435.499977</v>
      </c>
      <c r="B2106" s="1">
        <v>57435.0</v>
      </c>
      <c r="C2106" s="1">
        <v>57436.0</v>
      </c>
      <c r="D2106" s="1">
        <v>-0.047628</v>
      </c>
      <c r="E2106" s="1">
        <v>0.017845</v>
      </c>
      <c r="F2106" s="1">
        <v>0.003228</v>
      </c>
      <c r="G2106" s="1">
        <v>0.009155</v>
      </c>
      <c r="H2106" s="1">
        <v>-0.02165</v>
      </c>
      <c r="I2106" s="1">
        <v>0.008039</v>
      </c>
      <c r="J2106" s="1">
        <v>-0.015952</v>
      </c>
      <c r="K2106" s="1">
        <v>0.010878</v>
      </c>
    </row>
    <row r="2107" ht="15.75" customHeight="1">
      <c r="A2107" s="1">
        <v>57436.499977</v>
      </c>
      <c r="B2107" s="1">
        <v>57436.0</v>
      </c>
      <c r="C2107" s="1">
        <v>57437.0</v>
      </c>
      <c r="D2107" s="1">
        <v>-0.002585</v>
      </c>
      <c r="E2107" s="1">
        <v>0.017221</v>
      </c>
      <c r="F2107" s="1">
        <v>-0.007254</v>
      </c>
      <c r="G2107" s="1">
        <v>0.007884</v>
      </c>
      <c r="H2107" s="1">
        <v>-8.1E-4</v>
      </c>
      <c r="I2107" s="1">
        <v>0.00789</v>
      </c>
      <c r="J2107" s="1">
        <v>0.002258</v>
      </c>
      <c r="K2107" s="1">
        <v>0.0108</v>
      </c>
    </row>
    <row r="2108" ht="15.75" customHeight="1">
      <c r="A2108" s="1">
        <v>57437.499977</v>
      </c>
      <c r="B2108" s="1">
        <v>57437.0</v>
      </c>
      <c r="C2108" s="1">
        <v>57438.0</v>
      </c>
      <c r="D2108" s="1">
        <v>-0.015996</v>
      </c>
      <c r="E2108" s="1">
        <v>0.014914</v>
      </c>
      <c r="F2108" s="1">
        <v>-0.007277</v>
      </c>
      <c r="G2108" s="1">
        <v>0.006714</v>
      </c>
      <c r="H2108" s="1">
        <v>-0.013005</v>
      </c>
      <c r="I2108" s="1">
        <v>0.006698</v>
      </c>
      <c r="J2108" s="1">
        <v>0.007479</v>
      </c>
      <c r="K2108" s="1">
        <v>0.00964</v>
      </c>
    </row>
    <row r="2109" ht="15.75" customHeight="1">
      <c r="A2109" s="1">
        <v>57438.499977</v>
      </c>
      <c r="B2109" s="1">
        <v>57438.0</v>
      </c>
      <c r="C2109" s="1">
        <v>57439.0</v>
      </c>
      <c r="D2109" s="1">
        <v>-0.012956</v>
      </c>
      <c r="E2109" s="1">
        <v>0.015265</v>
      </c>
      <c r="F2109" s="1">
        <v>-0.008243</v>
      </c>
      <c r="G2109" s="1">
        <v>0.006793</v>
      </c>
      <c r="H2109" s="1">
        <v>-0.002509</v>
      </c>
      <c r="I2109" s="1">
        <v>0.007038</v>
      </c>
      <c r="J2109" s="1">
        <v>-0.002314</v>
      </c>
      <c r="K2109" s="1">
        <v>0.009876</v>
      </c>
    </row>
    <row r="2110" ht="15.75" customHeight="1">
      <c r="A2110" s="1">
        <v>57439.499977</v>
      </c>
      <c r="B2110" s="1">
        <v>57439.0</v>
      </c>
      <c r="C2110" s="1">
        <v>57440.0</v>
      </c>
      <c r="D2110" s="1">
        <v>-0.002081</v>
      </c>
      <c r="E2110" s="1">
        <v>0.01378</v>
      </c>
      <c r="F2110" s="1">
        <v>-0.003297</v>
      </c>
      <c r="G2110" s="1">
        <v>0.006246</v>
      </c>
      <c r="H2110" s="1">
        <v>0.009301</v>
      </c>
      <c r="I2110" s="1">
        <v>0.006706</v>
      </c>
      <c r="J2110" s="1">
        <v>-0.009862</v>
      </c>
      <c r="K2110" s="1">
        <v>0.008535</v>
      </c>
    </row>
    <row r="2111" ht="15.75" customHeight="1">
      <c r="A2111" s="1">
        <v>57440.499977</v>
      </c>
      <c r="B2111" s="1">
        <v>57440.0</v>
      </c>
      <c r="C2111" s="1">
        <v>57441.0</v>
      </c>
      <c r="D2111" s="1">
        <v>0.003061</v>
      </c>
      <c r="E2111" s="1">
        <v>0.013914</v>
      </c>
      <c r="F2111" s="1">
        <v>0.014419</v>
      </c>
      <c r="G2111" s="1">
        <v>0.006639</v>
      </c>
      <c r="H2111" s="1">
        <v>-0.009763</v>
      </c>
      <c r="I2111" s="1">
        <v>0.006153</v>
      </c>
      <c r="J2111" s="1">
        <v>0.005384</v>
      </c>
      <c r="K2111" s="1">
        <v>0.009208</v>
      </c>
    </row>
    <row r="2112" ht="15.75" customHeight="1">
      <c r="A2112" s="1">
        <v>57441.499977</v>
      </c>
      <c r="B2112" s="1">
        <v>57441.0</v>
      </c>
      <c r="C2112" s="1">
        <v>57442.0</v>
      </c>
      <c r="D2112" s="1">
        <v>0.004925</v>
      </c>
      <c r="E2112" s="1">
        <v>0.030282</v>
      </c>
      <c r="F2112" s="1">
        <v>-0.006581</v>
      </c>
      <c r="G2112" s="1">
        <v>0.013438</v>
      </c>
      <c r="H2112" s="1">
        <v>0.001697</v>
      </c>
      <c r="I2112" s="1">
        <v>0.012118</v>
      </c>
      <c r="J2112" s="1">
        <v>0.006236</v>
      </c>
      <c r="K2112" s="1">
        <v>0.021534</v>
      </c>
    </row>
    <row r="2113" ht="15.75" customHeight="1">
      <c r="A2113" s="1">
        <v>57442.499977</v>
      </c>
      <c r="B2113" s="1">
        <v>57442.0</v>
      </c>
      <c r="C2113" s="1">
        <v>57443.0</v>
      </c>
      <c r="D2113" s="1">
        <v>0.002819</v>
      </c>
      <c r="E2113" s="1">
        <v>0.01308</v>
      </c>
      <c r="F2113" s="1">
        <v>1.4E-4</v>
      </c>
      <c r="G2113" s="1">
        <v>0.005552</v>
      </c>
      <c r="H2113" s="1">
        <v>-0.002706</v>
      </c>
      <c r="I2113" s="1">
        <v>0.005883</v>
      </c>
      <c r="J2113" s="1">
        <v>0.007375</v>
      </c>
      <c r="K2113" s="1">
        <v>0.008517</v>
      </c>
    </row>
    <row r="2114" ht="15.75" customHeight="1">
      <c r="A2114" s="1">
        <v>57443.499977</v>
      </c>
      <c r="B2114" s="1">
        <v>57443.0</v>
      </c>
      <c r="C2114" s="1">
        <v>57444.0</v>
      </c>
      <c r="D2114" s="1">
        <v>-0.00938</v>
      </c>
      <c r="E2114" s="1">
        <v>0.01253</v>
      </c>
      <c r="F2114" s="1">
        <v>0.003371</v>
      </c>
      <c r="G2114" s="1">
        <v>0.005862</v>
      </c>
      <c r="H2114" s="1">
        <v>-0.003488</v>
      </c>
      <c r="I2114" s="1">
        <v>0.005522</v>
      </c>
      <c r="J2114" s="1">
        <v>-0.006801</v>
      </c>
      <c r="K2114" s="1">
        <v>0.007976</v>
      </c>
    </row>
    <row r="2115" ht="15.75" customHeight="1">
      <c r="A2115" s="1">
        <v>57444.499977</v>
      </c>
      <c r="B2115" s="1">
        <v>57444.0</v>
      </c>
      <c r="C2115" s="1">
        <v>57445.0</v>
      </c>
      <c r="D2115" s="1">
        <v>-6.59E-4</v>
      </c>
      <c r="E2115" s="1">
        <v>0.011594</v>
      </c>
      <c r="F2115" s="1">
        <v>-0.015235</v>
      </c>
      <c r="G2115" s="1">
        <v>0.004322</v>
      </c>
      <c r="H2115" s="1">
        <v>0.005542</v>
      </c>
      <c r="I2115" s="1">
        <v>0.005325</v>
      </c>
      <c r="J2115" s="1">
        <v>0.003267</v>
      </c>
      <c r="K2115" s="1">
        <v>0.007525</v>
      </c>
    </row>
    <row r="2116" ht="15.75" customHeight="1">
      <c r="A2116" s="1">
        <v>57445.499977</v>
      </c>
      <c r="B2116" s="1">
        <v>57445.0</v>
      </c>
      <c r="C2116" s="1">
        <v>57446.0</v>
      </c>
      <c r="D2116" s="1">
        <v>-0.006229</v>
      </c>
      <c r="E2116" s="1">
        <v>0.011584</v>
      </c>
      <c r="F2116" s="1">
        <v>-7.26E-4</v>
      </c>
      <c r="G2116" s="1">
        <v>0.004886</v>
      </c>
      <c r="H2116" s="1">
        <v>5.4E-5</v>
      </c>
      <c r="I2116" s="1">
        <v>0.005347</v>
      </c>
      <c r="J2116" s="1">
        <v>-0.006038</v>
      </c>
      <c r="K2116" s="1">
        <v>0.007338</v>
      </c>
    </row>
    <row r="2117" ht="15.75" customHeight="1">
      <c r="A2117" s="1">
        <v>57446.499977</v>
      </c>
      <c r="B2117" s="1">
        <v>57446.0</v>
      </c>
      <c r="C2117" s="1">
        <v>57447.0</v>
      </c>
      <c r="D2117" s="1">
        <v>-0.01048</v>
      </c>
      <c r="E2117" s="1">
        <v>0.010793</v>
      </c>
      <c r="F2117" s="1">
        <v>-3.27E-4</v>
      </c>
      <c r="G2117" s="1">
        <v>0.004497</v>
      </c>
      <c r="H2117" s="1">
        <v>-0.007042</v>
      </c>
      <c r="I2117" s="1">
        <v>0.004956</v>
      </c>
      <c r="J2117" s="1">
        <v>0.001183</v>
      </c>
      <c r="K2117" s="1">
        <v>0.006969</v>
      </c>
    </row>
    <row r="2118" ht="15.75" customHeight="1">
      <c r="A2118" s="1">
        <v>57447.499977</v>
      </c>
      <c r="B2118" s="1">
        <v>57447.0</v>
      </c>
      <c r="C2118" s="1">
        <v>57448.0</v>
      </c>
      <c r="D2118" s="1">
        <v>0.017222</v>
      </c>
      <c r="E2118" s="1">
        <v>0.01161</v>
      </c>
      <c r="F2118" s="1">
        <v>-0.003096</v>
      </c>
      <c r="G2118" s="1">
        <v>0.005072</v>
      </c>
      <c r="H2118" s="1">
        <v>-0.00212</v>
      </c>
      <c r="I2118" s="1">
        <v>0.005113</v>
      </c>
      <c r="J2118" s="1">
        <v>0.020431</v>
      </c>
      <c r="K2118" s="1">
        <v>0.007582</v>
      </c>
    </row>
    <row r="2119" ht="15.75" customHeight="1">
      <c r="A2119" s="1">
        <v>57448.499977</v>
      </c>
      <c r="B2119" s="1">
        <v>57448.0</v>
      </c>
      <c r="C2119" s="1">
        <v>57449.0</v>
      </c>
      <c r="D2119" s="1">
        <v>-0.009281</v>
      </c>
      <c r="E2119" s="1">
        <v>0.011531</v>
      </c>
      <c r="F2119" s="1">
        <v>0.006267</v>
      </c>
      <c r="G2119" s="1">
        <v>0.005348</v>
      </c>
      <c r="H2119" s="1">
        <v>0.008589</v>
      </c>
      <c r="I2119" s="1">
        <v>0.005444</v>
      </c>
      <c r="J2119" s="1">
        <v>-0.02379</v>
      </c>
      <c r="K2119" s="1">
        <v>0.007008</v>
      </c>
    </row>
    <row r="2120" ht="15.75" customHeight="1">
      <c r="A2120" s="1">
        <v>57449.499977</v>
      </c>
      <c r="B2120" s="1">
        <v>57449.0</v>
      </c>
      <c r="C2120" s="1">
        <v>57450.0</v>
      </c>
      <c r="D2120" s="1">
        <v>-0.006333</v>
      </c>
      <c r="E2120" s="1">
        <v>0.011942</v>
      </c>
      <c r="F2120" s="1">
        <v>0.001601</v>
      </c>
      <c r="G2120" s="1">
        <v>0.005613</v>
      </c>
      <c r="H2120" s="1">
        <v>-0.003182</v>
      </c>
      <c r="I2120" s="1">
        <v>0.005279</v>
      </c>
      <c r="J2120" s="1">
        <v>-0.003106</v>
      </c>
      <c r="K2120" s="1">
        <v>0.007664</v>
      </c>
    </row>
    <row r="2121" ht="15.75" customHeight="1">
      <c r="A2121" s="1">
        <v>57450.499977</v>
      </c>
      <c r="B2121" s="1">
        <v>57450.0</v>
      </c>
      <c r="C2121" s="1">
        <v>57451.0</v>
      </c>
      <c r="D2121" s="1">
        <v>-0.017281</v>
      </c>
      <c r="E2121" s="1">
        <v>0.012207</v>
      </c>
      <c r="F2121" s="1">
        <v>2.35E-4</v>
      </c>
      <c r="G2121" s="1">
        <v>0.005608</v>
      </c>
      <c r="H2121" s="1">
        <v>-0.00802</v>
      </c>
      <c r="I2121" s="1">
        <v>0.005468</v>
      </c>
      <c r="J2121" s="1">
        <v>-0.006076</v>
      </c>
      <c r="K2121" s="1">
        <v>0.007745</v>
      </c>
    </row>
    <row r="2122" ht="15.75" customHeight="1">
      <c r="A2122" s="1">
        <v>57451.499977</v>
      </c>
      <c r="B2122" s="1">
        <v>57451.0</v>
      </c>
      <c r="C2122" s="1">
        <v>57452.0</v>
      </c>
      <c r="D2122" s="1">
        <v>-0.015352</v>
      </c>
      <c r="E2122" s="1">
        <v>0.012966</v>
      </c>
      <c r="F2122" s="1">
        <v>-0.00197</v>
      </c>
      <c r="G2122" s="1">
        <v>0.005502</v>
      </c>
      <c r="H2122" s="1">
        <v>-0.011922</v>
      </c>
      <c r="I2122" s="1">
        <v>0.005655</v>
      </c>
      <c r="J2122" s="1">
        <v>0.003245</v>
      </c>
      <c r="K2122" s="1">
        <v>0.008523</v>
      </c>
    </row>
    <row r="2123" ht="15.75" customHeight="1">
      <c r="A2123" s="1">
        <v>57452.499977</v>
      </c>
      <c r="B2123" s="1">
        <v>57452.0</v>
      </c>
      <c r="C2123" s="1">
        <v>57453.0</v>
      </c>
      <c r="D2123" s="1">
        <v>-0.00916</v>
      </c>
      <c r="E2123" s="1">
        <v>0.015547</v>
      </c>
      <c r="F2123" s="1">
        <v>0.004058</v>
      </c>
      <c r="G2123" s="1">
        <v>0.006811</v>
      </c>
      <c r="H2123" s="1">
        <v>-0.005322</v>
      </c>
      <c r="I2123" s="1">
        <v>0.006834</v>
      </c>
      <c r="J2123" s="1">
        <v>-0.004519</v>
      </c>
      <c r="K2123" s="1">
        <v>0.010239</v>
      </c>
    </row>
    <row r="2124" ht="15.75" customHeight="1">
      <c r="A2124" s="1">
        <v>57453.499977</v>
      </c>
      <c r="B2124" s="1">
        <v>57453.0</v>
      </c>
      <c r="C2124" s="1">
        <v>57454.0</v>
      </c>
      <c r="D2124" s="1">
        <v>-0.015187</v>
      </c>
      <c r="E2124" s="1">
        <v>0.021098</v>
      </c>
      <c r="F2124" s="1">
        <v>0.00277</v>
      </c>
      <c r="G2124" s="1">
        <v>0.007843</v>
      </c>
      <c r="H2124" s="1">
        <v>-0.01425</v>
      </c>
      <c r="I2124" s="1">
        <v>0.008459</v>
      </c>
      <c r="J2124" s="1">
        <v>0.002051</v>
      </c>
      <c r="K2124" s="1">
        <v>0.014519</v>
      </c>
    </row>
    <row r="2125" ht="15.75" customHeight="1">
      <c r="A2125" s="1">
        <v>57454.499977</v>
      </c>
      <c r="B2125" s="1">
        <v>57454.0</v>
      </c>
      <c r="C2125" s="1">
        <v>57455.0</v>
      </c>
      <c r="D2125" s="1">
        <v>-0.013788</v>
      </c>
      <c r="E2125" s="1">
        <v>0.015694</v>
      </c>
      <c r="F2125" s="1">
        <v>0.00247</v>
      </c>
      <c r="G2125" s="1">
        <v>0.007124</v>
      </c>
      <c r="H2125" s="1">
        <v>-0.008131</v>
      </c>
      <c r="I2125" s="1">
        <v>0.006449</v>
      </c>
      <c r="J2125" s="1">
        <v>-0.004313</v>
      </c>
      <c r="K2125" s="1">
        <v>0.00987</v>
      </c>
    </row>
    <row r="2126" ht="15.75" customHeight="1">
      <c r="A2126" s="1">
        <v>57455.499977</v>
      </c>
      <c r="B2126" s="1">
        <v>57455.0</v>
      </c>
      <c r="C2126" s="1">
        <v>57456.0</v>
      </c>
      <c r="D2126" s="1">
        <v>0.010069</v>
      </c>
      <c r="E2126" s="1">
        <v>0.016237</v>
      </c>
      <c r="F2126" s="1">
        <v>0.009477</v>
      </c>
      <c r="G2126" s="1">
        <v>0.007355</v>
      </c>
      <c r="H2126" s="1">
        <v>-0.004199</v>
      </c>
      <c r="I2126" s="1">
        <v>0.006824</v>
      </c>
      <c r="J2126" s="1">
        <v>0.008402</v>
      </c>
      <c r="K2126" s="1">
        <v>0.010101</v>
      </c>
    </row>
    <row r="2127" ht="15.75" customHeight="1">
      <c r="A2127" s="1">
        <v>57456.499977</v>
      </c>
      <c r="B2127" s="1">
        <v>57456.0</v>
      </c>
      <c r="C2127" s="1">
        <v>57457.0</v>
      </c>
      <c r="D2127" s="1">
        <v>-0.003364</v>
      </c>
      <c r="E2127" s="1">
        <v>0.01482</v>
      </c>
      <c r="F2127" s="1">
        <v>1.6E-5</v>
      </c>
      <c r="G2127" s="1">
        <v>0.006776</v>
      </c>
      <c r="H2127" s="1">
        <v>-0.010946000000000001</v>
      </c>
      <c r="I2127" s="1">
        <v>0.005877</v>
      </c>
      <c r="J2127" s="1">
        <v>0.014093</v>
      </c>
      <c r="K2127" s="1">
        <v>0.009615</v>
      </c>
    </row>
    <row r="2128" ht="15.75" customHeight="1">
      <c r="A2128" s="1">
        <v>57457.499977</v>
      </c>
      <c r="B2128" s="1">
        <v>57457.0</v>
      </c>
      <c r="C2128" s="1">
        <v>57458.0</v>
      </c>
      <c r="D2128" s="1">
        <v>-0.002916</v>
      </c>
      <c r="E2128" s="1">
        <v>0.013114</v>
      </c>
      <c r="F2128" s="1">
        <v>-8.21E-4</v>
      </c>
      <c r="G2128" s="1">
        <v>0.006066</v>
      </c>
      <c r="H2128" s="1">
        <v>-0.004239</v>
      </c>
      <c r="I2128" s="1">
        <v>0.005365</v>
      </c>
      <c r="J2128" s="1">
        <v>0.003247</v>
      </c>
      <c r="K2128" s="1">
        <v>0.008266</v>
      </c>
    </row>
    <row r="2129" ht="15.75" customHeight="1">
      <c r="A2129" s="1">
        <v>57458.499977</v>
      </c>
      <c r="B2129" s="1">
        <v>57458.0</v>
      </c>
      <c r="C2129" s="1">
        <v>57459.0</v>
      </c>
      <c r="D2129" s="1">
        <v>-0.003419</v>
      </c>
      <c r="E2129" s="1">
        <v>0.013515</v>
      </c>
      <c r="F2129" s="1">
        <v>0.00452</v>
      </c>
      <c r="G2129" s="1">
        <v>0.006018</v>
      </c>
      <c r="H2129" s="1">
        <v>3.65E-4</v>
      </c>
      <c r="I2129" s="1">
        <v>0.005659</v>
      </c>
      <c r="J2129" s="1">
        <v>-0.006278</v>
      </c>
      <c r="K2129" s="1">
        <v>0.008424</v>
      </c>
    </row>
    <row r="2130" ht="15.75" customHeight="1">
      <c r="A2130" s="1">
        <v>57459.499977</v>
      </c>
      <c r="B2130" s="1">
        <v>57459.0</v>
      </c>
      <c r="C2130" s="1">
        <v>57460.0</v>
      </c>
      <c r="D2130" s="1">
        <v>-0.009097</v>
      </c>
      <c r="E2130" s="1">
        <v>0.013766</v>
      </c>
      <c r="F2130" s="1">
        <v>-0.009015</v>
      </c>
      <c r="G2130" s="1">
        <v>0.005471</v>
      </c>
      <c r="H2130" s="1">
        <v>0.00634</v>
      </c>
      <c r="I2130" s="1">
        <v>0.005942</v>
      </c>
      <c r="J2130" s="1">
        <v>-0.010421</v>
      </c>
      <c r="K2130" s="1">
        <v>0.00852</v>
      </c>
    </row>
    <row r="2131" ht="15.75" customHeight="1">
      <c r="A2131" s="1">
        <v>57460.499977</v>
      </c>
      <c r="B2131" s="1">
        <v>57460.0</v>
      </c>
      <c r="C2131" s="1">
        <v>57461.0</v>
      </c>
      <c r="D2131" s="1">
        <v>-0.019567</v>
      </c>
      <c r="E2131" s="1">
        <v>0.012649</v>
      </c>
      <c r="F2131" s="1">
        <v>-0.004579</v>
      </c>
      <c r="G2131" s="1">
        <v>0.005749</v>
      </c>
      <c r="H2131" s="1">
        <v>-0.00478</v>
      </c>
      <c r="I2131" s="1">
        <v>0.005214</v>
      </c>
      <c r="J2131" s="1">
        <v>-0.008261</v>
      </c>
      <c r="K2131" s="1">
        <v>0.007949</v>
      </c>
    </row>
    <row r="2132" ht="15.75" customHeight="1">
      <c r="A2132" s="1">
        <v>57461.499977</v>
      </c>
      <c r="B2132" s="1">
        <v>57461.0</v>
      </c>
      <c r="C2132" s="1">
        <v>57462.0</v>
      </c>
      <c r="D2132" s="1">
        <v>0.003391</v>
      </c>
      <c r="E2132" s="1">
        <v>0.013903</v>
      </c>
      <c r="F2132" s="1">
        <v>-0.001567</v>
      </c>
      <c r="G2132" s="1">
        <v>0.005472</v>
      </c>
      <c r="H2132" s="1">
        <v>0.003178</v>
      </c>
      <c r="I2132" s="1">
        <v>0.005738</v>
      </c>
      <c r="J2132" s="1">
        <v>9.61E-4</v>
      </c>
      <c r="K2132" s="1">
        <v>0.00895</v>
      </c>
    </row>
    <row r="2133" ht="15.75" customHeight="1">
      <c r="A2133" s="1">
        <v>57462.499977</v>
      </c>
      <c r="B2133" s="1">
        <v>57462.0</v>
      </c>
      <c r="C2133" s="1">
        <v>57463.0</v>
      </c>
      <c r="D2133" s="1">
        <v>0.010954</v>
      </c>
      <c r="E2133" s="1">
        <v>0.014405</v>
      </c>
      <c r="F2133" s="1">
        <v>9.68E-4</v>
      </c>
      <c r="G2133" s="1">
        <v>0.006435</v>
      </c>
      <c r="H2133" s="1">
        <v>0.002351</v>
      </c>
      <c r="I2133" s="1">
        <v>0.006015</v>
      </c>
      <c r="J2133" s="1">
        <v>0.00576</v>
      </c>
      <c r="K2133" s="1">
        <v>0.009027</v>
      </c>
    </row>
    <row r="2134" ht="15.75" customHeight="1">
      <c r="A2134" s="1">
        <v>57463.499977</v>
      </c>
      <c r="B2134" s="1">
        <v>57463.0</v>
      </c>
      <c r="C2134" s="1">
        <v>57464.0</v>
      </c>
      <c r="D2134" s="1">
        <v>0.018211</v>
      </c>
      <c r="E2134" s="1">
        <v>0.015757</v>
      </c>
      <c r="F2134" s="1">
        <v>0.001444</v>
      </c>
      <c r="G2134" s="1">
        <v>0.006783</v>
      </c>
      <c r="H2134" s="1">
        <v>0.005083</v>
      </c>
      <c r="I2134" s="1">
        <v>0.006386</v>
      </c>
      <c r="J2134" s="1">
        <v>0.007458</v>
      </c>
      <c r="K2134" s="1">
        <v>0.010099</v>
      </c>
    </row>
    <row r="2135" ht="15.75" customHeight="1">
      <c r="A2135" s="1">
        <v>57464.499977</v>
      </c>
      <c r="B2135" s="1">
        <v>57464.0</v>
      </c>
      <c r="C2135" s="1">
        <v>57465.0</v>
      </c>
      <c r="D2135" s="1">
        <v>-0.025287</v>
      </c>
      <c r="E2135" s="1">
        <v>0.040784</v>
      </c>
      <c r="F2135" s="1">
        <v>-0.004456</v>
      </c>
      <c r="G2135" s="1">
        <v>0.015795</v>
      </c>
      <c r="H2135" s="1">
        <v>0.025662</v>
      </c>
      <c r="I2135" s="1">
        <v>0.017892</v>
      </c>
      <c r="J2135" s="1">
        <v>-0.050164</v>
      </c>
      <c r="K2135" s="1">
        <v>0.025176</v>
      </c>
    </row>
    <row r="2136" ht="15.75" customHeight="1">
      <c r="A2136" s="1">
        <v>57465.499977</v>
      </c>
      <c r="B2136" s="1">
        <v>57465.0</v>
      </c>
      <c r="C2136" s="1">
        <v>57466.0</v>
      </c>
      <c r="D2136" s="1">
        <v>0.022851</v>
      </c>
      <c r="E2136" s="1">
        <v>0.025579</v>
      </c>
      <c r="F2136" s="1">
        <v>0.021888</v>
      </c>
      <c r="G2136" s="1">
        <v>0.01391</v>
      </c>
      <c r="H2136" s="1">
        <v>-0.004613</v>
      </c>
      <c r="I2136" s="1">
        <v>0.010994</v>
      </c>
      <c r="J2136" s="1">
        <v>0.013079</v>
      </c>
      <c r="K2136" s="1">
        <v>0.017059</v>
      </c>
    </row>
    <row r="2137" ht="15.75" customHeight="1">
      <c r="A2137" s="1">
        <v>57466.499977</v>
      </c>
      <c r="B2137" s="1">
        <v>57466.0</v>
      </c>
      <c r="C2137" s="1">
        <v>57467.0</v>
      </c>
      <c r="D2137" s="1">
        <v>-0.008759</v>
      </c>
      <c r="E2137" s="1">
        <v>0.018843</v>
      </c>
      <c r="F2137" s="1">
        <v>-0.002132</v>
      </c>
      <c r="G2137" s="1">
        <v>0.007257</v>
      </c>
      <c r="H2137" s="1">
        <v>-0.012001</v>
      </c>
      <c r="I2137" s="1">
        <v>0.008054</v>
      </c>
      <c r="J2137" s="1">
        <v>0.007953</v>
      </c>
      <c r="K2137" s="1">
        <v>0.012288</v>
      </c>
    </row>
    <row r="2138" ht="15.75" customHeight="1">
      <c r="A2138" s="1">
        <v>57467.499977</v>
      </c>
      <c r="B2138" s="1">
        <v>57467.0</v>
      </c>
      <c r="C2138" s="1">
        <v>57468.0</v>
      </c>
      <c r="D2138" s="1">
        <v>-0.008365</v>
      </c>
      <c r="E2138" s="1">
        <v>0.013354</v>
      </c>
      <c r="F2138" s="1">
        <v>-0.006919</v>
      </c>
      <c r="G2138" s="1">
        <v>0.005485</v>
      </c>
      <c r="H2138" s="1">
        <v>-0.001973</v>
      </c>
      <c r="I2138" s="1">
        <v>0.005879</v>
      </c>
      <c r="J2138" s="1">
        <v>9.15E-4</v>
      </c>
      <c r="K2138" s="1">
        <v>0.008781</v>
      </c>
    </row>
    <row r="2139" ht="15.75" customHeight="1">
      <c r="A2139" s="1">
        <v>57468.499977</v>
      </c>
      <c r="B2139" s="1">
        <v>57468.0</v>
      </c>
      <c r="C2139" s="1">
        <v>57469.0</v>
      </c>
      <c r="D2139" s="1">
        <v>0.006549</v>
      </c>
      <c r="E2139" s="1">
        <v>0.012508</v>
      </c>
      <c r="F2139" s="1">
        <v>-0.003904</v>
      </c>
      <c r="G2139" s="1">
        <v>0.005442</v>
      </c>
      <c r="H2139" s="1">
        <v>0.010455</v>
      </c>
      <c r="I2139" s="1">
        <v>0.005726</v>
      </c>
      <c r="J2139" s="1">
        <v>-0.004768</v>
      </c>
      <c r="K2139" s="1">
        <v>0.007926</v>
      </c>
    </row>
    <row r="2140" ht="15.75" customHeight="1">
      <c r="A2140" s="1">
        <v>57469.499977</v>
      </c>
      <c r="B2140" s="1">
        <v>57469.0</v>
      </c>
      <c r="C2140" s="1">
        <v>57470.0</v>
      </c>
      <c r="D2140" s="1">
        <v>0.005272</v>
      </c>
      <c r="E2140" s="1">
        <v>0.012728</v>
      </c>
      <c r="F2140" s="1">
        <v>6.95E-4</v>
      </c>
      <c r="G2140" s="1">
        <v>0.005538</v>
      </c>
      <c r="H2140" s="1">
        <v>0.004524</v>
      </c>
      <c r="I2140" s="1">
        <v>0.005882</v>
      </c>
      <c r="J2140" s="1">
        <v>-0.002008</v>
      </c>
      <c r="K2140" s="1">
        <v>0.007998</v>
      </c>
    </row>
    <row r="2141" ht="15.75" customHeight="1">
      <c r="A2141" s="1">
        <v>57470.499977</v>
      </c>
      <c r="B2141" s="1">
        <v>57470.0</v>
      </c>
      <c r="C2141" s="1">
        <v>57471.0</v>
      </c>
      <c r="D2141" s="1">
        <v>-0.001679</v>
      </c>
      <c r="E2141" s="1">
        <v>0.011828</v>
      </c>
      <c r="F2141" s="1">
        <v>2.25E-4</v>
      </c>
      <c r="G2141" s="1">
        <v>0.005179</v>
      </c>
      <c r="H2141" s="1">
        <v>-0.00261</v>
      </c>
      <c r="I2141" s="1">
        <v>0.00548</v>
      </c>
      <c r="J2141" s="1">
        <v>0.001505</v>
      </c>
      <c r="K2141" s="1">
        <v>0.007431</v>
      </c>
    </row>
    <row r="2142" ht="15.75" customHeight="1">
      <c r="A2142" s="1">
        <v>57471.499977</v>
      </c>
      <c r="B2142" s="1">
        <v>57471.0</v>
      </c>
      <c r="C2142" s="1">
        <v>57472.0</v>
      </c>
      <c r="D2142" s="1">
        <v>-0.010584</v>
      </c>
      <c r="E2142" s="1">
        <v>0.012164</v>
      </c>
      <c r="F2142" s="1">
        <v>-0.006874</v>
      </c>
      <c r="G2142" s="1">
        <v>0.005102</v>
      </c>
      <c r="H2142" s="1">
        <v>0.002508</v>
      </c>
      <c r="I2142" s="1">
        <v>0.005594</v>
      </c>
      <c r="J2142" s="1">
        <v>-0.0088</v>
      </c>
      <c r="K2142" s="1">
        <v>0.00774</v>
      </c>
    </row>
    <row r="2143" ht="15.75" customHeight="1">
      <c r="A2143" s="1">
        <v>57472.499977</v>
      </c>
      <c r="B2143" s="1">
        <v>57472.0</v>
      </c>
      <c r="C2143" s="1">
        <v>57473.0</v>
      </c>
      <c r="D2143" s="1">
        <v>-0.006803</v>
      </c>
      <c r="E2143" s="1">
        <v>0.01154</v>
      </c>
      <c r="F2143" s="1">
        <v>9.35E-4</v>
      </c>
      <c r="G2143" s="1">
        <v>0.005243</v>
      </c>
      <c r="H2143" s="1">
        <v>-0.002879</v>
      </c>
      <c r="I2143" s="1">
        <v>0.004997</v>
      </c>
      <c r="J2143" s="1">
        <v>-0.003515</v>
      </c>
      <c r="K2143" s="1">
        <v>0.007533</v>
      </c>
    </row>
    <row r="2144" ht="15.75" customHeight="1">
      <c r="A2144" s="1">
        <v>57473.499977</v>
      </c>
      <c r="B2144" s="1">
        <v>57473.0</v>
      </c>
      <c r="C2144" s="1">
        <v>57474.0</v>
      </c>
      <c r="D2144" s="1">
        <v>-0.005345</v>
      </c>
      <c r="E2144" s="1">
        <v>0.012625</v>
      </c>
      <c r="F2144" s="1">
        <v>0.006922</v>
      </c>
      <c r="G2144" s="1">
        <v>0.005888</v>
      </c>
      <c r="H2144" s="1">
        <v>-0.003721</v>
      </c>
      <c r="I2144" s="1">
        <v>0.005484</v>
      </c>
      <c r="J2144" s="1">
        <v>-0.004491</v>
      </c>
      <c r="K2144" s="1">
        <v>0.00816</v>
      </c>
    </row>
    <row r="2145" ht="15.75" customHeight="1">
      <c r="A2145" s="1">
        <v>57474.499977</v>
      </c>
      <c r="B2145" s="1">
        <v>57474.0</v>
      </c>
      <c r="C2145" s="1">
        <v>57475.0</v>
      </c>
      <c r="D2145" s="1">
        <v>0.022983</v>
      </c>
      <c r="E2145" s="1">
        <v>0.013256</v>
      </c>
      <c r="F2145" s="1">
        <v>0.009017</v>
      </c>
      <c r="G2145" s="1">
        <v>0.006038</v>
      </c>
      <c r="H2145" s="1">
        <v>0.003077</v>
      </c>
      <c r="I2145" s="1">
        <v>0.005983</v>
      </c>
      <c r="J2145" s="1">
        <v>0.010212</v>
      </c>
      <c r="K2145" s="1">
        <v>0.008396</v>
      </c>
    </row>
    <row r="2146" ht="15.75" customHeight="1">
      <c r="A2146" s="1">
        <v>57475.499977</v>
      </c>
      <c r="B2146" s="1">
        <v>57475.0</v>
      </c>
      <c r="C2146" s="1">
        <v>57476.0</v>
      </c>
      <c r="D2146" s="1">
        <v>-0.00736</v>
      </c>
      <c r="E2146" s="1">
        <v>0.029916</v>
      </c>
      <c r="F2146" s="1">
        <v>-0.007759</v>
      </c>
      <c r="G2146" s="1">
        <v>0.012104</v>
      </c>
      <c r="H2146" s="1">
        <v>-0.00428</v>
      </c>
      <c r="I2146" s="1">
        <v>0.013174</v>
      </c>
      <c r="J2146" s="1">
        <v>0.004121</v>
      </c>
      <c r="K2146" s="1">
        <v>0.020448</v>
      </c>
    </row>
    <row r="2147" ht="15.75" customHeight="1">
      <c r="A2147" s="1">
        <v>57476.499977</v>
      </c>
      <c r="B2147" s="1">
        <v>57476.0</v>
      </c>
      <c r="C2147" s="1">
        <v>57477.0</v>
      </c>
      <c r="D2147" s="1">
        <v>0.001011</v>
      </c>
      <c r="E2147" s="1">
        <v>0.01335</v>
      </c>
      <c r="F2147" s="1">
        <v>0.002015</v>
      </c>
      <c r="G2147" s="1">
        <v>0.00579</v>
      </c>
      <c r="H2147" s="1">
        <v>-0.007087</v>
      </c>
      <c r="I2147" s="1">
        <v>0.005924</v>
      </c>
      <c r="J2147" s="1">
        <v>0.008685</v>
      </c>
      <c r="K2147" s="1">
        <v>0.008976</v>
      </c>
    </row>
    <row r="2148" ht="15.75" customHeight="1">
      <c r="A2148" s="1">
        <v>57477.499977</v>
      </c>
      <c r="B2148" s="1">
        <v>57477.0</v>
      </c>
      <c r="C2148" s="1">
        <v>57478.0</v>
      </c>
      <c r="D2148" s="1">
        <v>0.010068</v>
      </c>
      <c r="E2148" s="1">
        <v>0.013859</v>
      </c>
      <c r="F2148" s="1">
        <v>-0.004247</v>
      </c>
      <c r="G2148" s="1">
        <v>0.006151</v>
      </c>
      <c r="H2148" s="1">
        <v>-0.003249</v>
      </c>
      <c r="I2148" s="1">
        <v>0.006173</v>
      </c>
      <c r="J2148" s="1">
        <v>0.016113</v>
      </c>
      <c r="K2148" s="1">
        <v>0.009209</v>
      </c>
    </row>
    <row r="2149" ht="15.75" customHeight="1">
      <c r="A2149" s="1">
        <v>57478.499977</v>
      </c>
      <c r="B2149" s="1">
        <v>57478.0</v>
      </c>
      <c r="C2149" s="1">
        <v>57479.0</v>
      </c>
      <c r="D2149" s="1">
        <v>0.017783</v>
      </c>
      <c r="E2149" s="1">
        <v>0.01521</v>
      </c>
      <c r="F2149" s="1">
        <v>-0.003626</v>
      </c>
      <c r="G2149" s="1">
        <v>0.006323</v>
      </c>
      <c r="H2149" s="1">
        <v>0.004763</v>
      </c>
      <c r="I2149" s="1">
        <v>0.007049</v>
      </c>
      <c r="J2149" s="1">
        <v>0.013263</v>
      </c>
      <c r="K2149" s="1">
        <v>0.009894</v>
      </c>
    </row>
    <row r="2150" ht="15.75" customHeight="1">
      <c r="A2150" s="1">
        <v>57479.499977</v>
      </c>
      <c r="B2150" s="1">
        <v>57479.0</v>
      </c>
      <c r="C2150" s="1">
        <v>57480.0</v>
      </c>
      <c r="D2150" s="1">
        <v>-0.01309</v>
      </c>
      <c r="E2150" s="1">
        <v>0.014237</v>
      </c>
      <c r="F2150" s="1">
        <v>-0.005638</v>
      </c>
      <c r="G2150" s="1">
        <v>0.005571</v>
      </c>
      <c r="H2150" s="1">
        <v>6.15E-4</v>
      </c>
      <c r="I2150" s="1">
        <v>0.006764</v>
      </c>
      <c r="J2150" s="1">
        <v>-0.008211</v>
      </c>
      <c r="K2150" s="1">
        <v>0.009114</v>
      </c>
    </row>
    <row r="2151" ht="15.75" customHeight="1">
      <c r="A2151" s="1">
        <v>57480.499977</v>
      </c>
      <c r="B2151" s="1">
        <v>57480.0</v>
      </c>
      <c r="C2151" s="1">
        <v>57481.0</v>
      </c>
      <c r="D2151" s="1">
        <v>-0.012966</v>
      </c>
      <c r="E2151" s="1">
        <v>0.012532</v>
      </c>
      <c r="F2151" s="1">
        <v>0.002497</v>
      </c>
      <c r="G2151" s="1">
        <v>0.005837</v>
      </c>
      <c r="H2151" s="1">
        <v>-0.005483</v>
      </c>
      <c r="I2151" s="1">
        <v>0.00572</v>
      </c>
      <c r="J2151" s="1">
        <v>-0.007195</v>
      </c>
      <c r="K2151" s="1">
        <v>0.007877</v>
      </c>
    </row>
    <row r="2152" ht="15.75" customHeight="1">
      <c r="A2152" s="1">
        <v>57481.499977</v>
      </c>
      <c r="B2152" s="1">
        <v>57481.0</v>
      </c>
      <c r="C2152" s="1">
        <v>57482.0</v>
      </c>
      <c r="D2152" s="1">
        <v>-0.020242</v>
      </c>
      <c r="E2152" s="1">
        <v>0.014539</v>
      </c>
      <c r="F2152" s="1">
        <v>-9.66E-4</v>
      </c>
      <c r="G2152" s="1">
        <v>0.006681</v>
      </c>
      <c r="H2152" s="1">
        <v>-0.0111</v>
      </c>
      <c r="I2152" s="1">
        <v>0.00647</v>
      </c>
      <c r="J2152" s="1">
        <v>-0.004935</v>
      </c>
      <c r="K2152" s="1">
        <v>0.009249</v>
      </c>
    </row>
    <row r="2153" ht="15.75" customHeight="1">
      <c r="A2153" s="1">
        <v>57482.499977</v>
      </c>
      <c r="B2153" s="1">
        <v>57482.0</v>
      </c>
      <c r="C2153" s="1">
        <v>57483.0</v>
      </c>
      <c r="D2153" s="1">
        <v>-0.01249</v>
      </c>
      <c r="E2153" s="1">
        <v>0.020065</v>
      </c>
      <c r="F2153" s="1">
        <v>-0.008403</v>
      </c>
      <c r="G2153" s="1">
        <v>0.00855</v>
      </c>
      <c r="H2153" s="1">
        <v>-0.01167</v>
      </c>
      <c r="I2153" s="1">
        <v>0.008635</v>
      </c>
      <c r="J2153" s="1">
        <v>0.00739</v>
      </c>
      <c r="K2153" s="1">
        <v>0.01285</v>
      </c>
    </row>
    <row r="2154" ht="15.75" customHeight="1">
      <c r="A2154" s="1">
        <v>57487.499977</v>
      </c>
      <c r="B2154" s="1">
        <v>57487.0</v>
      </c>
      <c r="C2154" s="1">
        <v>57488.0</v>
      </c>
      <c r="D2154" s="1">
        <v>0.033393</v>
      </c>
      <c r="E2154" s="1">
        <v>0.030551</v>
      </c>
      <c r="F2154" s="1">
        <v>0.012193</v>
      </c>
      <c r="G2154" s="1">
        <v>0.022842</v>
      </c>
      <c r="H2154" s="1">
        <v>0.015186</v>
      </c>
      <c r="I2154" s="1">
        <v>0.015471</v>
      </c>
      <c r="J2154" s="1">
        <v>0.018958</v>
      </c>
      <c r="K2154" s="1">
        <v>0.030198</v>
      </c>
    </row>
    <row r="2155" ht="15.75" customHeight="1">
      <c r="A2155" s="1">
        <v>57488.499977</v>
      </c>
      <c r="B2155" s="1">
        <v>57488.0</v>
      </c>
      <c r="C2155" s="1">
        <v>57489.0</v>
      </c>
      <c r="D2155" s="1">
        <v>-0.004186</v>
      </c>
      <c r="E2155" s="1">
        <v>0.025003</v>
      </c>
      <c r="F2155" s="1">
        <v>-0.017785</v>
      </c>
      <c r="G2155" s="1">
        <v>0.018922</v>
      </c>
      <c r="H2155" s="1">
        <v>0.013052</v>
      </c>
      <c r="I2155" s="1">
        <v>0.012835</v>
      </c>
      <c r="J2155" s="1">
        <v>-0.003432</v>
      </c>
      <c r="K2155" s="1">
        <v>0.022734</v>
      </c>
    </row>
    <row r="2156" ht="15.75" customHeight="1">
      <c r="A2156" s="1">
        <v>57489.499977</v>
      </c>
      <c r="B2156" s="1">
        <v>57489.0</v>
      </c>
      <c r="C2156" s="1">
        <v>57490.0</v>
      </c>
      <c r="D2156" s="1">
        <v>0.011715</v>
      </c>
      <c r="E2156" s="1">
        <v>0.021432</v>
      </c>
      <c r="F2156" s="1">
        <v>0.012859</v>
      </c>
      <c r="G2156" s="1">
        <v>0.016175</v>
      </c>
      <c r="H2156" s="1">
        <v>-2.04E-4</v>
      </c>
      <c r="I2156" s="1">
        <v>0.010965</v>
      </c>
      <c r="J2156" s="1">
        <v>8.62E-4</v>
      </c>
      <c r="K2156" s="1">
        <v>0.019411</v>
      </c>
    </row>
    <row r="2157" ht="15.75" customHeight="1">
      <c r="A2157" s="1">
        <v>57490.499977</v>
      </c>
      <c r="B2157" s="1">
        <v>57490.0</v>
      </c>
      <c r="C2157" s="1">
        <v>57491.0</v>
      </c>
      <c r="D2157" s="1">
        <v>-0.001646</v>
      </c>
      <c r="E2157" s="1">
        <v>0.018812</v>
      </c>
      <c r="F2157" s="1">
        <v>-0.004217</v>
      </c>
      <c r="G2157" s="1">
        <v>0.014377</v>
      </c>
      <c r="H2157" s="1">
        <v>-0.002814</v>
      </c>
      <c r="I2157" s="1">
        <v>0.009331</v>
      </c>
      <c r="J2157" s="1">
        <v>0.023683</v>
      </c>
      <c r="K2157" s="1">
        <v>0.017797</v>
      </c>
    </row>
    <row r="2158" ht="15.75" customHeight="1">
      <c r="A2158" s="1">
        <v>57491.499977</v>
      </c>
      <c r="B2158" s="1">
        <v>57491.0</v>
      </c>
      <c r="C2158" s="1">
        <v>57492.0</v>
      </c>
      <c r="D2158" s="1">
        <v>-0.007201</v>
      </c>
      <c r="E2158" s="1">
        <v>0.018007</v>
      </c>
      <c r="F2158" s="1">
        <v>0.005785</v>
      </c>
      <c r="G2158" s="1">
        <v>0.013952</v>
      </c>
      <c r="H2158" s="1">
        <v>-0.010826</v>
      </c>
      <c r="I2158" s="1">
        <v>0.008644</v>
      </c>
      <c r="J2158" s="1">
        <v>0.001454</v>
      </c>
      <c r="K2158" s="1">
        <v>0.017564</v>
      </c>
    </row>
    <row r="2159" ht="15.75" customHeight="1">
      <c r="A2159" s="1">
        <v>57492.499977</v>
      </c>
      <c r="B2159" s="1">
        <v>57492.0</v>
      </c>
      <c r="C2159" s="1">
        <v>57493.0</v>
      </c>
      <c r="D2159" s="1">
        <v>-0.032972</v>
      </c>
      <c r="E2159" s="1">
        <v>0.016639</v>
      </c>
      <c r="F2159" s="1">
        <v>-0.032296</v>
      </c>
      <c r="G2159" s="1">
        <v>0.012547</v>
      </c>
      <c r="H2159" s="1">
        <v>-0.010742</v>
      </c>
      <c r="I2159" s="1">
        <v>0.008266</v>
      </c>
      <c r="J2159" s="1">
        <v>0.026967</v>
      </c>
      <c r="K2159" s="1">
        <v>0.016392</v>
      </c>
    </row>
    <row r="2160" ht="15.75" customHeight="1">
      <c r="A2160" s="1">
        <v>57493.499977</v>
      </c>
      <c r="B2160" s="1">
        <v>57493.0</v>
      </c>
      <c r="C2160" s="1">
        <v>57494.0</v>
      </c>
      <c r="D2160" s="1">
        <v>-0.039481</v>
      </c>
      <c r="E2160" s="1">
        <v>0.066907</v>
      </c>
      <c r="F2160" s="1">
        <v>-0.072928</v>
      </c>
      <c r="G2160" s="1">
        <v>0.050396</v>
      </c>
      <c r="H2160" s="1">
        <v>0.04301</v>
      </c>
      <c r="I2160" s="1">
        <v>0.035948</v>
      </c>
      <c r="J2160" s="1">
        <v>-0.063815</v>
      </c>
      <c r="K2160" s="1">
        <v>0.051994</v>
      </c>
    </row>
    <row r="2161" ht="15.75" customHeight="1">
      <c r="A2161" s="1">
        <v>57504.499977</v>
      </c>
      <c r="B2161" s="1">
        <v>57504.0</v>
      </c>
      <c r="C2161" s="1">
        <v>57505.0</v>
      </c>
      <c r="D2161" s="1">
        <v>0.00651</v>
      </c>
      <c r="E2161" s="1">
        <v>0.030612</v>
      </c>
      <c r="F2161" s="1">
        <v>0.018658</v>
      </c>
      <c r="G2161" s="1">
        <v>0.013116</v>
      </c>
      <c r="H2161" s="1">
        <v>0.002886</v>
      </c>
      <c r="I2161" s="1">
        <v>0.01363</v>
      </c>
      <c r="J2161" s="1">
        <v>-0.005071</v>
      </c>
      <c r="K2161" s="1">
        <v>0.01854</v>
      </c>
    </row>
    <row r="2162" ht="15.75" customHeight="1">
      <c r="A2162" s="1">
        <v>57505.499977</v>
      </c>
      <c r="B2162" s="1">
        <v>57505.0</v>
      </c>
      <c r="C2162" s="1">
        <v>57506.0</v>
      </c>
      <c r="D2162" s="1">
        <v>0.040382</v>
      </c>
      <c r="E2162" s="1">
        <v>0.022984</v>
      </c>
      <c r="F2162" s="1">
        <v>0.007663</v>
      </c>
      <c r="G2162" s="1">
        <v>0.01064</v>
      </c>
      <c r="H2162" s="1">
        <v>0.0112</v>
      </c>
      <c r="I2162" s="1">
        <v>0.010272</v>
      </c>
      <c r="J2162" s="1">
        <v>0.015819</v>
      </c>
      <c r="K2162" s="1">
        <v>0.013769</v>
      </c>
    </row>
    <row r="2163" ht="15.75" customHeight="1">
      <c r="A2163" s="1">
        <v>57506.499977</v>
      </c>
      <c r="B2163" s="1">
        <v>57506.0</v>
      </c>
      <c r="C2163" s="1">
        <v>57507.0</v>
      </c>
      <c r="D2163" s="1">
        <v>0.016639</v>
      </c>
      <c r="E2163" s="1">
        <v>0.023786</v>
      </c>
      <c r="F2163" s="1">
        <v>0.00507</v>
      </c>
      <c r="G2163" s="1">
        <v>0.010713</v>
      </c>
      <c r="H2163" s="1">
        <v>0.007495</v>
      </c>
      <c r="I2163" s="1">
        <v>0.010982</v>
      </c>
      <c r="J2163" s="1">
        <v>4.09E-4</v>
      </c>
      <c r="K2163" s="1">
        <v>0.014231</v>
      </c>
    </row>
    <row r="2164" ht="15.75" customHeight="1">
      <c r="A2164" s="1">
        <v>57507.499977</v>
      </c>
      <c r="B2164" s="1">
        <v>57507.0</v>
      </c>
      <c r="C2164" s="1">
        <v>57508.0</v>
      </c>
      <c r="D2164" s="1">
        <v>0.001858</v>
      </c>
      <c r="E2164" s="1">
        <v>0.018797</v>
      </c>
      <c r="F2164" s="1">
        <v>0.001908</v>
      </c>
      <c r="G2164" s="1">
        <v>0.008315</v>
      </c>
      <c r="H2164" s="1">
        <v>-0.009716</v>
      </c>
      <c r="I2164" s="1">
        <v>0.00812</v>
      </c>
      <c r="J2164" s="1">
        <v>0.012889</v>
      </c>
      <c r="K2164" s="1">
        <v>0.012137</v>
      </c>
    </row>
    <row r="2165" ht="15.75" customHeight="1">
      <c r="A2165" s="1">
        <v>57508.499977</v>
      </c>
      <c r="B2165" s="1">
        <v>57508.0</v>
      </c>
      <c r="C2165" s="1">
        <v>57509.0</v>
      </c>
      <c r="D2165" s="1">
        <v>-0.030106</v>
      </c>
      <c r="E2165" s="1">
        <v>0.01718</v>
      </c>
      <c r="F2165" s="1">
        <v>-0.011235</v>
      </c>
      <c r="G2165" s="1">
        <v>0.00697</v>
      </c>
      <c r="H2165" s="1">
        <v>-0.015031</v>
      </c>
      <c r="I2165" s="1">
        <v>0.008008</v>
      </c>
      <c r="J2165" s="1">
        <v>6.27E-4</v>
      </c>
      <c r="K2165" s="1">
        <v>0.01088</v>
      </c>
    </row>
    <row r="2166" ht="15.75" customHeight="1">
      <c r="A2166" s="1">
        <v>57509.499977</v>
      </c>
      <c r="B2166" s="1">
        <v>57509.0</v>
      </c>
      <c r="C2166" s="1">
        <v>57510.0</v>
      </c>
      <c r="D2166" s="1">
        <v>-0.012194</v>
      </c>
      <c r="E2166" s="1">
        <v>0.015199</v>
      </c>
      <c r="F2166" s="1">
        <v>-0.001975</v>
      </c>
      <c r="G2166" s="1">
        <v>0.006724</v>
      </c>
      <c r="H2166" s="1">
        <v>-0.01029</v>
      </c>
      <c r="I2166" s="1">
        <v>0.007</v>
      </c>
      <c r="J2166" s="1">
        <v>0.00256</v>
      </c>
      <c r="K2166" s="1">
        <v>0.009665</v>
      </c>
    </row>
    <row r="2167" ht="15.75" customHeight="1">
      <c r="A2167" s="1">
        <v>57510.499977</v>
      </c>
      <c r="B2167" s="1">
        <v>57510.0</v>
      </c>
      <c r="C2167" s="1">
        <v>57511.0</v>
      </c>
      <c r="D2167" s="1">
        <v>-0.001827</v>
      </c>
      <c r="E2167" s="1">
        <v>0.015414</v>
      </c>
      <c r="F2167" s="1">
        <v>-0.004617</v>
      </c>
      <c r="G2167" s="1">
        <v>0.006691</v>
      </c>
      <c r="H2167" s="1">
        <v>0.006076</v>
      </c>
      <c r="I2167" s="1">
        <v>0.007341</v>
      </c>
      <c r="J2167" s="1">
        <v>-0.008072</v>
      </c>
      <c r="K2167" s="1">
        <v>0.009647</v>
      </c>
    </row>
    <row r="2168" ht="15.75" customHeight="1">
      <c r="A2168" s="1">
        <v>57511.499977</v>
      </c>
      <c r="B2168" s="1">
        <v>57511.0</v>
      </c>
      <c r="C2168" s="1">
        <v>57512.0</v>
      </c>
      <c r="D2168" s="1">
        <v>-0.003232</v>
      </c>
      <c r="E2168" s="1">
        <v>0.01338</v>
      </c>
      <c r="F2168" s="1">
        <v>0.002102</v>
      </c>
      <c r="G2168" s="1">
        <v>0.006327</v>
      </c>
      <c r="H2168" s="1">
        <v>-0.002866</v>
      </c>
      <c r="I2168" s="1">
        <v>0.006047</v>
      </c>
      <c r="J2168" s="1">
        <v>-2.66E-4</v>
      </c>
      <c r="K2168" s="1">
        <v>0.008714</v>
      </c>
    </row>
    <row r="2169" ht="15.75" customHeight="1">
      <c r="A2169" s="1">
        <v>57512.499977</v>
      </c>
      <c r="B2169" s="1">
        <v>57512.0</v>
      </c>
      <c r="C2169" s="1">
        <v>57513.0</v>
      </c>
      <c r="D2169" s="1">
        <v>-0.003382</v>
      </c>
      <c r="E2169" s="1">
        <v>0.01364</v>
      </c>
      <c r="F2169" s="1">
        <v>-0.016363</v>
      </c>
      <c r="G2169" s="1">
        <v>0.005578</v>
      </c>
      <c r="H2169" s="1">
        <v>0.007388</v>
      </c>
      <c r="I2169" s="1">
        <v>0.006192</v>
      </c>
      <c r="J2169" s="1">
        <v>-9.44E-4</v>
      </c>
      <c r="K2169" s="1">
        <v>0.009127</v>
      </c>
    </row>
    <row r="2170" ht="15.75" customHeight="1">
      <c r="A2170" s="1">
        <v>57513.499977</v>
      </c>
      <c r="B2170" s="1">
        <v>57513.0</v>
      </c>
      <c r="C2170" s="1">
        <v>57514.0</v>
      </c>
      <c r="D2170" s="1">
        <v>-0.033752</v>
      </c>
      <c r="E2170" s="1">
        <v>0.020383</v>
      </c>
      <c r="F2170" s="1">
        <v>-0.010742</v>
      </c>
      <c r="G2170" s="1">
        <v>0.008516</v>
      </c>
      <c r="H2170" s="1">
        <v>0.005733</v>
      </c>
      <c r="I2170" s="1">
        <v>0.009669</v>
      </c>
      <c r="J2170" s="1">
        <v>-0.02855</v>
      </c>
      <c r="K2170" s="1">
        <v>0.013251</v>
      </c>
    </row>
    <row r="2171" ht="15.75" customHeight="1">
      <c r="A2171" s="1">
        <v>57514.499977</v>
      </c>
      <c r="B2171" s="1">
        <v>57514.0</v>
      </c>
      <c r="C2171" s="1">
        <v>57515.0</v>
      </c>
      <c r="D2171" s="1">
        <v>-7.24E-4</v>
      </c>
      <c r="E2171" s="1">
        <v>0.014293</v>
      </c>
      <c r="F2171" s="1">
        <v>0.007766</v>
      </c>
      <c r="G2171" s="1">
        <v>0.00632</v>
      </c>
      <c r="H2171" s="1">
        <v>0.003825</v>
      </c>
      <c r="I2171" s="1">
        <v>0.006608</v>
      </c>
      <c r="J2171" s="1">
        <v>-0.009052</v>
      </c>
      <c r="K2171" s="1">
        <v>0.009064</v>
      </c>
    </row>
    <row r="2172" ht="15.75" customHeight="1">
      <c r="A2172" s="1">
        <v>57515.499977</v>
      </c>
      <c r="B2172" s="1">
        <v>57515.0</v>
      </c>
      <c r="C2172" s="1">
        <v>57516.0</v>
      </c>
      <c r="D2172" s="1">
        <v>-0.026533</v>
      </c>
      <c r="E2172" s="1">
        <v>0.012102</v>
      </c>
      <c r="F2172" s="1">
        <v>-0.011377</v>
      </c>
      <c r="G2172" s="1">
        <v>0.005113</v>
      </c>
      <c r="H2172" s="1">
        <v>-0.008935</v>
      </c>
      <c r="I2172" s="1">
        <v>0.005438</v>
      </c>
      <c r="J2172" s="1">
        <v>-0.004297</v>
      </c>
      <c r="K2172" s="1">
        <v>0.007769</v>
      </c>
    </row>
    <row r="2173" ht="15.75" customHeight="1">
      <c r="A2173" s="1">
        <v>57516.499977</v>
      </c>
      <c r="B2173" s="1">
        <v>57516.0</v>
      </c>
      <c r="C2173" s="1">
        <v>57517.0</v>
      </c>
      <c r="D2173" s="1">
        <v>0.019849</v>
      </c>
      <c r="E2173" s="1">
        <v>0.012039</v>
      </c>
      <c r="F2173" s="1">
        <v>0.003141</v>
      </c>
      <c r="G2173" s="1">
        <v>0.005458</v>
      </c>
      <c r="H2173" s="1">
        <v>-8.92E-4</v>
      </c>
      <c r="I2173" s="1">
        <v>0.005365</v>
      </c>
      <c r="J2173" s="1">
        <v>0.0164</v>
      </c>
      <c r="K2173" s="1">
        <v>0.007707</v>
      </c>
    </row>
    <row r="2174" ht="15.75" customHeight="1">
      <c r="A2174" s="1">
        <v>57517.499977</v>
      </c>
      <c r="B2174" s="1">
        <v>57517.0</v>
      </c>
      <c r="C2174" s="1">
        <v>57518.0</v>
      </c>
      <c r="D2174" s="1">
        <v>-0.019109</v>
      </c>
      <c r="E2174" s="1">
        <v>0.011789</v>
      </c>
      <c r="F2174" s="1">
        <v>0.005453</v>
      </c>
      <c r="G2174" s="1">
        <v>0.005319</v>
      </c>
      <c r="H2174" s="1">
        <v>-0.003394</v>
      </c>
      <c r="I2174" s="1">
        <v>0.005465</v>
      </c>
      <c r="J2174" s="1">
        <v>-0.016166</v>
      </c>
      <c r="K2174" s="1">
        <v>0.007343</v>
      </c>
    </row>
    <row r="2175" ht="15.75" customHeight="1">
      <c r="A2175" s="1">
        <v>57518.499977</v>
      </c>
      <c r="B2175" s="1">
        <v>57518.0</v>
      </c>
      <c r="C2175" s="1">
        <v>57519.0</v>
      </c>
      <c r="D2175" s="1">
        <v>-0.009586</v>
      </c>
      <c r="E2175" s="1">
        <v>0.011065</v>
      </c>
      <c r="F2175" s="1">
        <v>-0.009532</v>
      </c>
      <c r="G2175" s="1">
        <v>0.004805</v>
      </c>
      <c r="H2175" s="1">
        <v>8.41E-4</v>
      </c>
      <c r="I2175" s="1">
        <v>0.005051</v>
      </c>
      <c r="J2175" s="1">
        <v>-0.003514</v>
      </c>
      <c r="K2175" s="1">
        <v>0.007045</v>
      </c>
    </row>
    <row r="2176" ht="15.75" customHeight="1">
      <c r="A2176" s="1">
        <v>57519.499977</v>
      </c>
      <c r="B2176" s="1">
        <v>57519.0</v>
      </c>
      <c r="C2176" s="1">
        <v>57520.0</v>
      </c>
      <c r="D2176" s="1">
        <v>0.008518</v>
      </c>
      <c r="E2176" s="1">
        <v>0.011745</v>
      </c>
      <c r="F2176" s="1">
        <v>-0.002199</v>
      </c>
      <c r="G2176" s="1">
        <v>0.005041</v>
      </c>
      <c r="H2176" s="1">
        <v>-5.08E-4</v>
      </c>
      <c r="I2176" s="1">
        <v>0.005423</v>
      </c>
      <c r="J2176" s="1">
        <v>0.009653</v>
      </c>
      <c r="K2176" s="1">
        <v>0.007464</v>
      </c>
    </row>
    <row r="2177" ht="15.75" customHeight="1">
      <c r="A2177" s="1">
        <v>57520.499977</v>
      </c>
      <c r="B2177" s="1">
        <v>57520.0</v>
      </c>
      <c r="C2177" s="1">
        <v>57521.0</v>
      </c>
      <c r="D2177" s="1">
        <v>-0.011323</v>
      </c>
      <c r="E2177" s="1">
        <v>0.011152</v>
      </c>
      <c r="F2177" s="1">
        <v>-0.005801</v>
      </c>
      <c r="G2177" s="1">
        <v>0.004763</v>
      </c>
      <c r="H2177" s="1">
        <v>-0.003893</v>
      </c>
      <c r="I2177" s="1">
        <v>0.005184</v>
      </c>
      <c r="J2177" s="1">
        <v>-5.0E-6</v>
      </c>
      <c r="K2177" s="1">
        <v>0.00706</v>
      </c>
    </row>
    <row r="2178" ht="15.75" customHeight="1">
      <c r="A2178" s="1">
        <v>57521.499977</v>
      </c>
      <c r="B2178" s="1">
        <v>57521.0</v>
      </c>
      <c r="C2178" s="1">
        <v>57522.0</v>
      </c>
      <c r="D2178" s="1">
        <v>-0.021865</v>
      </c>
      <c r="E2178" s="1">
        <v>0.012013</v>
      </c>
      <c r="F2178" s="1">
        <v>-0.003946</v>
      </c>
      <c r="G2178" s="1">
        <v>0.005402</v>
      </c>
      <c r="H2178" s="1">
        <v>-0.001585</v>
      </c>
      <c r="I2178" s="1">
        <v>0.005499</v>
      </c>
      <c r="J2178" s="1">
        <v>-0.016517</v>
      </c>
      <c r="K2178" s="1">
        <v>0.007546</v>
      </c>
    </row>
    <row r="2179" ht="15.75" customHeight="1">
      <c r="A2179" s="1">
        <v>57522.499977</v>
      </c>
      <c r="B2179" s="1">
        <v>57522.0</v>
      </c>
      <c r="C2179" s="1">
        <v>57523.0</v>
      </c>
      <c r="D2179" s="1">
        <v>-0.00213</v>
      </c>
      <c r="E2179" s="1">
        <v>0.011991</v>
      </c>
      <c r="F2179" s="1">
        <v>2.03E-4</v>
      </c>
      <c r="G2179" s="1">
        <v>0.005472</v>
      </c>
      <c r="H2179" s="1">
        <v>-0.001233</v>
      </c>
      <c r="I2179" s="1">
        <v>0.005417</v>
      </c>
      <c r="J2179" s="1">
        <v>-0.001294</v>
      </c>
      <c r="K2179" s="1">
        <v>0.007588</v>
      </c>
    </row>
    <row r="2180" ht="15.75" customHeight="1">
      <c r="A2180" s="1">
        <v>57523.499977</v>
      </c>
      <c r="B2180" s="1">
        <v>57523.0</v>
      </c>
      <c r="C2180" s="1">
        <v>57524.0</v>
      </c>
      <c r="D2180" s="1">
        <v>0.006153</v>
      </c>
      <c r="E2180" s="1">
        <v>0.013262</v>
      </c>
      <c r="F2180" s="1">
        <v>-0.003918</v>
      </c>
      <c r="G2180" s="1">
        <v>0.005683</v>
      </c>
      <c r="H2180" s="1">
        <v>-0.002848</v>
      </c>
      <c r="I2180" s="1">
        <v>0.005784</v>
      </c>
      <c r="J2180" s="1">
        <v>0.011953</v>
      </c>
      <c r="K2180" s="1">
        <v>0.008706</v>
      </c>
    </row>
    <row r="2181" ht="15.75" customHeight="1">
      <c r="A2181" s="1">
        <v>57524.499977</v>
      </c>
      <c r="B2181" s="1">
        <v>57524.0</v>
      </c>
      <c r="C2181" s="1">
        <v>57525.0</v>
      </c>
      <c r="D2181" s="1">
        <v>0.008074</v>
      </c>
      <c r="E2181" s="1">
        <v>0.014583</v>
      </c>
      <c r="F2181" s="1">
        <v>0.001968</v>
      </c>
      <c r="G2181" s="1">
        <v>0.006408</v>
      </c>
      <c r="H2181" s="1">
        <v>0.008719</v>
      </c>
      <c r="I2181" s="1">
        <v>0.006578</v>
      </c>
      <c r="J2181" s="1">
        <v>-0.003465</v>
      </c>
      <c r="K2181" s="1">
        <v>0.009424</v>
      </c>
    </row>
    <row r="2182" ht="15.75" customHeight="1">
      <c r="A2182" s="1">
        <v>57525.499977</v>
      </c>
      <c r="B2182" s="1">
        <v>57525.0</v>
      </c>
      <c r="C2182" s="1">
        <v>57526.0</v>
      </c>
      <c r="D2182" s="1">
        <v>-0.004101</v>
      </c>
      <c r="E2182" s="1">
        <v>0.022258</v>
      </c>
      <c r="F2182" s="1">
        <v>3.19E-4</v>
      </c>
      <c r="G2182" s="1">
        <v>0.009132</v>
      </c>
      <c r="H2182" s="1">
        <v>0.001319</v>
      </c>
      <c r="I2182" s="1">
        <v>0.009633</v>
      </c>
      <c r="J2182" s="1">
        <v>-0.00513</v>
      </c>
      <c r="K2182" s="1">
        <v>0.014503</v>
      </c>
    </row>
    <row r="2183" ht="15.75" customHeight="1">
      <c r="A2183" s="1">
        <v>57526.499977</v>
      </c>
      <c r="B2183" s="1">
        <v>57526.0</v>
      </c>
      <c r="C2183" s="1">
        <v>57527.0</v>
      </c>
      <c r="D2183" s="1">
        <v>-0.013871</v>
      </c>
      <c r="E2183" s="1">
        <v>0.016633</v>
      </c>
      <c r="F2183" s="1">
        <v>-0.007991</v>
      </c>
      <c r="G2183" s="1">
        <v>0.006787</v>
      </c>
      <c r="H2183" s="1">
        <v>5.54E-4</v>
      </c>
      <c r="I2183" s="1">
        <v>0.006753</v>
      </c>
      <c r="J2183" s="1">
        <v>-0.008293</v>
      </c>
      <c r="K2183" s="1">
        <v>0.010762</v>
      </c>
    </row>
    <row r="2184" ht="15.75" customHeight="1">
      <c r="A2184" s="1">
        <v>57527.499977</v>
      </c>
      <c r="B2184" s="1">
        <v>57527.0</v>
      </c>
      <c r="C2184" s="1">
        <v>57528.0</v>
      </c>
      <c r="D2184" s="1">
        <v>0.013101</v>
      </c>
      <c r="E2184" s="1">
        <v>0.015506</v>
      </c>
      <c r="F2184" s="1">
        <v>0.004988</v>
      </c>
      <c r="G2184" s="1">
        <v>0.00724</v>
      </c>
      <c r="H2184" s="1">
        <v>0.003014</v>
      </c>
      <c r="I2184" s="1">
        <v>0.006626</v>
      </c>
      <c r="J2184" s="1">
        <v>0.004401</v>
      </c>
      <c r="K2184" s="1">
        <v>0.009447</v>
      </c>
    </row>
    <row r="2185" ht="15.75" customHeight="1">
      <c r="A2185" s="1">
        <v>57528.499977</v>
      </c>
      <c r="B2185" s="1">
        <v>57528.0</v>
      </c>
      <c r="C2185" s="1">
        <v>57529.0</v>
      </c>
      <c r="D2185" s="1">
        <v>0.022738</v>
      </c>
      <c r="E2185" s="1">
        <v>0.014297</v>
      </c>
      <c r="F2185" s="1">
        <v>0.011948</v>
      </c>
      <c r="G2185" s="1">
        <v>0.006298</v>
      </c>
      <c r="H2185" s="1">
        <v>0.004419</v>
      </c>
      <c r="I2185" s="1">
        <v>0.005987</v>
      </c>
      <c r="J2185" s="1">
        <v>0.007466</v>
      </c>
      <c r="K2185" s="1">
        <v>0.008936</v>
      </c>
    </row>
    <row r="2186" ht="15.75" customHeight="1">
      <c r="A2186" s="1">
        <v>57529.499977</v>
      </c>
      <c r="B2186" s="1">
        <v>57529.0</v>
      </c>
      <c r="C2186" s="1">
        <v>57530.0</v>
      </c>
      <c r="D2186" s="1">
        <v>0.009003</v>
      </c>
      <c r="E2186" s="1">
        <v>0.013852</v>
      </c>
      <c r="F2186" s="1">
        <v>0.004595</v>
      </c>
      <c r="G2186" s="1">
        <v>0.006265</v>
      </c>
      <c r="H2186" s="1">
        <v>-5.37E-4</v>
      </c>
      <c r="I2186" s="1">
        <v>0.005543</v>
      </c>
      <c r="J2186" s="1">
        <v>0.005132</v>
      </c>
      <c r="K2186" s="1">
        <v>0.008822</v>
      </c>
    </row>
    <row r="2187" ht="15.75" customHeight="1">
      <c r="A2187" s="1">
        <v>57530.499977</v>
      </c>
      <c r="B2187" s="1">
        <v>57530.0</v>
      </c>
      <c r="C2187" s="1">
        <v>57531.0</v>
      </c>
      <c r="D2187" s="1">
        <v>6.37E-4</v>
      </c>
      <c r="E2187" s="1">
        <v>0.013265</v>
      </c>
      <c r="F2187" s="1">
        <v>0.00948</v>
      </c>
      <c r="G2187" s="1">
        <v>0.006313</v>
      </c>
      <c r="H2187" s="1">
        <v>-0.005404</v>
      </c>
      <c r="I2187" s="1">
        <v>0.005337</v>
      </c>
      <c r="J2187" s="1">
        <v>0.002483</v>
      </c>
      <c r="K2187" s="1">
        <v>0.008386</v>
      </c>
    </row>
    <row r="2188" ht="15.75" customHeight="1">
      <c r="A2188" s="1">
        <v>57531.499977</v>
      </c>
      <c r="B2188" s="1">
        <v>57531.0</v>
      </c>
      <c r="C2188" s="1">
        <v>57532.0</v>
      </c>
      <c r="D2188" s="1">
        <v>-0.020911</v>
      </c>
      <c r="E2188" s="1">
        <v>0.012491</v>
      </c>
      <c r="F2188" s="1">
        <v>-0.006811</v>
      </c>
      <c r="G2188" s="1">
        <v>0.005259</v>
      </c>
      <c r="H2188" s="1">
        <v>-0.008624</v>
      </c>
      <c r="I2188" s="1">
        <v>0.005219</v>
      </c>
      <c r="J2188" s="1">
        <v>-0.003208</v>
      </c>
      <c r="K2188" s="1">
        <v>0.007874</v>
      </c>
    </row>
    <row r="2189" ht="15.75" customHeight="1">
      <c r="A2189" s="1">
        <v>57532.499977</v>
      </c>
      <c r="B2189" s="1">
        <v>57532.0</v>
      </c>
      <c r="C2189" s="1">
        <v>57533.0</v>
      </c>
      <c r="D2189" s="1">
        <v>-0.01178</v>
      </c>
      <c r="E2189" s="1">
        <v>0.013154</v>
      </c>
      <c r="F2189" s="1">
        <v>-0.001474</v>
      </c>
      <c r="G2189" s="1">
        <v>0.005285</v>
      </c>
      <c r="H2189" s="1">
        <v>-0.001077</v>
      </c>
      <c r="I2189" s="1">
        <v>0.005608</v>
      </c>
      <c r="J2189" s="1">
        <v>-0.007481</v>
      </c>
      <c r="K2189" s="1">
        <v>0.008244</v>
      </c>
    </row>
    <row r="2190" ht="15.75" customHeight="1">
      <c r="A2190" s="1">
        <v>57533.499977</v>
      </c>
      <c r="B2190" s="1">
        <v>57533.0</v>
      </c>
      <c r="C2190" s="1">
        <v>57534.0</v>
      </c>
      <c r="D2190" s="1">
        <v>-0.021526</v>
      </c>
      <c r="E2190" s="1">
        <v>0.013172</v>
      </c>
      <c r="F2190" s="1">
        <v>-0.003606</v>
      </c>
      <c r="G2190" s="1">
        <v>0.005632</v>
      </c>
      <c r="H2190" s="1">
        <v>-0.00322</v>
      </c>
      <c r="I2190" s="1">
        <v>0.00546</v>
      </c>
      <c r="J2190" s="1">
        <v>-0.011053</v>
      </c>
      <c r="K2190" s="1">
        <v>0.008369</v>
      </c>
    </row>
    <row r="2191" ht="15.75" customHeight="1">
      <c r="A2191" s="1">
        <v>57534.499977</v>
      </c>
      <c r="B2191" s="1">
        <v>57534.0</v>
      </c>
      <c r="C2191" s="1">
        <v>57535.0</v>
      </c>
      <c r="D2191" s="1">
        <v>-0.005882</v>
      </c>
      <c r="E2191" s="1">
        <v>0.014727</v>
      </c>
      <c r="F2191" s="1">
        <v>0.007594</v>
      </c>
      <c r="G2191" s="1">
        <v>0.006181</v>
      </c>
      <c r="H2191" s="1">
        <v>-0.012146</v>
      </c>
      <c r="I2191" s="1">
        <v>0.005828</v>
      </c>
      <c r="J2191" s="1">
        <v>0.004071</v>
      </c>
      <c r="K2191" s="1">
        <v>0.009616</v>
      </c>
    </row>
    <row r="2192" ht="15.75" customHeight="1">
      <c r="A2192" s="1">
        <v>57535.499977</v>
      </c>
      <c r="B2192" s="1">
        <v>57535.0</v>
      </c>
      <c r="C2192" s="1">
        <v>57536.0</v>
      </c>
      <c r="D2192" s="1">
        <v>0.01483</v>
      </c>
      <c r="E2192" s="1">
        <v>0.016276</v>
      </c>
      <c r="F2192" s="1">
        <v>0.007758</v>
      </c>
      <c r="G2192" s="1">
        <v>0.007472</v>
      </c>
      <c r="H2192" s="1">
        <v>0.009908</v>
      </c>
      <c r="I2192" s="1">
        <v>0.006891</v>
      </c>
      <c r="J2192" s="1">
        <v>-0.006011</v>
      </c>
      <c r="K2192" s="1">
        <v>0.010033</v>
      </c>
    </row>
    <row r="2193" ht="15.75" customHeight="1">
      <c r="A2193" s="1">
        <v>57536.499977</v>
      </c>
      <c r="B2193" s="1">
        <v>57536.0</v>
      </c>
      <c r="C2193" s="1">
        <v>57537.0</v>
      </c>
      <c r="D2193" s="1">
        <v>0.012426</v>
      </c>
      <c r="E2193" s="1">
        <v>0.040296</v>
      </c>
      <c r="F2193" s="1">
        <v>-0.014197</v>
      </c>
      <c r="G2193" s="1">
        <v>0.017226</v>
      </c>
      <c r="H2193" s="1">
        <v>0.00347</v>
      </c>
      <c r="I2193" s="1">
        <v>0.016058</v>
      </c>
      <c r="J2193" s="1">
        <v>0.02135</v>
      </c>
      <c r="K2193" s="1">
        <v>0.026465</v>
      </c>
    </row>
    <row r="2194" ht="15.75" customHeight="1">
      <c r="A2194" s="1">
        <v>57537.499977</v>
      </c>
      <c r="B2194" s="1">
        <v>57537.0</v>
      </c>
      <c r="C2194" s="1">
        <v>57538.0</v>
      </c>
      <c r="D2194" s="1">
        <v>-0.022678</v>
      </c>
      <c r="E2194" s="1">
        <v>0.034596</v>
      </c>
      <c r="F2194" s="1">
        <v>-0.004605</v>
      </c>
      <c r="G2194" s="1">
        <v>0.014276</v>
      </c>
      <c r="H2194" s="1">
        <v>-0.00992</v>
      </c>
      <c r="I2194" s="1">
        <v>0.013091</v>
      </c>
      <c r="J2194" s="1">
        <v>-0.001097</v>
      </c>
      <c r="K2194" s="1">
        <v>0.023328</v>
      </c>
    </row>
    <row r="2195" ht="15.75" customHeight="1">
      <c r="A2195" s="1">
        <v>57538.499977</v>
      </c>
      <c r="B2195" s="1">
        <v>57538.0</v>
      </c>
      <c r="C2195" s="1">
        <v>57539.0</v>
      </c>
      <c r="D2195" s="1">
        <v>0.02544</v>
      </c>
      <c r="E2195" s="1">
        <v>0.015381</v>
      </c>
      <c r="F2195" s="1">
        <v>-6.86E-4</v>
      </c>
      <c r="G2195" s="1">
        <v>0.00589</v>
      </c>
      <c r="H2195" s="1">
        <v>-0.003165</v>
      </c>
      <c r="I2195" s="1">
        <v>0.006138</v>
      </c>
      <c r="J2195" s="1">
        <v>0.025728</v>
      </c>
      <c r="K2195" s="1">
        <v>0.010226</v>
      </c>
    </row>
    <row r="2196" ht="15.75" customHeight="1">
      <c r="A2196" s="1">
        <v>57539.499977</v>
      </c>
      <c r="B2196" s="1">
        <v>57539.0</v>
      </c>
      <c r="C2196" s="1">
        <v>57540.0</v>
      </c>
      <c r="D2196" s="1">
        <v>0.022824</v>
      </c>
      <c r="E2196" s="1">
        <v>0.013767</v>
      </c>
      <c r="F2196" s="1">
        <v>0.010977</v>
      </c>
      <c r="G2196" s="1">
        <v>0.006268</v>
      </c>
      <c r="H2196" s="1">
        <v>0.002056</v>
      </c>
      <c r="I2196" s="1">
        <v>0.005821</v>
      </c>
      <c r="J2196" s="1">
        <v>0.010234</v>
      </c>
      <c r="K2196" s="1">
        <v>0.008974</v>
      </c>
    </row>
    <row r="2197" ht="15.75" customHeight="1">
      <c r="A2197" s="1">
        <v>57540.499977</v>
      </c>
      <c r="B2197" s="1">
        <v>57540.0</v>
      </c>
      <c r="C2197" s="1">
        <v>57541.0</v>
      </c>
      <c r="D2197" s="1">
        <v>0.014926</v>
      </c>
      <c r="E2197" s="1">
        <v>0.013391</v>
      </c>
      <c r="F2197" s="1">
        <v>0.013835</v>
      </c>
      <c r="G2197" s="1">
        <v>0.006284</v>
      </c>
      <c r="H2197" s="1">
        <v>-0.005194</v>
      </c>
      <c r="I2197" s="1">
        <v>0.005891</v>
      </c>
      <c r="J2197" s="1">
        <v>0.010213</v>
      </c>
      <c r="K2197" s="1">
        <v>0.008611</v>
      </c>
    </row>
    <row r="2198" ht="15.75" customHeight="1">
      <c r="A2198" s="1">
        <v>57541.499977</v>
      </c>
      <c r="B2198" s="1">
        <v>57541.0</v>
      </c>
      <c r="C2198" s="1">
        <v>57542.0</v>
      </c>
      <c r="D2198" s="1">
        <v>-0.011256</v>
      </c>
      <c r="E2198" s="1">
        <v>0.013464</v>
      </c>
      <c r="F2198" s="1">
        <v>0.004716</v>
      </c>
      <c r="G2198" s="1">
        <v>0.006271</v>
      </c>
      <c r="H2198" s="1">
        <v>-0.002987</v>
      </c>
      <c r="I2198" s="1">
        <v>0.006137</v>
      </c>
      <c r="J2198" s="1">
        <v>-0.009844</v>
      </c>
      <c r="K2198" s="1">
        <v>0.008436</v>
      </c>
    </row>
    <row r="2199" ht="15.75" customHeight="1">
      <c r="A2199" s="1">
        <v>57542.499977</v>
      </c>
      <c r="B2199" s="1">
        <v>57542.0</v>
      </c>
      <c r="C2199" s="1">
        <v>57543.0</v>
      </c>
      <c r="D2199" s="1">
        <v>-0.005688</v>
      </c>
      <c r="E2199" s="1">
        <v>0.012101</v>
      </c>
      <c r="F2199" s="1">
        <v>-0.00657</v>
      </c>
      <c r="G2199" s="1">
        <v>0.005147</v>
      </c>
      <c r="H2199" s="1">
        <v>0.005647</v>
      </c>
      <c r="I2199" s="1">
        <v>0.005629</v>
      </c>
      <c r="J2199" s="1">
        <v>-0.005837</v>
      </c>
      <c r="K2199" s="1">
        <v>0.007654</v>
      </c>
    </row>
    <row r="2200" ht="15.75" customHeight="1">
      <c r="A2200" s="1">
        <v>57543.499977</v>
      </c>
      <c r="B2200" s="1">
        <v>57543.0</v>
      </c>
      <c r="C2200" s="1">
        <v>57544.0</v>
      </c>
      <c r="D2200" s="1">
        <v>0.003923</v>
      </c>
      <c r="E2200" s="1">
        <v>0.012414</v>
      </c>
      <c r="F2200" s="1">
        <v>-0.005083</v>
      </c>
      <c r="G2200" s="1">
        <v>0.005442</v>
      </c>
      <c r="H2200" s="1">
        <v>0.005709</v>
      </c>
      <c r="I2200" s="1">
        <v>0.005867</v>
      </c>
      <c r="J2200" s="1">
        <v>-9.85E-4</v>
      </c>
      <c r="K2200" s="1">
        <v>0.007663</v>
      </c>
    </row>
    <row r="2201" ht="15.75" customHeight="1">
      <c r="A2201" s="1">
        <v>57544.499977</v>
      </c>
      <c r="B2201" s="1">
        <v>57544.0</v>
      </c>
      <c r="C2201" s="1">
        <v>57545.0</v>
      </c>
      <c r="D2201" s="1">
        <v>-0.006182</v>
      </c>
      <c r="E2201" s="1">
        <v>0.011582</v>
      </c>
      <c r="F2201" s="1">
        <v>-0.004747</v>
      </c>
      <c r="G2201" s="1">
        <v>0.004866</v>
      </c>
      <c r="H2201" s="1">
        <v>-0.005408</v>
      </c>
      <c r="I2201" s="1">
        <v>0.005336</v>
      </c>
      <c r="J2201" s="1">
        <v>0.003078</v>
      </c>
      <c r="K2201" s="1">
        <v>0.007338</v>
      </c>
    </row>
    <row r="2202" ht="15.75" customHeight="1">
      <c r="A2202" s="1">
        <v>57545.499977</v>
      </c>
      <c r="B2202" s="1">
        <v>57545.0</v>
      </c>
      <c r="C2202" s="1">
        <v>57546.0</v>
      </c>
      <c r="D2202" s="1">
        <v>0.011102</v>
      </c>
      <c r="E2202" s="1">
        <v>0.013097</v>
      </c>
      <c r="F2202" s="1">
        <v>0.001308</v>
      </c>
      <c r="G2202" s="1">
        <v>0.005611</v>
      </c>
      <c r="H2202" s="1">
        <v>3.78E-4</v>
      </c>
      <c r="I2202" s="1">
        <v>0.005771</v>
      </c>
      <c r="J2202" s="1">
        <v>0.007257</v>
      </c>
      <c r="K2202" s="1">
        <v>0.008508</v>
      </c>
    </row>
    <row r="2203" ht="15.75" customHeight="1">
      <c r="A2203" s="1">
        <v>57546.499977</v>
      </c>
      <c r="B2203" s="1">
        <v>57546.0</v>
      </c>
      <c r="C2203" s="1">
        <v>57547.0</v>
      </c>
      <c r="D2203" s="1">
        <v>0.002182</v>
      </c>
      <c r="E2203" s="1">
        <v>0.012952</v>
      </c>
      <c r="F2203" s="1">
        <v>0.009581</v>
      </c>
      <c r="G2203" s="1">
        <v>0.005701</v>
      </c>
      <c r="H2203" s="1">
        <v>-0.009365</v>
      </c>
      <c r="I2203" s="1">
        <v>0.005542</v>
      </c>
      <c r="J2203" s="1">
        <v>0.007199</v>
      </c>
      <c r="K2203" s="1">
        <v>0.008592</v>
      </c>
    </row>
    <row r="2204" ht="15.75" customHeight="1">
      <c r="A2204" s="1">
        <v>57547.499977</v>
      </c>
      <c r="B2204" s="1">
        <v>57547.0</v>
      </c>
      <c r="C2204" s="1">
        <v>57548.0</v>
      </c>
      <c r="D2204" s="1">
        <v>-0.023034</v>
      </c>
      <c r="E2204" s="1">
        <v>0.026704</v>
      </c>
      <c r="F2204" s="1">
        <v>-0.01701</v>
      </c>
      <c r="G2204" s="1">
        <v>0.007468</v>
      </c>
      <c r="H2204" s="1">
        <v>-0.006784</v>
      </c>
      <c r="I2204" s="1">
        <v>0.012976</v>
      </c>
      <c r="J2204" s="1">
        <v>7.07E-4</v>
      </c>
      <c r="K2204" s="1">
        <v>0.017913</v>
      </c>
    </row>
    <row r="2205" ht="15.75" customHeight="1">
      <c r="A2205" s="1">
        <v>57548.499977</v>
      </c>
      <c r="B2205" s="1">
        <v>57548.0</v>
      </c>
      <c r="C2205" s="1">
        <v>57549.0</v>
      </c>
      <c r="D2205" s="1">
        <v>0.001368</v>
      </c>
      <c r="E2205" s="1">
        <v>0.013348</v>
      </c>
      <c r="F2205" s="1">
        <v>0.001125</v>
      </c>
      <c r="G2205" s="1">
        <v>0.006199</v>
      </c>
      <c r="H2205" s="1">
        <v>0.00458</v>
      </c>
      <c r="I2205" s="1">
        <v>0.006135</v>
      </c>
      <c r="J2205" s="1">
        <v>-0.0052</v>
      </c>
      <c r="K2205" s="1">
        <v>0.00864</v>
      </c>
    </row>
    <row r="2206" ht="15.75" customHeight="1">
      <c r="A2206" s="1">
        <v>57549.499977</v>
      </c>
      <c r="B2206" s="1">
        <v>57549.0</v>
      </c>
      <c r="C2206" s="1">
        <v>57550.0</v>
      </c>
      <c r="D2206" s="1">
        <v>-0.011803</v>
      </c>
      <c r="E2206" s="1">
        <v>0.014272</v>
      </c>
      <c r="F2206" s="1">
        <v>-0.001062</v>
      </c>
      <c r="G2206" s="1">
        <v>0.00627</v>
      </c>
      <c r="H2206" s="1">
        <v>-6.82E-4</v>
      </c>
      <c r="I2206" s="1">
        <v>0.006645</v>
      </c>
      <c r="J2206" s="1">
        <v>-0.009875</v>
      </c>
      <c r="K2206" s="1">
        <v>0.009196</v>
      </c>
    </row>
    <row r="2207" ht="15.75" customHeight="1">
      <c r="A2207" s="1">
        <v>57550.499977</v>
      </c>
      <c r="B2207" s="1">
        <v>57550.0</v>
      </c>
      <c r="C2207" s="1">
        <v>57551.0</v>
      </c>
      <c r="D2207" s="1">
        <v>-0.006602</v>
      </c>
      <c r="E2207" s="1">
        <v>0.01415</v>
      </c>
      <c r="F2207" s="1">
        <v>0.005877</v>
      </c>
      <c r="G2207" s="1">
        <v>0.006536</v>
      </c>
      <c r="H2207" s="1">
        <v>0.001921</v>
      </c>
      <c r="I2207" s="1">
        <v>0.006831</v>
      </c>
      <c r="J2207" s="1">
        <v>-0.010385</v>
      </c>
      <c r="K2207" s="1">
        <v>0.008751</v>
      </c>
    </row>
    <row r="2208" ht="15.75" customHeight="1">
      <c r="A2208" s="1">
        <v>57551.499977</v>
      </c>
      <c r="B2208" s="1">
        <v>57551.0</v>
      </c>
      <c r="C2208" s="1">
        <v>57552.0</v>
      </c>
      <c r="D2208" s="1">
        <v>0.003554</v>
      </c>
      <c r="E2208" s="1">
        <v>0.014735</v>
      </c>
      <c r="F2208" s="1">
        <v>0.00452</v>
      </c>
      <c r="G2208" s="1">
        <v>0.006883</v>
      </c>
      <c r="H2208" s="1">
        <v>0.001404</v>
      </c>
      <c r="I2208" s="1">
        <v>0.006957</v>
      </c>
      <c r="J2208" s="1">
        <v>-0.001441</v>
      </c>
      <c r="K2208" s="1">
        <v>0.009056</v>
      </c>
    </row>
    <row r="2209" ht="15.75" customHeight="1">
      <c r="A2209" s="1">
        <v>57552.499977</v>
      </c>
      <c r="B2209" s="1">
        <v>57552.0</v>
      </c>
      <c r="C2209" s="1">
        <v>57553.0</v>
      </c>
      <c r="D2209" s="1">
        <v>0.01575</v>
      </c>
      <c r="E2209" s="1">
        <v>0.016034</v>
      </c>
      <c r="F2209" s="1">
        <v>0.012543</v>
      </c>
      <c r="G2209" s="1">
        <v>0.007841</v>
      </c>
      <c r="H2209" s="1">
        <v>0.005294</v>
      </c>
      <c r="I2209" s="1">
        <v>0.007503</v>
      </c>
      <c r="J2209" s="1">
        <v>-9.46E-4</v>
      </c>
      <c r="K2209" s="1">
        <v>0.009684</v>
      </c>
    </row>
    <row r="2210" ht="15.75" customHeight="1">
      <c r="A2210" s="1">
        <v>57553.499977</v>
      </c>
      <c r="B2210" s="1">
        <v>57553.0</v>
      </c>
      <c r="C2210" s="1">
        <v>57554.0</v>
      </c>
      <c r="D2210" s="1">
        <v>-0.036469</v>
      </c>
      <c r="E2210" s="1">
        <v>0.016316</v>
      </c>
      <c r="F2210" s="1">
        <v>-0.008505</v>
      </c>
      <c r="G2210" s="1">
        <v>0.007214</v>
      </c>
      <c r="H2210" s="1">
        <v>-0.014063</v>
      </c>
      <c r="I2210" s="1">
        <v>0.007154</v>
      </c>
      <c r="J2210" s="1">
        <v>-0.011315</v>
      </c>
      <c r="K2210" s="1">
        <v>0.010504</v>
      </c>
    </row>
    <row r="2211" ht="15.75" customHeight="1">
      <c r="A2211" s="1">
        <v>57554.499977</v>
      </c>
      <c r="B2211" s="1">
        <v>57554.0</v>
      </c>
      <c r="C2211" s="1">
        <v>57555.0</v>
      </c>
      <c r="D2211" s="1">
        <v>-0.049158</v>
      </c>
      <c r="E2211" s="1">
        <v>0.019497</v>
      </c>
      <c r="F2211" s="1">
        <v>-0.002926</v>
      </c>
      <c r="G2211" s="1">
        <v>0.00929</v>
      </c>
      <c r="H2211" s="1">
        <v>-0.011569</v>
      </c>
      <c r="I2211" s="1">
        <v>0.008955</v>
      </c>
      <c r="J2211" s="1">
        <v>-0.027567</v>
      </c>
      <c r="K2211" s="1">
        <v>0.011636</v>
      </c>
    </row>
    <row r="2212" ht="15.75" customHeight="1">
      <c r="A2212" s="1">
        <v>57555.499977</v>
      </c>
      <c r="B2212" s="1">
        <v>57555.0</v>
      </c>
      <c r="C2212" s="1">
        <v>57556.0</v>
      </c>
      <c r="D2212" s="1">
        <v>0.0055</v>
      </c>
      <c r="E2212" s="1">
        <v>0.021343</v>
      </c>
      <c r="F2212" s="1">
        <v>0.001198</v>
      </c>
      <c r="G2212" s="1">
        <v>0.008404</v>
      </c>
      <c r="H2212" s="1">
        <v>-0.002352</v>
      </c>
      <c r="I2212" s="1">
        <v>0.009523</v>
      </c>
      <c r="J2212" s="1">
        <v>0.008787</v>
      </c>
      <c r="K2212" s="1">
        <v>0.013291</v>
      </c>
    </row>
    <row r="2213" ht="15.75" customHeight="1">
      <c r="A2213" s="1">
        <v>57556.499977</v>
      </c>
      <c r="B2213" s="1">
        <v>57556.0</v>
      </c>
      <c r="C2213" s="1">
        <v>57557.0</v>
      </c>
      <c r="D2213" s="1">
        <v>-0.005205</v>
      </c>
      <c r="E2213" s="1">
        <v>0.025663</v>
      </c>
      <c r="F2213" s="1">
        <v>-0.025435</v>
      </c>
      <c r="G2213" s="1">
        <v>0.009289</v>
      </c>
      <c r="H2213" s="1">
        <v>0.012341</v>
      </c>
      <c r="I2213" s="1">
        <v>0.011696</v>
      </c>
      <c r="J2213" s="1">
        <v>-0.005379</v>
      </c>
      <c r="K2213" s="1">
        <v>0.01539</v>
      </c>
    </row>
    <row r="2214" ht="15.75" customHeight="1">
      <c r="A2214" s="1">
        <v>57559.499977</v>
      </c>
      <c r="B2214" s="1">
        <v>57559.0</v>
      </c>
      <c r="C2214" s="1">
        <v>57560.0</v>
      </c>
      <c r="D2214" s="1">
        <v>0.038529</v>
      </c>
      <c r="E2214" s="1">
        <v>0.04738</v>
      </c>
      <c r="F2214" s="1">
        <v>0.053121</v>
      </c>
      <c r="G2214" s="1">
        <v>0.036028</v>
      </c>
      <c r="H2214" s="1">
        <v>-0.023509</v>
      </c>
      <c r="I2214" s="1">
        <v>0.024098</v>
      </c>
      <c r="J2214" s="1">
        <v>0.060808</v>
      </c>
      <c r="K2214" s="1">
        <v>0.045855</v>
      </c>
    </row>
    <row r="2215" ht="15.75" customHeight="1">
      <c r="A2215" s="1">
        <v>57560.499977</v>
      </c>
      <c r="B2215" s="1">
        <v>57560.0</v>
      </c>
      <c r="C2215" s="1">
        <v>57561.0</v>
      </c>
      <c r="D2215" s="1">
        <v>0.025631</v>
      </c>
      <c r="E2215" s="1">
        <v>0.022213</v>
      </c>
      <c r="F2215" s="1">
        <v>0.051801</v>
      </c>
      <c r="G2215" s="1">
        <v>0.017781</v>
      </c>
      <c r="H2215" s="1">
        <v>-0.012053</v>
      </c>
      <c r="I2215" s="1">
        <v>0.010361</v>
      </c>
      <c r="J2215" s="1">
        <v>-0.020467</v>
      </c>
      <c r="K2215" s="1">
        <v>0.021391</v>
      </c>
    </row>
    <row r="2216" ht="15.75" customHeight="1">
      <c r="A2216" s="1">
        <v>57561.499977</v>
      </c>
      <c r="B2216" s="1">
        <v>57561.0</v>
      </c>
      <c r="C2216" s="1">
        <v>57562.0</v>
      </c>
      <c r="D2216" s="1">
        <v>-0.010254</v>
      </c>
      <c r="E2216" s="1">
        <v>0.01846</v>
      </c>
      <c r="F2216" s="1">
        <v>0.006934</v>
      </c>
      <c r="G2216" s="1">
        <v>0.014225</v>
      </c>
      <c r="H2216" s="1">
        <v>-0.007146</v>
      </c>
      <c r="I2216" s="1">
        <v>0.009351</v>
      </c>
      <c r="J2216" s="1">
        <v>-0.016299</v>
      </c>
      <c r="K2216" s="1">
        <v>0.016707</v>
      </c>
    </row>
    <row r="2217" ht="15.75" customHeight="1">
      <c r="A2217" s="1">
        <v>57562.499977</v>
      </c>
      <c r="B2217" s="1">
        <v>57562.0</v>
      </c>
      <c r="C2217" s="1">
        <v>57563.0</v>
      </c>
      <c r="D2217" s="1">
        <v>-0.025583</v>
      </c>
      <c r="E2217" s="1">
        <v>0.015402</v>
      </c>
      <c r="F2217" s="1">
        <v>-0.02846</v>
      </c>
      <c r="G2217" s="1">
        <v>0.011302</v>
      </c>
      <c r="H2217" s="1">
        <v>0.00537</v>
      </c>
      <c r="I2217" s="1">
        <v>0.007987</v>
      </c>
      <c r="J2217" s="1">
        <v>-0.018014</v>
      </c>
      <c r="K2217" s="1">
        <v>0.015581</v>
      </c>
    </row>
    <row r="2218" ht="15.75" customHeight="1">
      <c r="A2218" s="1">
        <v>57563.499977</v>
      </c>
      <c r="B2218" s="1">
        <v>57563.0</v>
      </c>
      <c r="C2218" s="1">
        <v>57564.0</v>
      </c>
      <c r="D2218" s="1">
        <v>0.012225</v>
      </c>
      <c r="E2218" s="1">
        <v>0.014209</v>
      </c>
      <c r="F2218" s="1">
        <v>-0.005439</v>
      </c>
      <c r="G2218" s="1">
        <v>0.010216</v>
      </c>
      <c r="H2218" s="1">
        <v>0.008499</v>
      </c>
      <c r="I2218" s="1">
        <v>0.007458</v>
      </c>
      <c r="J2218" s="1">
        <v>0.019753</v>
      </c>
      <c r="K2218" s="1">
        <v>0.01502</v>
      </c>
    </row>
    <row r="2219" ht="15.75" customHeight="1">
      <c r="A2219" s="1">
        <v>57564.499977</v>
      </c>
      <c r="B2219" s="1">
        <v>57564.0</v>
      </c>
      <c r="C2219" s="1">
        <v>57565.0</v>
      </c>
      <c r="D2219" s="1">
        <v>0.004969</v>
      </c>
      <c r="E2219" s="1">
        <v>0.013563</v>
      </c>
      <c r="F2219" s="1">
        <v>0.001917</v>
      </c>
      <c r="G2219" s="1">
        <v>0.010012</v>
      </c>
      <c r="H2219" s="1">
        <v>-4.31E-4</v>
      </c>
      <c r="I2219" s="1">
        <v>0.006938</v>
      </c>
      <c r="J2219" s="1">
        <v>0.010014</v>
      </c>
      <c r="K2219" s="1">
        <v>0.014301</v>
      </c>
    </row>
    <row r="2220" ht="15.75" customHeight="1">
      <c r="A2220" s="1">
        <v>57565.499977</v>
      </c>
      <c r="B2220" s="1">
        <v>57565.0</v>
      </c>
      <c r="C2220" s="1">
        <v>57566.0</v>
      </c>
      <c r="D2220" s="1">
        <v>0.005037</v>
      </c>
      <c r="E2220" s="1">
        <v>0.013594</v>
      </c>
      <c r="F2220" s="1">
        <v>0.015228</v>
      </c>
      <c r="G2220" s="1">
        <v>0.010235</v>
      </c>
      <c r="H2220" s="1">
        <v>-0.008471</v>
      </c>
      <c r="I2220" s="1">
        <v>0.006941</v>
      </c>
      <c r="J2220" s="1">
        <v>-1.23E-4</v>
      </c>
      <c r="K2220" s="1">
        <v>0.013246</v>
      </c>
    </row>
    <row r="2221" ht="15.75" customHeight="1">
      <c r="A2221" s="1">
        <v>57566.499977</v>
      </c>
      <c r="B2221" s="1">
        <v>57566.0</v>
      </c>
      <c r="C2221" s="1">
        <v>57567.0</v>
      </c>
      <c r="D2221" s="1">
        <v>0.013964</v>
      </c>
      <c r="E2221" s="1">
        <v>0.014567</v>
      </c>
      <c r="F2221" s="1">
        <v>0.014939</v>
      </c>
      <c r="G2221" s="1">
        <v>0.010786</v>
      </c>
      <c r="H2221" s="1">
        <v>5.21E-4</v>
      </c>
      <c r="I2221" s="1">
        <v>0.007514</v>
      </c>
      <c r="J2221" s="1">
        <v>-0.001213</v>
      </c>
      <c r="K2221" s="1">
        <v>0.014709</v>
      </c>
    </row>
    <row r="2222" ht="15.75" customHeight="1">
      <c r="A2222" s="1">
        <v>57567.499977</v>
      </c>
      <c r="B2222" s="1">
        <v>57567.0</v>
      </c>
      <c r="C2222" s="1">
        <v>57568.0</v>
      </c>
      <c r="D2222" s="1">
        <v>-0.020782</v>
      </c>
      <c r="E2222" s="1">
        <v>0.015415</v>
      </c>
      <c r="F2222" s="1">
        <v>-0.001001</v>
      </c>
      <c r="G2222" s="1">
        <v>0.011506</v>
      </c>
      <c r="H2222" s="1">
        <v>-0.015929</v>
      </c>
      <c r="I2222" s="1">
        <v>0.007788</v>
      </c>
      <c r="J2222" s="1">
        <v>-0.001673</v>
      </c>
      <c r="K2222" s="1">
        <v>0.016203</v>
      </c>
    </row>
    <row r="2223" ht="15.75" customHeight="1">
      <c r="A2223" s="1">
        <v>57568.499977</v>
      </c>
      <c r="B2223" s="1">
        <v>57568.0</v>
      </c>
      <c r="C2223" s="1">
        <v>57569.0</v>
      </c>
      <c r="D2223" s="1">
        <v>0.002143</v>
      </c>
      <c r="E2223" s="1">
        <v>0.017563</v>
      </c>
      <c r="F2223" s="1">
        <v>0.002526</v>
      </c>
      <c r="G2223" s="1">
        <v>0.013108</v>
      </c>
      <c r="H2223" s="1">
        <v>0.001563</v>
      </c>
      <c r="I2223" s="1">
        <v>0.009036</v>
      </c>
      <c r="J2223" s="1">
        <v>-0.009017</v>
      </c>
      <c r="K2223" s="1">
        <v>0.017189</v>
      </c>
    </row>
    <row r="2224" ht="15.75" customHeight="1">
      <c r="A2224" s="1">
        <v>57569.499977</v>
      </c>
      <c r="B2224" s="1">
        <v>57569.0</v>
      </c>
      <c r="C2224" s="1">
        <v>57570.0</v>
      </c>
      <c r="D2224" s="1">
        <v>-0.003163</v>
      </c>
      <c r="E2224" s="1">
        <v>0.012629</v>
      </c>
      <c r="F2224" s="1">
        <v>-4.59E-4</v>
      </c>
      <c r="G2224" s="1">
        <v>0.008165</v>
      </c>
      <c r="H2224" s="1">
        <v>-0.004566</v>
      </c>
      <c r="I2224" s="1">
        <v>0.005176</v>
      </c>
      <c r="J2224" s="1">
        <v>0.001937</v>
      </c>
      <c r="K2224" s="1">
        <v>0.008372</v>
      </c>
    </row>
    <row r="2225" ht="15.75" customHeight="1">
      <c r="A2225" s="1">
        <v>57570.499977</v>
      </c>
      <c r="B2225" s="1">
        <v>57570.0</v>
      </c>
      <c r="C2225" s="1">
        <v>57571.0</v>
      </c>
      <c r="D2225" s="1">
        <v>-0.011846</v>
      </c>
      <c r="E2225" s="1">
        <v>0.015089</v>
      </c>
      <c r="F2225" s="1">
        <v>1.08E-4</v>
      </c>
      <c r="G2225" s="1">
        <v>0.007465</v>
      </c>
      <c r="H2225" s="1">
        <v>-0.001515</v>
      </c>
      <c r="I2225" s="1">
        <v>0.006288</v>
      </c>
      <c r="J2225" s="1">
        <v>-0.008587</v>
      </c>
      <c r="K2225" s="1">
        <v>0.00904</v>
      </c>
    </row>
    <row r="2226" ht="15.75" customHeight="1">
      <c r="A2226" s="1">
        <v>57571.499977</v>
      </c>
      <c r="B2226" s="1">
        <v>57571.0</v>
      </c>
      <c r="C2226" s="1">
        <v>57572.0</v>
      </c>
      <c r="D2226" s="1">
        <v>0.018162</v>
      </c>
      <c r="E2226" s="1">
        <v>0.037032</v>
      </c>
      <c r="F2226" s="1">
        <v>0.018995</v>
      </c>
      <c r="G2226" s="1">
        <v>0.028199</v>
      </c>
      <c r="H2226" s="1">
        <v>0.002496</v>
      </c>
      <c r="I2226" s="1">
        <v>0.018789</v>
      </c>
      <c r="J2226" s="1">
        <v>-0.009288</v>
      </c>
      <c r="K2226" s="1">
        <v>0.032944</v>
      </c>
    </row>
    <row r="2227" ht="15.75" customHeight="1">
      <c r="A2227" s="1">
        <v>57576.499977</v>
      </c>
      <c r="B2227" s="1">
        <v>57576.0</v>
      </c>
      <c r="C2227" s="1">
        <v>57577.0</v>
      </c>
      <c r="D2227" s="1">
        <v>0.040341</v>
      </c>
      <c r="E2227" s="1">
        <v>0.02433</v>
      </c>
      <c r="F2227" s="1">
        <v>0.007954</v>
      </c>
      <c r="G2227" s="1">
        <v>0.011755</v>
      </c>
      <c r="H2227" s="1">
        <v>0.00461</v>
      </c>
      <c r="I2227" s="1">
        <v>0.009705</v>
      </c>
      <c r="J2227" s="1">
        <v>0.022383</v>
      </c>
      <c r="K2227" s="1">
        <v>0.015174</v>
      </c>
    </row>
    <row r="2228" ht="15.75" customHeight="1">
      <c r="A2228" s="1">
        <v>57577.499977</v>
      </c>
      <c r="B2228" s="1">
        <v>57577.0</v>
      </c>
      <c r="C2228" s="1">
        <v>57578.0</v>
      </c>
      <c r="D2228" s="1">
        <v>0.011748</v>
      </c>
      <c r="E2228" s="1">
        <v>0.018284</v>
      </c>
      <c r="F2228" s="1">
        <v>0.005902</v>
      </c>
      <c r="G2228" s="1">
        <v>0.008207</v>
      </c>
      <c r="H2228" s="1">
        <v>0.001293</v>
      </c>
      <c r="I2228" s="1">
        <v>0.008143</v>
      </c>
      <c r="J2228" s="1">
        <v>0.007957</v>
      </c>
      <c r="K2228" s="1">
        <v>0.011135</v>
      </c>
    </row>
    <row r="2229" ht="15.75" customHeight="1">
      <c r="A2229" s="1">
        <v>57578.499977</v>
      </c>
      <c r="B2229" s="1">
        <v>57578.0</v>
      </c>
      <c r="C2229" s="1">
        <v>57579.0</v>
      </c>
      <c r="D2229" s="1">
        <v>0.002437</v>
      </c>
      <c r="E2229" s="1">
        <v>0.020567</v>
      </c>
      <c r="F2229" s="1">
        <v>0.010545</v>
      </c>
      <c r="G2229" s="1">
        <v>0.010157</v>
      </c>
      <c r="H2229" s="1">
        <v>-0.013506</v>
      </c>
      <c r="I2229" s="1">
        <v>0.008792</v>
      </c>
      <c r="J2229" s="1">
        <v>0.012397</v>
      </c>
      <c r="K2229" s="1">
        <v>0.012746</v>
      </c>
    </row>
    <row r="2230" ht="15.75" customHeight="1">
      <c r="A2230" s="1">
        <v>57579.499977</v>
      </c>
      <c r="B2230" s="1">
        <v>57579.0</v>
      </c>
      <c r="C2230" s="1">
        <v>57580.0</v>
      </c>
      <c r="D2230" s="1">
        <v>0.009988</v>
      </c>
      <c r="E2230" s="1">
        <v>0.018018</v>
      </c>
      <c r="F2230" s="1">
        <v>0.016586</v>
      </c>
      <c r="G2230" s="1">
        <v>0.009319</v>
      </c>
      <c r="H2230" s="1">
        <v>-0.006061</v>
      </c>
      <c r="I2230" s="1">
        <v>0.007871</v>
      </c>
      <c r="J2230" s="1">
        <v>0.006956</v>
      </c>
      <c r="K2230" s="1">
        <v>0.011179</v>
      </c>
    </row>
    <row r="2231" ht="15.75" customHeight="1">
      <c r="A2231" s="1">
        <v>57580.499977</v>
      </c>
      <c r="B2231" s="1">
        <v>57580.0</v>
      </c>
      <c r="C2231" s="1">
        <v>57581.0</v>
      </c>
      <c r="D2231" s="1">
        <v>0.020372</v>
      </c>
      <c r="E2231" s="1">
        <v>0.017819</v>
      </c>
      <c r="F2231" s="1">
        <v>0.007162</v>
      </c>
      <c r="G2231" s="1">
        <v>0.007764</v>
      </c>
      <c r="H2231" s="1">
        <v>0.007919</v>
      </c>
      <c r="I2231" s="1">
        <v>0.008425</v>
      </c>
      <c r="J2231" s="1">
        <v>0.003305</v>
      </c>
      <c r="K2231" s="1">
        <v>0.010872</v>
      </c>
    </row>
    <row r="2232" ht="15.75" customHeight="1">
      <c r="A2232" s="1">
        <v>57581.499977</v>
      </c>
      <c r="B2232" s="1">
        <v>57581.0</v>
      </c>
      <c r="C2232" s="1">
        <v>57582.0</v>
      </c>
      <c r="D2232" s="1">
        <v>-0.003961</v>
      </c>
      <c r="E2232" s="1">
        <v>0.016546</v>
      </c>
      <c r="F2232" s="1">
        <v>-0.003622</v>
      </c>
      <c r="G2232" s="1">
        <v>0.007276</v>
      </c>
      <c r="H2232" s="1">
        <v>7.04E-4</v>
      </c>
      <c r="I2232" s="1">
        <v>0.007818</v>
      </c>
      <c r="J2232" s="1">
        <v>-0.002401</v>
      </c>
      <c r="K2232" s="1">
        <v>0.010292</v>
      </c>
    </row>
    <row r="2233" ht="15.75" customHeight="1">
      <c r="A2233" s="1">
        <v>57582.499977</v>
      </c>
      <c r="B2233" s="1">
        <v>57582.0</v>
      </c>
      <c r="C2233" s="1">
        <v>57583.0</v>
      </c>
      <c r="D2233" s="1">
        <v>0.030617</v>
      </c>
      <c r="E2233" s="1">
        <v>0.016245</v>
      </c>
      <c r="F2233" s="1">
        <v>0.005606</v>
      </c>
      <c r="G2233" s="1">
        <v>0.006988</v>
      </c>
      <c r="H2233" s="1">
        <v>0.014428</v>
      </c>
      <c r="I2233" s="1">
        <v>0.007695</v>
      </c>
      <c r="J2233" s="1">
        <v>0.005859</v>
      </c>
      <c r="K2233" s="1">
        <v>0.010272</v>
      </c>
    </row>
    <row r="2234" ht="15.75" customHeight="1">
      <c r="A2234" s="1">
        <v>57583.499977</v>
      </c>
      <c r="B2234" s="1">
        <v>57583.0</v>
      </c>
      <c r="C2234" s="1">
        <v>57584.0</v>
      </c>
      <c r="D2234" s="1">
        <v>0.008801</v>
      </c>
      <c r="E2234" s="1">
        <v>0.014071</v>
      </c>
      <c r="F2234" s="1">
        <v>-0.005205</v>
      </c>
      <c r="G2234" s="1">
        <v>0.006054</v>
      </c>
      <c r="H2234" s="1">
        <v>0.004321</v>
      </c>
      <c r="I2234" s="1">
        <v>0.006412</v>
      </c>
      <c r="J2234" s="1">
        <v>0.005328</v>
      </c>
      <c r="K2234" s="1">
        <v>0.009204</v>
      </c>
    </row>
    <row r="2235" ht="15.75" customHeight="1">
      <c r="A2235" s="1">
        <v>57584.499977</v>
      </c>
      <c r="B2235" s="1">
        <v>57584.0</v>
      </c>
      <c r="C2235" s="1">
        <v>57585.0</v>
      </c>
      <c r="D2235" s="1">
        <v>-0.002702</v>
      </c>
      <c r="E2235" s="1">
        <v>0.014228</v>
      </c>
      <c r="F2235" s="1">
        <v>0.004589</v>
      </c>
      <c r="G2235" s="1">
        <v>0.006404</v>
      </c>
      <c r="H2235" s="1">
        <v>-0.008505</v>
      </c>
      <c r="I2235" s="1">
        <v>0.006433</v>
      </c>
      <c r="J2235" s="1">
        <v>0.004443</v>
      </c>
      <c r="K2235" s="1">
        <v>0.009355</v>
      </c>
    </row>
    <row r="2236" ht="15.75" customHeight="1">
      <c r="A2236" s="1">
        <v>57585.499977</v>
      </c>
      <c r="B2236" s="1">
        <v>57585.0</v>
      </c>
      <c r="C2236" s="1">
        <v>57586.0</v>
      </c>
      <c r="D2236" s="1">
        <v>0.024926</v>
      </c>
      <c r="E2236" s="1">
        <v>0.017432</v>
      </c>
      <c r="F2236" s="1">
        <v>0.011825</v>
      </c>
      <c r="G2236" s="1">
        <v>0.00761</v>
      </c>
      <c r="H2236" s="1">
        <v>0.009337</v>
      </c>
      <c r="I2236" s="1">
        <v>0.008255</v>
      </c>
      <c r="J2236" s="1">
        <v>3.19E-4</v>
      </c>
      <c r="K2236" s="1">
        <v>0.011128</v>
      </c>
    </row>
    <row r="2237" ht="15.75" customHeight="1">
      <c r="A2237" s="1">
        <v>57586.499977</v>
      </c>
      <c r="B2237" s="1">
        <v>57586.0</v>
      </c>
      <c r="C2237" s="1">
        <v>57587.0</v>
      </c>
      <c r="D2237" s="1">
        <v>0.016591</v>
      </c>
      <c r="E2237" s="1">
        <v>0.016744</v>
      </c>
      <c r="F2237" s="1">
        <v>-0.003043</v>
      </c>
      <c r="G2237" s="1">
        <v>0.006861</v>
      </c>
      <c r="H2237" s="1">
        <v>0.010898</v>
      </c>
      <c r="I2237" s="1">
        <v>0.0077</v>
      </c>
      <c r="J2237" s="1">
        <v>0.003711</v>
      </c>
      <c r="K2237" s="1">
        <v>0.010896</v>
      </c>
    </row>
    <row r="2238" ht="15.75" customHeight="1">
      <c r="A2238" s="1">
        <v>57587.499977</v>
      </c>
      <c r="B2238" s="1">
        <v>57587.0</v>
      </c>
      <c r="C2238" s="1">
        <v>57588.0</v>
      </c>
      <c r="D2238" s="1">
        <v>-0.015724</v>
      </c>
      <c r="E2238" s="1">
        <v>0.013757</v>
      </c>
      <c r="F2238" s="1">
        <v>0.002193</v>
      </c>
      <c r="G2238" s="1">
        <v>0.006295</v>
      </c>
      <c r="H2238" s="1">
        <v>0.002171</v>
      </c>
      <c r="I2238" s="1">
        <v>0.006262</v>
      </c>
      <c r="J2238" s="1">
        <v>-0.016959</v>
      </c>
      <c r="K2238" s="1">
        <v>0.008752</v>
      </c>
    </row>
    <row r="2239" ht="15.75" customHeight="1">
      <c r="A2239" s="1">
        <v>57588.499977</v>
      </c>
      <c r="B2239" s="1">
        <v>57588.0</v>
      </c>
      <c r="C2239" s="1">
        <v>57589.0</v>
      </c>
      <c r="D2239" s="1">
        <v>0.008362</v>
      </c>
      <c r="E2239" s="1">
        <v>0.013642</v>
      </c>
      <c r="F2239" s="1">
        <v>-0.00871</v>
      </c>
      <c r="G2239" s="1">
        <v>0.0057540000000000004</v>
      </c>
      <c r="H2239" s="1">
        <v>0.008994</v>
      </c>
      <c r="I2239" s="1">
        <v>0.00636</v>
      </c>
      <c r="J2239" s="1">
        <v>0.001115</v>
      </c>
      <c r="K2239" s="1">
        <v>0.008632</v>
      </c>
    </row>
    <row r="2240" ht="15.75" customHeight="1">
      <c r="A2240" s="1">
        <v>57589.499977</v>
      </c>
      <c r="B2240" s="1">
        <v>57589.0</v>
      </c>
      <c r="C2240" s="1">
        <v>57590.0</v>
      </c>
      <c r="D2240" s="1">
        <v>-0.006095</v>
      </c>
      <c r="E2240" s="1">
        <v>0.011702</v>
      </c>
      <c r="F2240" s="1">
        <v>-0.006999</v>
      </c>
      <c r="G2240" s="1">
        <v>0.004627</v>
      </c>
      <c r="H2240" s="1">
        <v>-0.008182</v>
      </c>
      <c r="I2240" s="1">
        <v>0.00516</v>
      </c>
      <c r="J2240" s="1">
        <v>0.009032</v>
      </c>
      <c r="K2240" s="1">
        <v>0.00776</v>
      </c>
    </row>
    <row r="2241" ht="15.75" customHeight="1">
      <c r="A2241" s="1">
        <v>57590.499977</v>
      </c>
      <c r="B2241" s="1">
        <v>57590.0</v>
      </c>
      <c r="C2241" s="1">
        <v>57591.0</v>
      </c>
      <c r="D2241" s="1">
        <v>-0.020799</v>
      </c>
      <c r="E2241" s="1">
        <v>0.010778</v>
      </c>
      <c r="F2241" s="1">
        <v>-0.00361</v>
      </c>
      <c r="G2241" s="1">
        <v>0.004851</v>
      </c>
      <c r="H2241" s="1">
        <v>-0.006312</v>
      </c>
      <c r="I2241" s="1">
        <v>0.00481</v>
      </c>
      <c r="J2241" s="1">
        <v>-0.00787</v>
      </c>
      <c r="K2241" s="1">
        <v>0.006933</v>
      </c>
    </row>
    <row r="2242" ht="15.75" customHeight="1">
      <c r="A2242" s="1">
        <v>57591.499977</v>
      </c>
      <c r="B2242" s="1">
        <v>57591.0</v>
      </c>
      <c r="C2242" s="1">
        <v>57592.0</v>
      </c>
      <c r="D2242" s="1">
        <v>0.006716</v>
      </c>
      <c r="E2242" s="1">
        <v>0.011189</v>
      </c>
      <c r="F2242" s="1">
        <v>0.002384</v>
      </c>
      <c r="G2242" s="1">
        <v>0.004845</v>
      </c>
      <c r="H2242" s="1">
        <v>-0.001171</v>
      </c>
      <c r="I2242" s="1">
        <v>0.005027</v>
      </c>
      <c r="J2242" s="1">
        <v>0.00592</v>
      </c>
      <c r="K2242" s="1">
        <v>0.007231</v>
      </c>
    </row>
    <row r="2243" ht="15.75" customHeight="1">
      <c r="A2243" s="1">
        <v>57592.499977</v>
      </c>
      <c r="B2243" s="1">
        <v>57592.0</v>
      </c>
      <c r="C2243" s="1">
        <v>57593.0</v>
      </c>
      <c r="D2243" s="1">
        <v>0.008725</v>
      </c>
      <c r="E2243" s="1">
        <v>0.011177</v>
      </c>
      <c r="F2243" s="1">
        <v>0.001215</v>
      </c>
      <c r="G2243" s="1">
        <v>0.004989</v>
      </c>
      <c r="H2243" s="1">
        <v>-0.003141</v>
      </c>
      <c r="I2243" s="1">
        <v>0.004984</v>
      </c>
      <c r="J2243" s="1">
        <v>0.010879</v>
      </c>
      <c r="K2243" s="1">
        <v>0.007187</v>
      </c>
    </row>
    <row r="2244" ht="15.75" customHeight="1">
      <c r="A2244" s="1">
        <v>57593.499977</v>
      </c>
      <c r="B2244" s="1">
        <v>57593.0</v>
      </c>
      <c r="C2244" s="1">
        <v>57594.0</v>
      </c>
      <c r="D2244" s="1">
        <v>-0.029625</v>
      </c>
      <c r="E2244" s="1">
        <v>0.011796</v>
      </c>
      <c r="F2244" s="1">
        <v>-0.006663</v>
      </c>
      <c r="G2244" s="1">
        <v>0.005273</v>
      </c>
      <c r="H2244" s="1">
        <v>-0.012553</v>
      </c>
      <c r="I2244" s="1">
        <v>0.005315</v>
      </c>
      <c r="J2244" s="1">
        <v>-0.007349</v>
      </c>
      <c r="K2244" s="1">
        <v>0.00752</v>
      </c>
    </row>
    <row r="2245" ht="15.75" customHeight="1">
      <c r="A2245" s="1">
        <v>57594.499977</v>
      </c>
      <c r="B2245" s="1">
        <v>57594.0</v>
      </c>
      <c r="C2245" s="1">
        <v>57595.0</v>
      </c>
      <c r="D2245" s="1">
        <v>-0.013482</v>
      </c>
      <c r="E2245" s="1">
        <v>0.01228</v>
      </c>
      <c r="F2245" s="1">
        <v>-0.00384</v>
      </c>
      <c r="G2245" s="1">
        <v>0.005013</v>
      </c>
      <c r="H2245" s="1">
        <v>-0.00901</v>
      </c>
      <c r="I2245" s="1">
        <v>0.00556</v>
      </c>
      <c r="J2245" s="1">
        <v>0.001909</v>
      </c>
      <c r="K2245" s="1">
        <v>0.00797</v>
      </c>
    </row>
    <row r="2246" ht="15.75" customHeight="1">
      <c r="A2246" s="1">
        <v>57595.499977</v>
      </c>
      <c r="B2246" s="1">
        <v>57595.0</v>
      </c>
      <c r="C2246" s="1">
        <v>57596.0</v>
      </c>
      <c r="D2246" s="1">
        <v>0.003801</v>
      </c>
      <c r="E2246" s="1">
        <v>0.012996</v>
      </c>
      <c r="F2246" s="1">
        <v>-2.18E-4</v>
      </c>
      <c r="G2246" s="1">
        <v>0.005494</v>
      </c>
      <c r="H2246" s="1">
        <v>-0.005704</v>
      </c>
      <c r="I2246" s="1">
        <v>0.005585</v>
      </c>
      <c r="J2246" s="1">
        <v>0.010424</v>
      </c>
      <c r="K2246" s="1">
        <v>0.008628</v>
      </c>
    </row>
    <row r="2247" ht="15.75" customHeight="1">
      <c r="A2247" s="1">
        <v>57596.499977</v>
      </c>
      <c r="B2247" s="1">
        <v>57596.0</v>
      </c>
      <c r="C2247" s="1">
        <v>57597.0</v>
      </c>
      <c r="D2247" s="1">
        <v>0.001256</v>
      </c>
      <c r="E2247" s="1">
        <v>0.015021</v>
      </c>
      <c r="F2247" s="1">
        <v>-0.001371</v>
      </c>
      <c r="G2247" s="1">
        <v>0.006275</v>
      </c>
      <c r="H2247" s="1">
        <v>0.009332</v>
      </c>
      <c r="I2247" s="1">
        <v>0.006705</v>
      </c>
      <c r="J2247" s="1">
        <v>-0.0092</v>
      </c>
      <c r="K2247" s="1">
        <v>0.009691</v>
      </c>
    </row>
    <row r="2248" ht="15.75" customHeight="1">
      <c r="A2248" s="1">
        <v>57597.499977</v>
      </c>
      <c r="B2248" s="1">
        <v>57597.0</v>
      </c>
      <c r="C2248" s="1">
        <v>57598.0</v>
      </c>
      <c r="D2248" s="1">
        <v>0.031884</v>
      </c>
      <c r="E2248" s="1">
        <v>0.01909</v>
      </c>
      <c r="F2248" s="1">
        <v>0.003671</v>
      </c>
      <c r="G2248" s="1">
        <v>0.008485</v>
      </c>
      <c r="H2248" s="1">
        <v>0.008791</v>
      </c>
      <c r="I2248" s="1">
        <v>0.007764</v>
      </c>
      <c r="J2248" s="1">
        <v>0.01684</v>
      </c>
      <c r="K2248" s="1">
        <v>0.013271</v>
      </c>
    </row>
    <row r="2249" ht="15.75" customHeight="1">
      <c r="A2249" s="1">
        <v>57598.499977</v>
      </c>
      <c r="B2249" s="1">
        <v>57598.0</v>
      </c>
      <c r="C2249" s="1">
        <v>57599.0</v>
      </c>
      <c r="D2249" s="1">
        <v>0.034246</v>
      </c>
      <c r="E2249" s="1">
        <v>0.018183</v>
      </c>
      <c r="F2249" s="1">
        <v>0.004864</v>
      </c>
      <c r="G2249" s="1">
        <v>0.007217</v>
      </c>
      <c r="H2249" s="1">
        <v>0.01015</v>
      </c>
      <c r="I2249" s="1">
        <v>0.007788</v>
      </c>
      <c r="J2249" s="1">
        <v>0.014037</v>
      </c>
      <c r="K2249" s="1">
        <v>0.011416</v>
      </c>
    </row>
    <row r="2250" ht="15.75" customHeight="1">
      <c r="A2250" s="1">
        <v>57599.499977</v>
      </c>
      <c r="B2250" s="1">
        <v>57599.0</v>
      </c>
      <c r="C2250" s="1">
        <v>57600.0</v>
      </c>
      <c r="D2250" s="1">
        <v>0.006737</v>
      </c>
      <c r="E2250" s="1">
        <v>0.015191</v>
      </c>
      <c r="F2250" s="1">
        <v>0.010779</v>
      </c>
      <c r="G2250" s="1">
        <v>0.007778</v>
      </c>
      <c r="H2250" s="1">
        <v>-9.5E-4</v>
      </c>
      <c r="I2250" s="1">
        <v>0.006078</v>
      </c>
      <c r="J2250" s="1">
        <v>-4.97E-4</v>
      </c>
      <c r="K2250" s="1">
        <v>0.009489</v>
      </c>
    </row>
    <row r="2251" ht="15.75" customHeight="1">
      <c r="A2251" s="1">
        <v>57600.499977</v>
      </c>
      <c r="B2251" s="1">
        <v>57600.0</v>
      </c>
      <c r="C2251" s="1">
        <v>57601.0</v>
      </c>
      <c r="D2251" s="1">
        <v>0.00973</v>
      </c>
      <c r="E2251" s="1">
        <v>0.015808</v>
      </c>
      <c r="F2251" s="1">
        <v>-6.8E-5</v>
      </c>
      <c r="G2251" s="1">
        <v>0.007298</v>
      </c>
      <c r="H2251" s="1">
        <v>0.005129</v>
      </c>
      <c r="I2251" s="1">
        <v>0.006617</v>
      </c>
      <c r="J2251" s="1">
        <v>0.001046</v>
      </c>
      <c r="K2251" s="1">
        <v>0.009798</v>
      </c>
    </row>
    <row r="2252" ht="15.75" customHeight="1">
      <c r="A2252" s="1">
        <v>57601.499977</v>
      </c>
      <c r="B2252" s="1">
        <v>57601.0</v>
      </c>
      <c r="C2252" s="1">
        <v>57602.0</v>
      </c>
      <c r="D2252" s="1">
        <v>-0.02764</v>
      </c>
      <c r="E2252" s="1">
        <v>0.013225</v>
      </c>
      <c r="F2252" s="1">
        <v>-0.002789</v>
      </c>
      <c r="G2252" s="1">
        <v>0.005842</v>
      </c>
      <c r="H2252" s="1">
        <v>-0.006685</v>
      </c>
      <c r="I2252" s="1">
        <v>0.005613</v>
      </c>
      <c r="J2252" s="1">
        <v>-0.013321</v>
      </c>
      <c r="K2252" s="1">
        <v>0.00821</v>
      </c>
    </row>
    <row r="2253" ht="15.75" customHeight="1">
      <c r="A2253" s="1">
        <v>57602.499977</v>
      </c>
      <c r="B2253" s="1">
        <v>57602.0</v>
      </c>
      <c r="C2253" s="1">
        <v>57603.0</v>
      </c>
      <c r="D2253" s="1">
        <v>-0.040036</v>
      </c>
      <c r="E2253" s="1">
        <v>0.012787</v>
      </c>
      <c r="F2253" s="1">
        <v>-0.015431</v>
      </c>
      <c r="G2253" s="1">
        <v>0.005388</v>
      </c>
      <c r="H2253" s="1">
        <v>-0.00836</v>
      </c>
      <c r="I2253" s="1">
        <v>0.005323</v>
      </c>
      <c r="J2253" s="1">
        <v>-0.015599</v>
      </c>
      <c r="K2253" s="1">
        <v>0.008071</v>
      </c>
    </row>
    <row r="2254" ht="15.75" customHeight="1">
      <c r="A2254" s="1">
        <v>57603.499977</v>
      </c>
      <c r="B2254" s="1">
        <v>57603.0</v>
      </c>
      <c r="C2254" s="1">
        <v>57604.0</v>
      </c>
      <c r="D2254" s="1">
        <v>-0.009138</v>
      </c>
      <c r="E2254" s="1">
        <v>0.01337</v>
      </c>
      <c r="F2254" s="1">
        <v>-0.004125</v>
      </c>
      <c r="G2254" s="1">
        <v>0.005955</v>
      </c>
      <c r="H2254" s="1">
        <v>-0.00359</v>
      </c>
      <c r="I2254" s="1">
        <v>0.005577</v>
      </c>
      <c r="J2254" s="1">
        <v>4.86E-4</v>
      </c>
      <c r="K2254" s="1">
        <v>0.008367</v>
      </c>
    </row>
    <row r="2255" ht="15.75" customHeight="1">
      <c r="A2255" s="1">
        <v>57604.499977</v>
      </c>
      <c r="B2255" s="1">
        <v>57604.0</v>
      </c>
      <c r="C2255" s="1">
        <v>57605.0</v>
      </c>
      <c r="D2255" s="1">
        <v>-0.008825</v>
      </c>
      <c r="E2255" s="1">
        <v>0.0132</v>
      </c>
      <c r="F2255" s="1">
        <v>0.008134</v>
      </c>
      <c r="G2255" s="1">
        <v>0.006039</v>
      </c>
      <c r="H2255" s="1">
        <v>8.04E-4</v>
      </c>
      <c r="I2255" s="1">
        <v>0.005723</v>
      </c>
      <c r="J2255" s="1">
        <v>-0.012825</v>
      </c>
      <c r="K2255" s="1">
        <v>0.007986</v>
      </c>
    </row>
    <row r="2256" ht="15.75" customHeight="1">
      <c r="A2256" s="1">
        <v>57605.499977</v>
      </c>
      <c r="B2256" s="1">
        <v>57605.0</v>
      </c>
      <c r="C2256" s="1">
        <v>57606.0</v>
      </c>
      <c r="D2256" s="1">
        <v>-0.024384</v>
      </c>
      <c r="E2256" s="1">
        <v>0.014151</v>
      </c>
      <c r="F2256" s="1">
        <v>-6.82E-4</v>
      </c>
      <c r="G2256" s="1">
        <v>0.006601</v>
      </c>
      <c r="H2256" s="1">
        <v>-0.009275</v>
      </c>
      <c r="I2256" s="1">
        <v>0.005564</v>
      </c>
      <c r="J2256" s="1">
        <v>-0.010532</v>
      </c>
      <c r="K2256" s="1">
        <v>0.00908</v>
      </c>
    </row>
    <row r="2257" ht="15.75" customHeight="1">
      <c r="A2257" s="1">
        <v>57606.499977</v>
      </c>
      <c r="B2257" s="1">
        <v>57606.0</v>
      </c>
      <c r="C2257" s="1">
        <v>57607.0</v>
      </c>
      <c r="D2257" s="1">
        <v>-0.017324</v>
      </c>
      <c r="E2257" s="1">
        <v>0.014672</v>
      </c>
      <c r="F2257" s="1">
        <v>-0.001346</v>
      </c>
      <c r="G2257" s="1">
        <v>0.006885</v>
      </c>
      <c r="H2257" s="1">
        <v>-0.006513</v>
      </c>
      <c r="I2257" s="1">
        <v>0.006065</v>
      </c>
      <c r="J2257" s="1">
        <v>-0.006618</v>
      </c>
      <c r="K2257" s="1">
        <v>0.009151</v>
      </c>
    </row>
    <row r="2258" ht="15.75" customHeight="1">
      <c r="A2258" s="1">
        <v>57607.499977</v>
      </c>
      <c r="B2258" s="1">
        <v>57607.0</v>
      </c>
      <c r="C2258" s="1">
        <v>57608.0</v>
      </c>
      <c r="D2258" s="1">
        <v>-0.016241</v>
      </c>
      <c r="E2258" s="1">
        <v>0.015674</v>
      </c>
      <c r="F2258" s="1">
        <v>0.011062</v>
      </c>
      <c r="G2258" s="1">
        <v>0.007751</v>
      </c>
      <c r="H2258" s="1">
        <v>-0.005737</v>
      </c>
      <c r="I2258" s="1">
        <v>0.006314</v>
      </c>
      <c r="J2258" s="1">
        <v>-0.014409</v>
      </c>
      <c r="K2258" s="1">
        <v>0.009817</v>
      </c>
    </row>
    <row r="2259" ht="15.75" customHeight="1">
      <c r="A2259" s="1">
        <v>57608.499977</v>
      </c>
      <c r="B2259" s="1">
        <v>57608.0</v>
      </c>
      <c r="C2259" s="1">
        <v>57609.0</v>
      </c>
      <c r="D2259" s="1">
        <v>-0.021694</v>
      </c>
      <c r="E2259" s="1">
        <v>0.023191</v>
      </c>
      <c r="F2259" s="1">
        <v>-0.013947</v>
      </c>
      <c r="G2259" s="1">
        <v>0.00878</v>
      </c>
      <c r="H2259" s="1">
        <v>0.001709</v>
      </c>
      <c r="I2259" s="1">
        <v>0.009661</v>
      </c>
      <c r="J2259" s="1">
        <v>-0.014125</v>
      </c>
      <c r="K2259" s="1">
        <v>0.014905</v>
      </c>
    </row>
    <row r="2260" ht="15.75" customHeight="1">
      <c r="A2260" s="1">
        <v>57609.499977</v>
      </c>
      <c r="B2260" s="1">
        <v>57609.0</v>
      </c>
      <c r="C2260" s="1">
        <v>57610.0</v>
      </c>
      <c r="D2260" s="1">
        <v>-0.02807</v>
      </c>
      <c r="E2260" s="1">
        <v>0.034465</v>
      </c>
      <c r="F2260" s="1">
        <v>-0.010156</v>
      </c>
      <c r="G2260" s="1">
        <v>0.012584</v>
      </c>
      <c r="H2260" s="1">
        <v>0.002312</v>
      </c>
      <c r="I2260" s="1">
        <v>0.014429</v>
      </c>
      <c r="J2260" s="1">
        <v>-0.024082</v>
      </c>
      <c r="K2260" s="1">
        <v>0.022813</v>
      </c>
    </row>
    <row r="2261" ht="15.75" customHeight="1">
      <c r="A2261" s="1">
        <v>57610.499977</v>
      </c>
      <c r="B2261" s="1">
        <v>57610.0</v>
      </c>
      <c r="C2261" s="1">
        <v>57611.0</v>
      </c>
      <c r="D2261" s="1">
        <v>0.026934</v>
      </c>
      <c r="E2261" s="1">
        <v>0.012582</v>
      </c>
      <c r="F2261" s="1">
        <v>-0.001967</v>
      </c>
      <c r="G2261" s="1">
        <v>0.00466</v>
      </c>
      <c r="H2261" s="1">
        <v>0.002023</v>
      </c>
      <c r="I2261" s="1">
        <v>0.005144</v>
      </c>
      <c r="J2261" s="1">
        <v>0.021835</v>
      </c>
      <c r="K2261" s="1">
        <v>0.008387</v>
      </c>
    </row>
    <row r="2262" ht="15.75" customHeight="1">
      <c r="A2262" s="1">
        <v>57611.499977</v>
      </c>
      <c r="B2262" s="1">
        <v>57611.0</v>
      </c>
      <c r="C2262" s="1">
        <v>57612.0</v>
      </c>
      <c r="D2262" s="1">
        <v>-0.025857</v>
      </c>
      <c r="E2262" s="1">
        <v>0.014026</v>
      </c>
      <c r="F2262" s="1">
        <v>-0.001847</v>
      </c>
      <c r="G2262" s="1">
        <v>0.00608</v>
      </c>
      <c r="H2262" s="1">
        <v>0.001294</v>
      </c>
      <c r="I2262" s="1">
        <v>0.006262</v>
      </c>
      <c r="J2262" s="1">
        <v>-0.023609</v>
      </c>
      <c r="K2262" s="1">
        <v>0.008897</v>
      </c>
    </row>
    <row r="2263" ht="15.75" customHeight="1">
      <c r="A2263" s="1">
        <v>57612.499977</v>
      </c>
      <c r="B2263" s="1">
        <v>57612.0</v>
      </c>
      <c r="C2263" s="1">
        <v>57613.0</v>
      </c>
      <c r="D2263" s="1">
        <v>-0.015442</v>
      </c>
      <c r="E2263" s="1">
        <v>0.013165</v>
      </c>
      <c r="F2263" s="1">
        <v>-0.001629</v>
      </c>
      <c r="G2263" s="1">
        <v>0.005864</v>
      </c>
      <c r="H2263" s="1">
        <v>0.008766</v>
      </c>
      <c r="I2263" s="1">
        <v>0.006279</v>
      </c>
      <c r="J2263" s="1">
        <v>-0.024498</v>
      </c>
      <c r="K2263" s="1">
        <v>0.007996</v>
      </c>
    </row>
    <row r="2264" ht="15.75" customHeight="1">
      <c r="A2264" s="1">
        <v>57613.499977</v>
      </c>
      <c r="B2264" s="1">
        <v>57613.0</v>
      </c>
      <c r="C2264" s="1">
        <v>57614.0</v>
      </c>
      <c r="D2264" s="1">
        <v>-0.022414</v>
      </c>
      <c r="E2264" s="1">
        <v>0.012976</v>
      </c>
      <c r="F2264" s="1">
        <v>-0.008195</v>
      </c>
      <c r="G2264" s="1">
        <v>0.005348</v>
      </c>
      <c r="H2264" s="1">
        <v>-0.003544</v>
      </c>
      <c r="I2264" s="1">
        <v>0.005832</v>
      </c>
      <c r="J2264" s="1">
        <v>-0.011482</v>
      </c>
      <c r="K2264" s="1">
        <v>0.008432</v>
      </c>
    </row>
    <row r="2265" ht="15.75" customHeight="1">
      <c r="A2265" s="1">
        <v>57614.499977</v>
      </c>
      <c r="B2265" s="1">
        <v>57614.0</v>
      </c>
      <c r="C2265" s="1">
        <v>57615.0</v>
      </c>
      <c r="D2265" s="1">
        <v>0.012167</v>
      </c>
      <c r="E2265" s="1">
        <v>0.012598</v>
      </c>
      <c r="F2265" s="1">
        <v>-0.001544</v>
      </c>
      <c r="G2265" s="1">
        <v>0.005306</v>
      </c>
      <c r="H2265" s="1">
        <v>0.01077</v>
      </c>
      <c r="I2265" s="1">
        <v>0.006031</v>
      </c>
      <c r="J2265" s="1">
        <v>-0.001853</v>
      </c>
      <c r="K2265" s="1">
        <v>0.007744</v>
      </c>
    </row>
    <row r="2266" ht="15.75" customHeight="1">
      <c r="A2266" s="1">
        <v>57615.499977</v>
      </c>
      <c r="B2266" s="1">
        <v>57615.0</v>
      </c>
      <c r="C2266" s="1">
        <v>57616.0</v>
      </c>
      <c r="D2266" s="1">
        <v>-0.004825</v>
      </c>
      <c r="E2266" s="1">
        <v>0.012614</v>
      </c>
      <c r="F2266" s="1">
        <v>-0.008746</v>
      </c>
      <c r="G2266" s="1">
        <v>0.005372</v>
      </c>
      <c r="H2266" s="1">
        <v>-0.001768</v>
      </c>
      <c r="I2266" s="1">
        <v>0.005921</v>
      </c>
      <c r="J2266" s="1">
        <v>0.003951</v>
      </c>
      <c r="K2266" s="1">
        <v>0.007907</v>
      </c>
    </row>
    <row r="2267" ht="15.75" customHeight="1">
      <c r="A2267" s="1">
        <v>57616.499977</v>
      </c>
      <c r="B2267" s="1">
        <v>57616.0</v>
      </c>
      <c r="C2267" s="1">
        <v>57617.0</v>
      </c>
      <c r="D2267" s="1">
        <v>-0.014379</v>
      </c>
      <c r="E2267" s="1">
        <v>0.011696</v>
      </c>
      <c r="F2267" s="1">
        <v>-0.005777</v>
      </c>
      <c r="G2267" s="1">
        <v>0.004849</v>
      </c>
      <c r="H2267" s="1">
        <v>-0.010284</v>
      </c>
      <c r="I2267" s="1">
        <v>0.005138</v>
      </c>
      <c r="J2267" s="1">
        <v>0.003227</v>
      </c>
      <c r="K2267" s="1">
        <v>0.007705</v>
      </c>
    </row>
    <row r="2268" ht="15.75" customHeight="1">
      <c r="A2268" s="1">
        <v>57617.499977</v>
      </c>
      <c r="B2268" s="1">
        <v>57617.0</v>
      </c>
      <c r="C2268" s="1">
        <v>57618.0</v>
      </c>
      <c r="D2268" s="1">
        <v>0.008223</v>
      </c>
      <c r="E2268" s="1">
        <v>0.012771</v>
      </c>
      <c r="F2268" s="1">
        <v>0.001545</v>
      </c>
      <c r="G2268" s="1">
        <v>0.005549</v>
      </c>
      <c r="H2268" s="1">
        <v>-0.004096</v>
      </c>
      <c r="I2268" s="1">
        <v>0.005667</v>
      </c>
      <c r="J2268" s="1">
        <v>0.011265</v>
      </c>
      <c r="K2268" s="1">
        <v>0.008252</v>
      </c>
    </row>
    <row r="2269" ht="15.75" customHeight="1">
      <c r="A2269" s="1">
        <v>57618.499977</v>
      </c>
      <c r="B2269" s="1">
        <v>57618.0</v>
      </c>
      <c r="C2269" s="1">
        <v>57619.0</v>
      </c>
      <c r="D2269" s="1">
        <v>-0.005404</v>
      </c>
      <c r="E2269" s="1">
        <v>0.012843</v>
      </c>
      <c r="F2269" s="1">
        <v>-0.001915</v>
      </c>
      <c r="G2269" s="1">
        <v>0.005437</v>
      </c>
      <c r="H2269" s="1">
        <v>0.001279</v>
      </c>
      <c r="I2269" s="1">
        <v>0.005812</v>
      </c>
      <c r="J2269" s="1">
        <v>-0.004684</v>
      </c>
      <c r="K2269" s="1">
        <v>0.008266</v>
      </c>
    </row>
    <row r="2270" ht="15.75" customHeight="1">
      <c r="A2270" s="1">
        <v>57619.499977</v>
      </c>
      <c r="B2270" s="1">
        <v>57619.0</v>
      </c>
      <c r="C2270" s="1">
        <v>57620.0</v>
      </c>
      <c r="D2270" s="1">
        <v>-0.020975</v>
      </c>
      <c r="E2270" s="1">
        <v>0.024428</v>
      </c>
      <c r="F2270" s="1">
        <v>0.009313</v>
      </c>
      <c r="G2270" s="1">
        <v>0.010666</v>
      </c>
      <c r="H2270" s="1">
        <v>-0.010044</v>
      </c>
      <c r="I2270" s="1">
        <v>0.011224</v>
      </c>
      <c r="J2270" s="1">
        <v>-0.011271</v>
      </c>
      <c r="K2270" s="1">
        <v>0.016128</v>
      </c>
    </row>
    <row r="2271" ht="15.75" customHeight="1">
      <c r="A2271" s="1">
        <v>57620.499977</v>
      </c>
      <c r="B2271" s="1">
        <v>57620.0</v>
      </c>
      <c r="C2271" s="1">
        <v>57621.0</v>
      </c>
      <c r="D2271" s="1">
        <v>0.010534</v>
      </c>
      <c r="E2271" s="1">
        <v>0.01418</v>
      </c>
      <c r="F2271" s="1">
        <v>0.003839</v>
      </c>
      <c r="G2271" s="1">
        <v>0.006402</v>
      </c>
      <c r="H2271" s="1">
        <v>-0.002008</v>
      </c>
      <c r="I2271" s="1">
        <v>0.006387</v>
      </c>
      <c r="J2271" s="1">
        <v>0.009275</v>
      </c>
      <c r="K2271" s="1">
        <v>0.009357</v>
      </c>
    </row>
    <row r="2272" ht="15.75" customHeight="1">
      <c r="A2272" s="1">
        <v>57621.499977</v>
      </c>
      <c r="B2272" s="1">
        <v>57621.0</v>
      </c>
      <c r="C2272" s="1">
        <v>57622.0</v>
      </c>
      <c r="D2272" s="1">
        <v>-0.0299</v>
      </c>
      <c r="E2272" s="1">
        <v>0.013323</v>
      </c>
      <c r="F2272" s="1">
        <v>-0.006715</v>
      </c>
      <c r="G2272" s="1">
        <v>0.005809</v>
      </c>
      <c r="H2272" s="1">
        <v>-0.002155</v>
      </c>
      <c r="I2272" s="1">
        <v>0.006355</v>
      </c>
      <c r="J2272" s="1">
        <v>-0.021147</v>
      </c>
      <c r="K2272" s="1">
        <v>0.008392</v>
      </c>
    </row>
    <row r="2273" ht="15.75" customHeight="1">
      <c r="A2273" s="1">
        <v>57622.499977</v>
      </c>
      <c r="B2273" s="1">
        <v>57622.0</v>
      </c>
      <c r="C2273" s="1">
        <v>57623.0</v>
      </c>
      <c r="D2273" s="1">
        <v>0.001238</v>
      </c>
      <c r="E2273" s="1">
        <v>0.015298</v>
      </c>
      <c r="F2273" s="1">
        <v>-0.015056</v>
      </c>
      <c r="G2273" s="1">
        <v>0.005713</v>
      </c>
      <c r="H2273" s="1">
        <v>0.004533</v>
      </c>
      <c r="I2273" s="1">
        <v>0.007121</v>
      </c>
      <c r="J2273" s="1">
        <v>0.007364</v>
      </c>
      <c r="K2273" s="1">
        <v>0.010139</v>
      </c>
    </row>
    <row r="2274" ht="15.75" customHeight="1">
      <c r="A2274" s="1">
        <v>57623.499977</v>
      </c>
      <c r="B2274" s="1">
        <v>57623.0</v>
      </c>
      <c r="C2274" s="1">
        <v>57624.0</v>
      </c>
      <c r="D2274" s="1">
        <v>-0.006222</v>
      </c>
      <c r="E2274" s="1">
        <v>0.014946</v>
      </c>
      <c r="F2274" s="1">
        <v>-0.007574</v>
      </c>
      <c r="G2274" s="1">
        <v>0.006339</v>
      </c>
      <c r="H2274" s="1">
        <v>-0.00566</v>
      </c>
      <c r="I2274" s="1">
        <v>0.006938</v>
      </c>
      <c r="J2274" s="1">
        <v>0.005091</v>
      </c>
      <c r="K2274" s="1">
        <v>0.009572</v>
      </c>
    </row>
    <row r="2275" ht="15.75" customHeight="1">
      <c r="A2275" s="1">
        <v>57624.499977</v>
      </c>
      <c r="B2275" s="1">
        <v>57624.0</v>
      </c>
      <c r="C2275" s="1">
        <v>57625.0</v>
      </c>
      <c r="D2275" s="1">
        <v>-0.009574</v>
      </c>
      <c r="E2275" s="1">
        <v>0.016622</v>
      </c>
      <c r="F2275" s="1">
        <v>0.003232</v>
      </c>
      <c r="G2275" s="1">
        <v>0.007587</v>
      </c>
      <c r="H2275" s="1">
        <v>0.001187</v>
      </c>
      <c r="I2275" s="1">
        <v>0.007651</v>
      </c>
      <c r="J2275" s="1">
        <v>-0.012119</v>
      </c>
      <c r="K2275" s="1">
        <v>0.010436</v>
      </c>
    </row>
    <row r="2276" ht="15.75" customHeight="1">
      <c r="A2276" s="1">
        <v>57625.499977</v>
      </c>
      <c r="B2276" s="1">
        <v>57625.0</v>
      </c>
      <c r="C2276" s="1">
        <v>57626.0</v>
      </c>
      <c r="D2276" s="1">
        <v>-0.022469</v>
      </c>
      <c r="E2276" s="1">
        <v>0.017333</v>
      </c>
      <c r="F2276" s="1">
        <v>-0.012599</v>
      </c>
      <c r="G2276" s="1">
        <v>0.006765</v>
      </c>
      <c r="H2276" s="1">
        <v>-0.007495</v>
      </c>
      <c r="I2276" s="1">
        <v>0.007992</v>
      </c>
      <c r="J2276" s="1">
        <v>-0.002383</v>
      </c>
      <c r="K2276" s="1">
        <v>0.010955</v>
      </c>
    </row>
    <row r="2277" ht="15.75" customHeight="1">
      <c r="A2277" s="1">
        <v>57626.499977</v>
      </c>
      <c r="B2277" s="1">
        <v>57626.0</v>
      </c>
      <c r="C2277" s="1">
        <v>57627.0</v>
      </c>
      <c r="D2277" s="1">
        <v>-0.016921</v>
      </c>
      <c r="E2277" s="1">
        <v>0.019664</v>
      </c>
      <c r="F2277" s="1">
        <v>-0.011044</v>
      </c>
      <c r="G2277" s="1">
        <v>0.00807</v>
      </c>
      <c r="H2277" s="1">
        <v>-8.14E-4</v>
      </c>
      <c r="I2277" s="1">
        <v>0.008952</v>
      </c>
      <c r="J2277" s="1">
        <v>-0.005265</v>
      </c>
      <c r="K2277" s="1">
        <v>0.012331</v>
      </c>
    </row>
    <row r="2278" ht="15.75" customHeight="1">
      <c r="A2278" s="1">
        <v>57627.499977</v>
      </c>
      <c r="B2278" s="1">
        <v>57627.0</v>
      </c>
      <c r="C2278" s="1">
        <v>57628.0</v>
      </c>
      <c r="D2278" s="1">
        <v>3.5E-5</v>
      </c>
      <c r="E2278" s="1">
        <v>0.02152</v>
      </c>
      <c r="F2278" s="1">
        <v>0.005949</v>
      </c>
      <c r="G2278" s="1">
        <v>0.009536</v>
      </c>
      <c r="H2278" s="1">
        <v>-0.002662</v>
      </c>
      <c r="I2278" s="1">
        <v>0.009806</v>
      </c>
      <c r="J2278" s="1">
        <v>9.88E-4</v>
      </c>
      <c r="K2278" s="1">
        <v>0.012938</v>
      </c>
    </row>
    <row r="2279" ht="15.75" customHeight="1">
      <c r="A2279" s="1">
        <v>57628.499977</v>
      </c>
      <c r="B2279" s="1">
        <v>57628.0</v>
      </c>
      <c r="C2279" s="1">
        <v>57629.0</v>
      </c>
      <c r="D2279" s="1">
        <v>-0.041705</v>
      </c>
      <c r="E2279" s="1">
        <v>0.024275</v>
      </c>
      <c r="F2279" s="1">
        <v>-0.012264</v>
      </c>
      <c r="G2279" s="1">
        <v>0.010335</v>
      </c>
      <c r="H2279" s="1">
        <v>0.008848</v>
      </c>
      <c r="I2279" s="1">
        <v>0.011237</v>
      </c>
      <c r="J2279" s="1">
        <v>-0.036637</v>
      </c>
      <c r="K2279" s="1">
        <v>0.014189</v>
      </c>
    </row>
    <row r="2280" ht="15.75" customHeight="1">
      <c r="A2280" s="1">
        <v>57629.499977</v>
      </c>
      <c r="B2280" s="1">
        <v>57629.0</v>
      </c>
      <c r="C2280" s="1">
        <v>57630.0</v>
      </c>
      <c r="D2280" s="1">
        <v>0.110839</v>
      </c>
      <c r="E2280" s="1">
        <v>0.063921</v>
      </c>
      <c r="F2280" s="1">
        <v>-0.015361</v>
      </c>
      <c r="G2280" s="1">
        <v>0.026917</v>
      </c>
      <c r="H2280" s="1">
        <v>0.030789</v>
      </c>
      <c r="I2280" s="1">
        <v>0.027458</v>
      </c>
      <c r="J2280" s="1">
        <v>0.062411</v>
      </c>
      <c r="K2280" s="1">
        <v>0.039017</v>
      </c>
    </row>
    <row r="2281" ht="15.75" customHeight="1">
      <c r="A2281" s="1">
        <v>57632.499977</v>
      </c>
      <c r="B2281" s="1">
        <v>57632.0</v>
      </c>
      <c r="C2281" s="1">
        <v>57633.0</v>
      </c>
      <c r="D2281" s="1">
        <v>0.053616</v>
      </c>
      <c r="E2281" s="1">
        <v>0.026097</v>
      </c>
      <c r="F2281" s="1">
        <v>0.027971</v>
      </c>
      <c r="G2281" s="1">
        <v>0.01912</v>
      </c>
      <c r="H2281" s="1">
        <v>0.018427</v>
      </c>
      <c r="I2281" s="1">
        <v>0.013634</v>
      </c>
      <c r="J2281" s="1">
        <v>0.013667</v>
      </c>
      <c r="K2281" s="1">
        <v>0.027646</v>
      </c>
    </row>
    <row r="2282" ht="15.75" customHeight="1">
      <c r="A2282" s="1">
        <v>57633.499977</v>
      </c>
      <c r="B2282" s="1">
        <v>57633.0</v>
      </c>
      <c r="C2282" s="1">
        <v>57634.0</v>
      </c>
      <c r="D2282" s="1">
        <v>0.005177</v>
      </c>
      <c r="E2282" s="1">
        <v>0.020686</v>
      </c>
      <c r="F2282" s="1">
        <v>0.007362</v>
      </c>
      <c r="G2282" s="1">
        <v>0.015809</v>
      </c>
      <c r="H2282" s="1">
        <v>5.8E-4</v>
      </c>
      <c r="I2282" s="1">
        <v>0.010152</v>
      </c>
      <c r="J2282" s="1">
        <v>-6.53E-4</v>
      </c>
      <c r="K2282" s="1">
        <v>0.0223</v>
      </c>
    </row>
    <row r="2283" ht="15.75" customHeight="1">
      <c r="A2283" s="1">
        <v>57634.499977</v>
      </c>
      <c r="B2283" s="1">
        <v>57634.0</v>
      </c>
      <c r="C2283" s="1">
        <v>57635.0</v>
      </c>
      <c r="D2283" s="1">
        <v>-0.00941</v>
      </c>
      <c r="E2283" s="1">
        <v>0.018074</v>
      </c>
      <c r="F2283" s="1">
        <v>0.003534</v>
      </c>
      <c r="G2283" s="1">
        <v>0.013802</v>
      </c>
      <c r="H2283" s="1">
        <v>-0.015016</v>
      </c>
      <c r="I2283" s="1">
        <v>0.008823</v>
      </c>
      <c r="J2283" s="1">
        <v>0.009327</v>
      </c>
      <c r="K2283" s="1">
        <v>0.019549</v>
      </c>
    </row>
    <row r="2284" ht="15.75" customHeight="1">
      <c r="A2284" s="1">
        <v>57635.499977</v>
      </c>
      <c r="B2284" s="1">
        <v>57635.0</v>
      </c>
      <c r="C2284" s="1">
        <v>57636.0</v>
      </c>
      <c r="D2284" s="1">
        <v>0.043893</v>
      </c>
      <c r="E2284" s="1">
        <v>0.017475</v>
      </c>
      <c r="F2284" s="1">
        <v>0.02254</v>
      </c>
      <c r="G2284" s="1">
        <v>0.012922</v>
      </c>
      <c r="H2284" s="1">
        <v>0.015782</v>
      </c>
      <c r="I2284" s="1">
        <v>0.008968</v>
      </c>
      <c r="J2284" s="1">
        <v>0.009272</v>
      </c>
      <c r="K2284" s="1">
        <v>0.018905</v>
      </c>
    </row>
    <row r="2285" ht="15.75" customHeight="1">
      <c r="A2285" s="1">
        <v>57636.499977</v>
      </c>
      <c r="B2285" s="1">
        <v>57636.0</v>
      </c>
      <c r="C2285" s="1">
        <v>57637.0</v>
      </c>
      <c r="D2285" s="1">
        <v>-0.012943</v>
      </c>
      <c r="E2285" s="1">
        <v>0.015946</v>
      </c>
      <c r="F2285" s="1">
        <v>9.4E-4</v>
      </c>
      <c r="G2285" s="1">
        <v>0.011809</v>
      </c>
      <c r="H2285" s="1">
        <v>-0.011562</v>
      </c>
      <c r="I2285" s="1">
        <v>0.008197</v>
      </c>
      <c r="J2285" s="1">
        <v>-0.001926</v>
      </c>
      <c r="K2285" s="1">
        <v>0.017095</v>
      </c>
    </row>
    <row r="2286" ht="15.75" customHeight="1">
      <c r="A2286" s="1">
        <v>57637.499977</v>
      </c>
      <c r="B2286" s="1">
        <v>57637.0</v>
      </c>
      <c r="C2286" s="1">
        <v>57638.0</v>
      </c>
      <c r="D2286" s="1">
        <v>-0.050833</v>
      </c>
      <c r="E2286" s="1">
        <v>0.015204</v>
      </c>
      <c r="F2286" s="1">
        <v>-0.013203</v>
      </c>
      <c r="G2286" s="1">
        <v>0.011618</v>
      </c>
      <c r="H2286" s="1">
        <v>-0.021202</v>
      </c>
      <c r="I2286" s="1">
        <v>0.007669</v>
      </c>
      <c r="J2286" s="1">
        <v>-0.032034</v>
      </c>
      <c r="K2286" s="1">
        <v>0.015202</v>
      </c>
    </row>
    <row r="2287" ht="15.75" customHeight="1">
      <c r="A2287" s="1">
        <v>57638.499977</v>
      </c>
      <c r="B2287" s="1">
        <v>57638.0</v>
      </c>
      <c r="C2287" s="1">
        <v>57639.0</v>
      </c>
      <c r="D2287" s="1">
        <v>-0.019829</v>
      </c>
      <c r="E2287" s="1">
        <v>0.015843</v>
      </c>
      <c r="F2287" s="1">
        <v>-0.01078</v>
      </c>
      <c r="G2287" s="1">
        <v>0.01168</v>
      </c>
      <c r="H2287" s="1">
        <v>-0.004688</v>
      </c>
      <c r="I2287" s="1">
        <v>0.008349</v>
      </c>
      <c r="J2287" s="1">
        <v>-0.014148</v>
      </c>
      <c r="K2287" s="1">
        <v>0.015729</v>
      </c>
    </row>
    <row r="2288" ht="15.75" customHeight="1">
      <c r="A2288" s="1">
        <v>57639.499977</v>
      </c>
      <c r="B2288" s="1">
        <v>57639.0</v>
      </c>
      <c r="C2288" s="1">
        <v>57640.0</v>
      </c>
      <c r="D2288" s="1">
        <v>0.006702</v>
      </c>
      <c r="E2288" s="1">
        <v>0.016956</v>
      </c>
      <c r="F2288" s="1">
        <v>0.009528</v>
      </c>
      <c r="G2288" s="1">
        <v>0.013092</v>
      </c>
      <c r="H2288" s="1">
        <v>0.005239</v>
      </c>
      <c r="I2288" s="1">
        <v>0.008451</v>
      </c>
      <c r="J2288" s="1">
        <v>-0.018754</v>
      </c>
      <c r="K2288" s="1">
        <v>0.017003</v>
      </c>
    </row>
    <row r="2289" ht="15.75" customHeight="1">
      <c r="A2289" s="1">
        <v>57640.499977</v>
      </c>
      <c r="B2289" s="1">
        <v>57640.0</v>
      </c>
      <c r="C2289" s="1">
        <v>57641.0</v>
      </c>
      <c r="D2289" s="1">
        <v>0.002061</v>
      </c>
      <c r="E2289" s="1">
        <v>0.019365</v>
      </c>
      <c r="F2289" s="1">
        <v>0.004268</v>
      </c>
      <c r="G2289" s="1">
        <v>0.014657</v>
      </c>
      <c r="H2289" s="1">
        <v>0.002404</v>
      </c>
      <c r="I2289" s="1">
        <v>0.009843</v>
      </c>
      <c r="J2289" s="1">
        <v>-0.011713</v>
      </c>
      <c r="K2289" s="1">
        <v>0.019849</v>
      </c>
    </row>
    <row r="2290" ht="15.75" customHeight="1">
      <c r="A2290" s="1">
        <v>57641.499977</v>
      </c>
      <c r="B2290" s="1">
        <v>57641.0</v>
      </c>
      <c r="C2290" s="1">
        <v>57642.0</v>
      </c>
      <c r="D2290" s="1">
        <v>0.008724</v>
      </c>
      <c r="E2290" s="1">
        <v>0.0208</v>
      </c>
      <c r="F2290" s="1">
        <v>0.016389</v>
      </c>
      <c r="G2290" s="1">
        <v>0.015781</v>
      </c>
      <c r="H2290" s="1">
        <v>-0.006413</v>
      </c>
      <c r="I2290" s="1">
        <v>0.010469</v>
      </c>
      <c r="J2290" s="1">
        <v>0.007988</v>
      </c>
      <c r="K2290" s="1">
        <v>0.021593</v>
      </c>
    </row>
    <row r="2291" ht="15.75" customHeight="1">
      <c r="A2291" s="1">
        <v>57642.499977</v>
      </c>
      <c r="B2291" s="1">
        <v>57642.0</v>
      </c>
      <c r="C2291" s="1">
        <v>57643.0</v>
      </c>
      <c r="D2291" s="1">
        <v>0.004946</v>
      </c>
      <c r="E2291" s="1">
        <v>0.030712</v>
      </c>
      <c r="F2291" s="1">
        <v>0.003197</v>
      </c>
      <c r="G2291" s="1">
        <v>0.023001</v>
      </c>
      <c r="H2291" s="1">
        <v>-0.0059</v>
      </c>
      <c r="I2291" s="1">
        <v>0.015175</v>
      </c>
      <c r="J2291" s="1">
        <v>0.012359</v>
      </c>
      <c r="K2291" s="1">
        <v>0.034987</v>
      </c>
    </row>
    <row r="2292" ht="15.75" customHeight="1">
      <c r="A2292" s="1">
        <v>57643.499977</v>
      </c>
      <c r="B2292" s="1">
        <v>57643.0</v>
      </c>
      <c r="C2292" s="1">
        <v>57644.0</v>
      </c>
      <c r="D2292" s="1">
        <v>-0.170578</v>
      </c>
      <c r="E2292" s="1">
        <v>0.065307</v>
      </c>
      <c r="F2292" s="1">
        <v>-0.113685</v>
      </c>
      <c r="G2292" s="1">
        <v>0.043744</v>
      </c>
      <c r="H2292" s="1">
        <v>-0.037901</v>
      </c>
      <c r="I2292" s="1">
        <v>0.038949</v>
      </c>
      <c r="J2292" s="1">
        <v>-0.062275</v>
      </c>
      <c r="K2292" s="1">
        <v>0.056697</v>
      </c>
    </row>
    <row r="2293" ht="15.75" customHeight="1">
      <c r="A2293" s="1">
        <v>57648.499977</v>
      </c>
      <c r="B2293" s="1">
        <v>57648.0</v>
      </c>
      <c r="C2293" s="1">
        <v>57649.0</v>
      </c>
      <c r="D2293" s="1">
        <v>0.119036</v>
      </c>
      <c r="E2293" s="1">
        <v>0.055686</v>
      </c>
      <c r="F2293" s="1">
        <v>0.006428</v>
      </c>
      <c r="G2293" s="1">
        <v>0.019075</v>
      </c>
      <c r="H2293" s="1">
        <v>0.020606</v>
      </c>
      <c r="I2293" s="1">
        <v>0.023104</v>
      </c>
      <c r="J2293" s="1">
        <v>0.070858</v>
      </c>
      <c r="K2293" s="1">
        <v>0.035642</v>
      </c>
    </row>
    <row r="2294" ht="15.75" customHeight="1">
      <c r="A2294" s="1">
        <v>57649.499977</v>
      </c>
      <c r="B2294" s="1">
        <v>57649.0</v>
      </c>
      <c r="C2294" s="1">
        <v>57650.0</v>
      </c>
      <c r="D2294" s="1">
        <v>3.53E-4</v>
      </c>
      <c r="E2294" s="1">
        <v>0.024209</v>
      </c>
      <c r="F2294" s="1">
        <v>0.016788</v>
      </c>
      <c r="G2294" s="1">
        <v>0.011204</v>
      </c>
      <c r="H2294" s="1">
        <v>-0.001845</v>
      </c>
      <c r="I2294" s="1">
        <v>0.01056</v>
      </c>
      <c r="J2294" s="1">
        <v>-0.005229</v>
      </c>
      <c r="K2294" s="1">
        <v>0.014645</v>
      </c>
    </row>
    <row r="2295" ht="15.75" customHeight="1">
      <c r="A2295" s="1">
        <v>57650.499977</v>
      </c>
      <c r="B2295" s="1">
        <v>57650.0</v>
      </c>
      <c r="C2295" s="1">
        <v>57651.0</v>
      </c>
      <c r="D2295" s="1">
        <v>0.020732</v>
      </c>
      <c r="E2295" s="1">
        <v>0.02236</v>
      </c>
      <c r="F2295" s="1">
        <v>0.003883</v>
      </c>
      <c r="G2295" s="1">
        <v>0.01002</v>
      </c>
      <c r="H2295" s="1">
        <v>0.012098</v>
      </c>
      <c r="I2295" s="1">
        <v>0.010244</v>
      </c>
      <c r="J2295" s="1">
        <v>0.00338</v>
      </c>
      <c r="K2295" s="1">
        <v>0.01349</v>
      </c>
    </row>
    <row r="2296" ht="15.75" customHeight="1">
      <c r="A2296" s="1">
        <v>57651.499977</v>
      </c>
      <c r="B2296" s="1">
        <v>57651.0</v>
      </c>
      <c r="C2296" s="1">
        <v>57652.0</v>
      </c>
      <c r="D2296" s="1">
        <v>-0.02413</v>
      </c>
      <c r="E2296" s="1">
        <v>0.019417</v>
      </c>
      <c r="F2296" s="1">
        <v>0.007771</v>
      </c>
      <c r="G2296" s="1">
        <v>0.009486</v>
      </c>
      <c r="H2296" s="1">
        <v>-0.010765</v>
      </c>
      <c r="I2296" s="1">
        <v>0.008745</v>
      </c>
      <c r="J2296" s="1">
        <v>-0.012822</v>
      </c>
      <c r="K2296" s="1">
        <v>0.011821</v>
      </c>
    </row>
    <row r="2297" ht="15.75" customHeight="1">
      <c r="A2297" s="1">
        <v>57652.499977</v>
      </c>
      <c r="B2297" s="1">
        <v>57652.0</v>
      </c>
      <c r="C2297" s="1">
        <v>57653.0</v>
      </c>
      <c r="D2297" s="1">
        <v>-0.045552</v>
      </c>
      <c r="E2297" s="1">
        <v>0.016834</v>
      </c>
      <c r="F2297" s="1">
        <v>-0.010663</v>
      </c>
      <c r="G2297" s="1">
        <v>0.007248</v>
      </c>
      <c r="H2297" s="1">
        <v>-0.012451</v>
      </c>
      <c r="I2297" s="1">
        <v>0.007831</v>
      </c>
      <c r="J2297" s="1">
        <v>-0.017936</v>
      </c>
      <c r="K2297" s="1">
        <v>0.010478</v>
      </c>
    </row>
    <row r="2298" ht="15.75" customHeight="1">
      <c r="A2298" s="1">
        <v>57653.499977</v>
      </c>
      <c r="B2298" s="1">
        <v>57653.0</v>
      </c>
      <c r="C2298" s="1">
        <v>57654.0</v>
      </c>
      <c r="D2298" s="1">
        <v>0.018176</v>
      </c>
      <c r="E2298" s="1">
        <v>0.015284</v>
      </c>
      <c r="F2298" s="1">
        <v>-0.002953</v>
      </c>
      <c r="G2298" s="1">
        <v>0.006534</v>
      </c>
      <c r="H2298" s="1">
        <v>0.007094</v>
      </c>
      <c r="I2298" s="1">
        <v>0.007165</v>
      </c>
      <c r="J2298" s="1">
        <v>0.009784</v>
      </c>
      <c r="K2298" s="1">
        <v>0.009571</v>
      </c>
    </row>
    <row r="2299" ht="15.75" customHeight="1">
      <c r="A2299" s="1">
        <v>57654.499977</v>
      </c>
      <c r="B2299" s="1">
        <v>57654.0</v>
      </c>
      <c r="C2299" s="1">
        <v>57655.0</v>
      </c>
      <c r="D2299" s="1">
        <v>0.01872</v>
      </c>
      <c r="E2299" s="1">
        <v>0.015334</v>
      </c>
      <c r="F2299" s="1">
        <v>-0.00405</v>
      </c>
      <c r="G2299" s="1">
        <v>0.00642</v>
      </c>
      <c r="H2299" s="1">
        <v>0.00363</v>
      </c>
      <c r="I2299" s="1">
        <v>0.007095</v>
      </c>
      <c r="J2299" s="1">
        <v>0.015273</v>
      </c>
      <c r="K2299" s="1">
        <v>0.00988</v>
      </c>
    </row>
    <row r="2300" ht="15.75" customHeight="1">
      <c r="A2300" s="1">
        <v>57655.499977</v>
      </c>
      <c r="B2300" s="1">
        <v>57655.0</v>
      </c>
      <c r="C2300" s="1">
        <v>57656.0</v>
      </c>
      <c r="D2300" s="1">
        <v>-0.024849</v>
      </c>
      <c r="E2300" s="1">
        <v>0.013278</v>
      </c>
      <c r="F2300" s="1">
        <v>-0.00105</v>
      </c>
      <c r="G2300" s="1">
        <v>0.006546</v>
      </c>
      <c r="H2300" s="1">
        <v>-0.004608</v>
      </c>
      <c r="I2300" s="1">
        <v>0.006116</v>
      </c>
      <c r="J2300" s="1">
        <v>-0.016865</v>
      </c>
      <c r="K2300" s="1">
        <v>0.008333</v>
      </c>
    </row>
    <row r="2301" ht="15.75" customHeight="1">
      <c r="A2301" s="1">
        <v>57656.499977</v>
      </c>
      <c r="B2301" s="1">
        <v>57656.0</v>
      </c>
      <c r="C2301" s="1">
        <v>57657.0</v>
      </c>
      <c r="D2301" s="1">
        <v>0.007806</v>
      </c>
      <c r="E2301" s="1">
        <v>0.013865</v>
      </c>
      <c r="F2301" s="1">
        <v>-0.0054</v>
      </c>
      <c r="G2301" s="1">
        <v>0.006346</v>
      </c>
      <c r="H2301" s="1">
        <v>-0.001417</v>
      </c>
      <c r="I2301" s="1">
        <v>0.006337</v>
      </c>
      <c r="J2301" s="1">
        <v>0.013223</v>
      </c>
      <c r="K2301" s="1">
        <v>0.009014</v>
      </c>
    </row>
    <row r="2302" ht="15.75" customHeight="1">
      <c r="A2302" s="1">
        <v>57657.499977</v>
      </c>
      <c r="B2302" s="1">
        <v>57657.0</v>
      </c>
      <c r="C2302" s="1">
        <v>57658.0</v>
      </c>
      <c r="D2302" s="1">
        <v>-0.005756</v>
      </c>
      <c r="E2302" s="1">
        <v>0.014813</v>
      </c>
      <c r="F2302" s="1">
        <v>0.002258</v>
      </c>
      <c r="G2302" s="1">
        <v>0.00651</v>
      </c>
      <c r="H2302" s="1">
        <v>-0.012398</v>
      </c>
      <c r="I2302" s="1">
        <v>0.006647</v>
      </c>
      <c r="J2302" s="1">
        <v>0.008143</v>
      </c>
      <c r="K2302" s="1">
        <v>0.009877</v>
      </c>
    </row>
    <row r="2303" ht="15.75" customHeight="1">
      <c r="A2303" s="1">
        <v>57658.499977</v>
      </c>
      <c r="B2303" s="1">
        <v>57658.0</v>
      </c>
      <c r="C2303" s="1">
        <v>57659.0</v>
      </c>
      <c r="D2303" s="1">
        <v>0.004893</v>
      </c>
      <c r="E2303" s="1">
        <v>0.021137</v>
      </c>
      <c r="F2303" s="1">
        <v>-0.011616</v>
      </c>
      <c r="G2303" s="1">
        <v>0.006735</v>
      </c>
      <c r="H2303" s="1">
        <v>2.01E-4</v>
      </c>
      <c r="I2303" s="1">
        <v>0.009946</v>
      </c>
      <c r="J2303" s="1">
        <v>0.011382</v>
      </c>
      <c r="K2303" s="1">
        <v>0.01427</v>
      </c>
    </row>
    <row r="2304" ht="15.75" customHeight="1">
      <c r="A2304" s="1">
        <v>57659.499977</v>
      </c>
      <c r="B2304" s="1">
        <v>57659.0</v>
      </c>
      <c r="C2304" s="1">
        <v>57660.0</v>
      </c>
      <c r="D2304" s="1">
        <v>-0.009469</v>
      </c>
      <c r="E2304" s="1">
        <v>0.012797</v>
      </c>
      <c r="F2304" s="1">
        <v>-0.002622</v>
      </c>
      <c r="G2304" s="1">
        <v>0.005432</v>
      </c>
      <c r="H2304" s="1">
        <v>-0.003715</v>
      </c>
      <c r="I2304" s="1">
        <v>0.005793</v>
      </c>
      <c r="J2304" s="1">
        <v>-0.001179</v>
      </c>
      <c r="K2304" s="1">
        <v>0.008165</v>
      </c>
    </row>
    <row r="2305" ht="15.75" customHeight="1">
      <c r="A2305" s="1">
        <v>57660.499977</v>
      </c>
      <c r="B2305" s="1">
        <v>57660.0</v>
      </c>
      <c r="C2305" s="1">
        <v>57661.0</v>
      </c>
      <c r="D2305" s="1">
        <v>-0.010129</v>
      </c>
      <c r="E2305" s="1">
        <v>0.011663</v>
      </c>
      <c r="F2305" s="1">
        <v>-0.001831</v>
      </c>
      <c r="G2305" s="1">
        <v>0.004958</v>
      </c>
      <c r="H2305" s="1">
        <v>-0.007064</v>
      </c>
      <c r="I2305" s="1">
        <v>0.005122</v>
      </c>
      <c r="J2305" s="1">
        <v>0.001461</v>
      </c>
      <c r="K2305" s="1">
        <v>0.007638</v>
      </c>
    </row>
    <row r="2306" ht="15.75" customHeight="1">
      <c r="A2306" s="1">
        <v>57661.499977</v>
      </c>
      <c r="B2306" s="1">
        <v>57661.0</v>
      </c>
      <c r="C2306" s="1">
        <v>57662.0</v>
      </c>
      <c r="D2306" s="1">
        <v>-0.005723</v>
      </c>
      <c r="E2306" s="1">
        <v>0.01144</v>
      </c>
      <c r="F2306" s="1">
        <v>0.00581</v>
      </c>
      <c r="G2306" s="1">
        <v>0.005034</v>
      </c>
      <c r="H2306" s="1">
        <v>-6.9E-5</v>
      </c>
      <c r="I2306" s="1">
        <v>0.005213</v>
      </c>
      <c r="J2306" s="1">
        <v>-0.009168</v>
      </c>
      <c r="K2306" s="1">
        <v>0.007253</v>
      </c>
    </row>
    <row r="2307" ht="15.75" customHeight="1">
      <c r="A2307" s="1">
        <v>57662.499977</v>
      </c>
      <c r="B2307" s="1">
        <v>57662.0</v>
      </c>
      <c r="C2307" s="1">
        <v>57663.0</v>
      </c>
      <c r="D2307" s="1">
        <v>-0.014507</v>
      </c>
      <c r="E2307" s="1">
        <v>0.010977</v>
      </c>
      <c r="F2307" s="1">
        <v>-0.006608</v>
      </c>
      <c r="G2307" s="1">
        <v>0.004659</v>
      </c>
      <c r="H2307" s="1">
        <v>-0.010222</v>
      </c>
      <c r="I2307" s="1">
        <v>0.004758</v>
      </c>
      <c r="J2307" s="1">
        <v>0.003775</v>
      </c>
      <c r="K2307" s="1">
        <v>0.007284</v>
      </c>
    </row>
    <row r="2308" ht="15.75" customHeight="1">
      <c r="A2308" s="1">
        <v>57663.499977</v>
      </c>
      <c r="B2308" s="1">
        <v>57663.0</v>
      </c>
      <c r="C2308" s="1">
        <v>57664.0</v>
      </c>
      <c r="D2308" s="1">
        <v>-0.011405</v>
      </c>
      <c r="E2308" s="1">
        <v>0.011195</v>
      </c>
      <c r="F2308" s="1">
        <v>-0.001778</v>
      </c>
      <c r="G2308" s="1">
        <v>0.005213</v>
      </c>
      <c r="H2308" s="1">
        <v>-3.84E-4</v>
      </c>
      <c r="I2308" s="1">
        <v>0.005189</v>
      </c>
      <c r="J2308" s="1">
        <v>-0.009745</v>
      </c>
      <c r="K2308" s="1">
        <v>0.006951</v>
      </c>
    </row>
    <row r="2309" ht="15.75" customHeight="1">
      <c r="A2309" s="1">
        <v>57664.499977</v>
      </c>
      <c r="B2309" s="1">
        <v>57664.0</v>
      </c>
      <c r="C2309" s="1">
        <v>57665.0</v>
      </c>
      <c r="D2309" s="1">
        <v>-0.007381</v>
      </c>
      <c r="E2309" s="1">
        <v>0.011131</v>
      </c>
      <c r="F2309" s="1">
        <v>0.001706</v>
      </c>
      <c r="G2309" s="1">
        <v>0.004911</v>
      </c>
      <c r="H2309" s="1">
        <v>-0.006379</v>
      </c>
      <c r="I2309" s="1">
        <v>0.004985</v>
      </c>
      <c r="J2309" s="1">
        <v>4.7E-5</v>
      </c>
      <c r="K2309" s="1">
        <v>0.007168</v>
      </c>
    </row>
    <row r="2310" ht="15.75" customHeight="1">
      <c r="A2310" s="1">
        <v>57665.499977</v>
      </c>
      <c r="B2310" s="1">
        <v>57665.0</v>
      </c>
      <c r="C2310" s="1">
        <v>57666.0</v>
      </c>
      <c r="D2310" s="1">
        <v>-0.003468</v>
      </c>
      <c r="E2310" s="1">
        <v>0.011917</v>
      </c>
      <c r="F2310" s="1">
        <v>0.00741</v>
      </c>
      <c r="G2310" s="1">
        <v>0.005744</v>
      </c>
      <c r="H2310" s="1">
        <v>-6.32E-4</v>
      </c>
      <c r="I2310" s="1">
        <v>0.005358</v>
      </c>
      <c r="J2310" s="1">
        <v>-0.007411</v>
      </c>
      <c r="K2310" s="1">
        <v>0.007483</v>
      </c>
    </row>
    <row r="2311" ht="15.75" customHeight="1">
      <c r="A2311" s="1">
        <v>57666.499977</v>
      </c>
      <c r="B2311" s="1">
        <v>57666.0</v>
      </c>
      <c r="C2311" s="1">
        <v>57667.0</v>
      </c>
      <c r="D2311" s="1">
        <v>0.006014</v>
      </c>
      <c r="E2311" s="1">
        <v>0.012075</v>
      </c>
      <c r="F2311" s="1">
        <v>0.002439</v>
      </c>
      <c r="G2311" s="1">
        <v>0.005389</v>
      </c>
      <c r="H2311" s="1">
        <v>-7.2E-5</v>
      </c>
      <c r="I2311" s="1">
        <v>0.005415</v>
      </c>
      <c r="J2311" s="1">
        <v>0.003623</v>
      </c>
      <c r="K2311" s="1">
        <v>0.007725</v>
      </c>
    </row>
    <row r="2312" ht="15.75" customHeight="1">
      <c r="A2312" s="1">
        <v>57667.499977</v>
      </c>
      <c r="B2312" s="1">
        <v>57667.0</v>
      </c>
      <c r="C2312" s="1">
        <v>57668.0</v>
      </c>
      <c r="D2312" s="1">
        <v>-0.011449</v>
      </c>
      <c r="E2312" s="1">
        <v>0.012782</v>
      </c>
      <c r="F2312" s="1">
        <v>0.002711</v>
      </c>
      <c r="G2312" s="1">
        <v>0.005664</v>
      </c>
      <c r="H2312" s="1">
        <v>-0.00302</v>
      </c>
      <c r="I2312" s="1">
        <v>0.0057540000000000004</v>
      </c>
      <c r="J2312" s="1">
        <v>-0.008433</v>
      </c>
      <c r="K2312" s="1">
        <v>0.008157</v>
      </c>
    </row>
    <row r="2313" ht="15.75" customHeight="1">
      <c r="A2313" s="1">
        <v>57668.499977</v>
      </c>
      <c r="B2313" s="1">
        <v>57668.0</v>
      </c>
      <c r="C2313" s="1">
        <v>57669.0</v>
      </c>
      <c r="D2313" s="1">
        <v>0.003971</v>
      </c>
      <c r="E2313" s="1">
        <v>0.014236</v>
      </c>
      <c r="F2313" s="1">
        <v>6.31E-4</v>
      </c>
      <c r="G2313" s="1">
        <v>0.006001</v>
      </c>
      <c r="H2313" s="1">
        <v>7.16E-4</v>
      </c>
      <c r="I2313" s="1">
        <v>0.006292</v>
      </c>
      <c r="J2313" s="1">
        <v>0.002464</v>
      </c>
      <c r="K2313" s="1">
        <v>0.009263</v>
      </c>
    </row>
    <row r="2314" ht="15.75" customHeight="1">
      <c r="A2314" s="1">
        <v>57669.499977</v>
      </c>
      <c r="B2314" s="1">
        <v>57669.0</v>
      </c>
      <c r="C2314" s="1">
        <v>57670.0</v>
      </c>
      <c r="D2314" s="1">
        <v>-0.005479</v>
      </c>
      <c r="E2314" s="1">
        <v>0.013349</v>
      </c>
      <c r="F2314" s="1">
        <v>0.003848</v>
      </c>
      <c r="G2314" s="1">
        <v>0.006074</v>
      </c>
      <c r="H2314" s="1">
        <v>0.002954</v>
      </c>
      <c r="I2314" s="1">
        <v>0.005749</v>
      </c>
      <c r="J2314" s="1">
        <v>-0.011993</v>
      </c>
      <c r="K2314" s="1">
        <v>0.008742</v>
      </c>
    </row>
    <row r="2315" ht="15.75" customHeight="1">
      <c r="A2315" s="1">
        <v>57670.499977</v>
      </c>
      <c r="B2315" s="1">
        <v>57670.0</v>
      </c>
      <c r="C2315" s="1">
        <v>57671.0</v>
      </c>
      <c r="D2315" s="1">
        <v>-0.025463</v>
      </c>
      <c r="E2315" s="1">
        <v>0.02524</v>
      </c>
      <c r="F2315" s="1">
        <v>0.009852</v>
      </c>
      <c r="G2315" s="1">
        <v>0.011847</v>
      </c>
      <c r="H2315" s="1">
        <v>-0.009268</v>
      </c>
      <c r="I2315" s="1">
        <v>0.010226</v>
      </c>
      <c r="J2315" s="1">
        <v>-0.017559</v>
      </c>
      <c r="K2315" s="1">
        <v>0.015928</v>
      </c>
    </row>
    <row r="2316" ht="15.75" customHeight="1">
      <c r="A2316" s="1">
        <v>57671.499977</v>
      </c>
      <c r="B2316" s="1">
        <v>57671.0</v>
      </c>
      <c r="C2316" s="1">
        <v>57672.0</v>
      </c>
      <c r="D2316" s="1">
        <v>0.019178</v>
      </c>
      <c r="E2316" s="1">
        <v>0.017332</v>
      </c>
      <c r="F2316" s="1">
        <v>0.0069</v>
      </c>
      <c r="G2316" s="1">
        <v>0.008227</v>
      </c>
      <c r="H2316" s="1">
        <v>0.003595</v>
      </c>
      <c r="I2316" s="1">
        <v>0.006932</v>
      </c>
      <c r="J2316" s="1">
        <v>0.007909</v>
      </c>
      <c r="K2316" s="1">
        <v>0.011038</v>
      </c>
    </row>
    <row r="2317" ht="15.75" customHeight="1">
      <c r="A2317" s="1">
        <v>57672.499977</v>
      </c>
      <c r="B2317" s="1">
        <v>57672.0</v>
      </c>
      <c r="C2317" s="1">
        <v>57673.0</v>
      </c>
      <c r="D2317" s="1">
        <v>-0.005861</v>
      </c>
      <c r="E2317" s="1">
        <v>0.015007</v>
      </c>
      <c r="F2317" s="1">
        <v>0.001747</v>
      </c>
      <c r="G2317" s="1">
        <v>0.006448</v>
      </c>
      <c r="H2317" s="1">
        <v>0.002753</v>
      </c>
      <c r="I2317" s="1">
        <v>0.0064</v>
      </c>
      <c r="J2317" s="1">
        <v>-0.008789</v>
      </c>
      <c r="K2317" s="1">
        <v>0.009315</v>
      </c>
    </row>
    <row r="2318" ht="15.75" customHeight="1">
      <c r="A2318" s="1">
        <v>57673.499977</v>
      </c>
      <c r="B2318" s="1">
        <v>57673.0</v>
      </c>
      <c r="C2318" s="1">
        <v>57674.0</v>
      </c>
      <c r="D2318" s="1">
        <v>-0.021044</v>
      </c>
      <c r="E2318" s="1">
        <v>0.01362</v>
      </c>
      <c r="F2318" s="1">
        <v>-0.001727</v>
      </c>
      <c r="G2318" s="1">
        <v>0.006269</v>
      </c>
      <c r="H2318" s="1">
        <v>-0.011868</v>
      </c>
      <c r="I2318" s="1">
        <v>0.0054730000000000004</v>
      </c>
      <c r="J2318" s="1">
        <v>-0.001657</v>
      </c>
      <c r="K2318" s="1">
        <v>0.008688</v>
      </c>
    </row>
    <row r="2319" ht="15.75" customHeight="1">
      <c r="A2319" s="1">
        <v>57674.499977</v>
      </c>
      <c r="B2319" s="1">
        <v>57674.0</v>
      </c>
      <c r="C2319" s="1">
        <v>57675.0</v>
      </c>
      <c r="D2319" s="1">
        <v>-0.00217</v>
      </c>
      <c r="E2319" s="1">
        <v>0.013437</v>
      </c>
      <c r="F2319" s="1">
        <v>0.003948</v>
      </c>
      <c r="G2319" s="1">
        <v>0.006211</v>
      </c>
      <c r="H2319" s="1">
        <v>-9.02E-4</v>
      </c>
      <c r="I2319" s="1">
        <v>0.005378</v>
      </c>
      <c r="J2319" s="1">
        <v>-0.002739</v>
      </c>
      <c r="K2319" s="1">
        <v>0.008535</v>
      </c>
    </row>
    <row r="2320" ht="15.75" customHeight="1">
      <c r="A2320" s="1">
        <v>57675.499977</v>
      </c>
      <c r="B2320" s="1">
        <v>57675.0</v>
      </c>
      <c r="C2320" s="1">
        <v>57676.0</v>
      </c>
      <c r="D2320" s="1">
        <v>-0.002687</v>
      </c>
      <c r="E2320" s="1">
        <v>0.012887</v>
      </c>
      <c r="F2320" s="1">
        <v>-2.85E-4</v>
      </c>
      <c r="G2320" s="1">
        <v>0.005478</v>
      </c>
      <c r="H2320" s="1">
        <v>0.001064</v>
      </c>
      <c r="I2320" s="1">
        <v>0.005412</v>
      </c>
      <c r="J2320" s="1">
        <v>-0.003157</v>
      </c>
      <c r="K2320" s="1">
        <v>0.0081</v>
      </c>
    </row>
    <row r="2321" ht="15.75" customHeight="1">
      <c r="A2321" s="1">
        <v>57676.499977</v>
      </c>
      <c r="B2321" s="1">
        <v>57676.0</v>
      </c>
      <c r="C2321" s="1">
        <v>57677.0</v>
      </c>
      <c r="D2321" s="1">
        <v>-0.011549</v>
      </c>
      <c r="E2321" s="1">
        <v>0.013667</v>
      </c>
      <c r="F2321" s="1">
        <v>-0.003429</v>
      </c>
      <c r="G2321" s="1">
        <v>0.005861</v>
      </c>
      <c r="H2321" s="1">
        <v>-0.007712</v>
      </c>
      <c r="I2321" s="1">
        <v>0.005583</v>
      </c>
      <c r="J2321" s="1">
        <v>0.001049</v>
      </c>
      <c r="K2321" s="1">
        <v>0.008701</v>
      </c>
    </row>
    <row r="2322" ht="15.75" customHeight="1">
      <c r="A2322" s="1">
        <v>57677.499977</v>
      </c>
      <c r="B2322" s="1">
        <v>57677.0</v>
      </c>
      <c r="C2322" s="1">
        <v>57678.0</v>
      </c>
      <c r="D2322" s="1">
        <v>-0.008344</v>
      </c>
      <c r="E2322" s="1">
        <v>0.013207</v>
      </c>
      <c r="F2322" s="1">
        <v>0.008702</v>
      </c>
      <c r="G2322" s="1">
        <v>0.006253</v>
      </c>
      <c r="H2322" s="1">
        <v>0.001454</v>
      </c>
      <c r="I2322" s="1">
        <v>0.005663</v>
      </c>
      <c r="J2322" s="1">
        <v>-0.012367</v>
      </c>
      <c r="K2322" s="1">
        <v>0.008039</v>
      </c>
    </row>
    <row r="2323" ht="15.75" customHeight="1">
      <c r="A2323" s="1">
        <v>57678.499977</v>
      </c>
      <c r="B2323" s="1">
        <v>57678.0</v>
      </c>
      <c r="C2323" s="1">
        <v>57679.0</v>
      </c>
      <c r="D2323" s="1">
        <v>-0.004912</v>
      </c>
      <c r="E2323" s="1">
        <v>0.013971</v>
      </c>
      <c r="F2323" s="1">
        <v>1.5E-5</v>
      </c>
      <c r="G2323" s="1">
        <v>0.006057</v>
      </c>
      <c r="H2323" s="1">
        <v>-0.001778</v>
      </c>
      <c r="I2323" s="1">
        <v>0.005649</v>
      </c>
      <c r="J2323" s="1">
        <v>-0.003821</v>
      </c>
      <c r="K2323" s="1">
        <v>0.008972</v>
      </c>
    </row>
    <row r="2324" ht="15.75" customHeight="1">
      <c r="A2324" s="1">
        <v>57679.499977</v>
      </c>
      <c r="B2324" s="1">
        <v>57679.0</v>
      </c>
      <c r="C2324" s="1">
        <v>57680.0</v>
      </c>
      <c r="D2324" s="1">
        <v>0.008654</v>
      </c>
      <c r="E2324" s="1">
        <v>0.015597</v>
      </c>
      <c r="F2324" s="1">
        <v>0.015887</v>
      </c>
      <c r="G2324" s="1">
        <v>0.00764</v>
      </c>
      <c r="H2324" s="1">
        <v>-2.39E-4</v>
      </c>
      <c r="I2324" s="1">
        <v>0.006366</v>
      </c>
      <c r="J2324" s="1">
        <v>-0.002152</v>
      </c>
      <c r="K2324" s="1">
        <v>0.009727</v>
      </c>
    </row>
    <row r="2325" ht="15.75" customHeight="1">
      <c r="A2325" s="1">
        <v>57680.499977</v>
      </c>
      <c r="B2325" s="1">
        <v>57680.0</v>
      </c>
      <c r="C2325" s="1">
        <v>57681.0</v>
      </c>
      <c r="D2325" s="1">
        <v>0.003311</v>
      </c>
      <c r="E2325" s="1">
        <v>0.019073</v>
      </c>
      <c r="F2325" s="1">
        <v>-0.004691</v>
      </c>
      <c r="G2325" s="1">
        <v>0.007209</v>
      </c>
      <c r="H2325" s="1">
        <v>-0.001778</v>
      </c>
      <c r="I2325" s="1">
        <v>0.007428</v>
      </c>
      <c r="J2325" s="1">
        <v>0.008077</v>
      </c>
      <c r="K2325" s="1">
        <v>0.012761</v>
      </c>
    </row>
    <row r="2326" ht="15.75" customHeight="1">
      <c r="A2326" s="1">
        <v>57681.499977</v>
      </c>
      <c r="B2326" s="1">
        <v>57681.0</v>
      </c>
      <c r="C2326" s="1">
        <v>57682.0</v>
      </c>
      <c r="D2326" s="1">
        <v>0.118637</v>
      </c>
      <c r="E2326" s="1">
        <v>0.064211</v>
      </c>
      <c r="F2326" s="1">
        <v>0.053461</v>
      </c>
      <c r="G2326" s="1">
        <v>0.02841</v>
      </c>
      <c r="H2326" s="1">
        <v>0.027988</v>
      </c>
      <c r="I2326" s="1">
        <v>0.026</v>
      </c>
      <c r="J2326" s="1">
        <v>0.03236</v>
      </c>
      <c r="K2326" s="1">
        <v>0.041039</v>
      </c>
    </row>
    <row r="2327" ht="15.75" customHeight="1">
      <c r="A2327" s="1">
        <v>57682.499977</v>
      </c>
      <c r="B2327" s="1">
        <v>57682.0</v>
      </c>
      <c r="C2327" s="1">
        <v>57683.0</v>
      </c>
      <c r="D2327" s="1">
        <v>0.028039</v>
      </c>
      <c r="E2327" s="1">
        <v>0.016073</v>
      </c>
      <c r="F2327" s="1">
        <v>-0.007978</v>
      </c>
      <c r="G2327" s="1">
        <v>0.00564</v>
      </c>
      <c r="H2327" s="1">
        <v>0.006506</v>
      </c>
      <c r="I2327" s="1">
        <v>0.006793</v>
      </c>
      <c r="J2327" s="1">
        <v>0.019708</v>
      </c>
      <c r="K2327" s="1">
        <v>0.010502</v>
      </c>
    </row>
    <row r="2328" ht="15.75" customHeight="1">
      <c r="A2328" s="1">
        <v>57683.499977</v>
      </c>
      <c r="B2328" s="1">
        <v>57683.0</v>
      </c>
      <c r="C2328" s="1">
        <v>57684.0</v>
      </c>
      <c r="D2328" s="1">
        <v>-0.022857</v>
      </c>
      <c r="E2328" s="1">
        <v>0.013652</v>
      </c>
      <c r="F2328" s="1">
        <v>-5.72E-4</v>
      </c>
      <c r="G2328" s="1">
        <v>0.005375</v>
      </c>
      <c r="H2328" s="1">
        <v>-0.00819</v>
      </c>
      <c r="I2328" s="1">
        <v>0.005884</v>
      </c>
      <c r="J2328" s="1">
        <v>-0.010163</v>
      </c>
      <c r="K2328" s="1">
        <v>0.008931</v>
      </c>
    </row>
    <row r="2329" ht="15.75" customHeight="1">
      <c r="A2329" s="1">
        <v>57684.499977</v>
      </c>
      <c r="B2329" s="1">
        <v>57684.0</v>
      </c>
      <c r="C2329" s="1">
        <v>57685.0</v>
      </c>
      <c r="D2329" s="1">
        <v>-0.011494</v>
      </c>
      <c r="E2329" s="1">
        <v>0.013654</v>
      </c>
      <c r="F2329" s="1">
        <v>-0.006663</v>
      </c>
      <c r="G2329" s="1">
        <v>0.005416</v>
      </c>
      <c r="H2329" s="1">
        <v>0.00221</v>
      </c>
      <c r="I2329" s="1">
        <v>0.006222</v>
      </c>
      <c r="J2329" s="1">
        <v>-0.007252</v>
      </c>
      <c r="K2329" s="1">
        <v>0.008805</v>
      </c>
    </row>
    <row r="2330" ht="15.75" customHeight="1">
      <c r="A2330" s="1">
        <v>57685.499977</v>
      </c>
      <c r="B2330" s="1">
        <v>57685.0</v>
      </c>
      <c r="C2330" s="1">
        <v>57686.0</v>
      </c>
      <c r="D2330" s="1">
        <v>0.004442</v>
      </c>
      <c r="E2330" s="1">
        <v>0.013076</v>
      </c>
      <c r="F2330" s="1">
        <v>-0.001289</v>
      </c>
      <c r="G2330" s="1">
        <v>0.005527</v>
      </c>
      <c r="H2330" s="1">
        <v>-8.88E-4</v>
      </c>
      <c r="I2330" s="1">
        <v>0.005934</v>
      </c>
      <c r="J2330" s="1">
        <v>0.004626</v>
      </c>
      <c r="K2330" s="1">
        <v>0.008392</v>
      </c>
    </row>
    <row r="2331" ht="15.75" customHeight="1">
      <c r="A2331" s="1">
        <v>57686.499977</v>
      </c>
      <c r="B2331" s="1">
        <v>57686.0</v>
      </c>
      <c r="C2331" s="1">
        <v>57687.0</v>
      </c>
      <c r="D2331" s="1">
        <v>0.002996</v>
      </c>
      <c r="E2331" s="1">
        <v>0.01245</v>
      </c>
      <c r="F2331" s="1">
        <v>-7.0E-5</v>
      </c>
      <c r="G2331" s="1">
        <v>0.005384</v>
      </c>
      <c r="H2331" s="1">
        <v>0.003424</v>
      </c>
      <c r="I2331" s="1">
        <v>0.005699</v>
      </c>
      <c r="J2331" s="1">
        <v>-0.001722</v>
      </c>
      <c r="K2331" s="1">
        <v>0.007922</v>
      </c>
    </row>
    <row r="2332" ht="15.75" customHeight="1">
      <c r="A2332" s="1">
        <v>57687.499977</v>
      </c>
      <c r="B2332" s="1">
        <v>57687.0</v>
      </c>
      <c r="C2332" s="1">
        <v>57688.0</v>
      </c>
      <c r="D2332" s="1">
        <v>-0.020532</v>
      </c>
      <c r="E2332" s="1">
        <v>0.012097</v>
      </c>
      <c r="F2332" s="1">
        <v>-0.0087</v>
      </c>
      <c r="G2332" s="1">
        <v>0.005368</v>
      </c>
      <c r="H2332" s="1">
        <v>-0.004355</v>
      </c>
      <c r="I2332" s="1">
        <v>0.005411</v>
      </c>
      <c r="J2332" s="1">
        <v>-0.007841</v>
      </c>
      <c r="K2332" s="1">
        <v>0.007776</v>
      </c>
    </row>
    <row r="2333" ht="15.75" customHeight="1">
      <c r="A2333" s="1">
        <v>57688.499977</v>
      </c>
      <c r="B2333" s="1">
        <v>57688.0</v>
      </c>
      <c r="C2333" s="1">
        <v>57689.0</v>
      </c>
      <c r="D2333" s="1">
        <v>-0.016957</v>
      </c>
      <c r="E2333" s="1">
        <v>0.01212</v>
      </c>
      <c r="F2333" s="1">
        <v>-0.00368</v>
      </c>
      <c r="G2333" s="1">
        <v>0.005038</v>
      </c>
      <c r="H2333" s="1">
        <v>-0.011297</v>
      </c>
      <c r="I2333" s="1">
        <v>0.005326</v>
      </c>
      <c r="J2333" s="1">
        <v>2.23E-4</v>
      </c>
      <c r="K2333" s="1">
        <v>0.007973</v>
      </c>
    </row>
    <row r="2334" ht="15.75" customHeight="1">
      <c r="A2334" s="1">
        <v>57689.499977</v>
      </c>
      <c r="B2334" s="1">
        <v>57689.0</v>
      </c>
      <c r="C2334" s="1">
        <v>57690.0</v>
      </c>
      <c r="D2334" s="1">
        <v>0.019196</v>
      </c>
      <c r="E2334" s="1">
        <v>0.012538</v>
      </c>
      <c r="F2334" s="1">
        <v>-0.011124</v>
      </c>
      <c r="G2334" s="1">
        <v>0.005046</v>
      </c>
      <c r="H2334" s="1">
        <v>0.008707</v>
      </c>
      <c r="I2334" s="1">
        <v>0.00583</v>
      </c>
      <c r="J2334" s="1">
        <v>0.012897</v>
      </c>
      <c r="K2334" s="1">
        <v>0.007949</v>
      </c>
    </row>
    <row r="2335" ht="15.75" customHeight="1">
      <c r="A2335" s="1">
        <v>57690.499977</v>
      </c>
      <c r="B2335" s="1">
        <v>57690.0</v>
      </c>
      <c r="C2335" s="1">
        <v>57691.0</v>
      </c>
      <c r="D2335" s="1">
        <v>0.010111</v>
      </c>
      <c r="E2335" s="1">
        <v>0.012683</v>
      </c>
      <c r="F2335" s="1">
        <v>-0.001797</v>
      </c>
      <c r="G2335" s="1">
        <v>0.005282</v>
      </c>
      <c r="H2335" s="1">
        <v>0.001902</v>
      </c>
      <c r="I2335" s="1">
        <v>0.00565</v>
      </c>
      <c r="J2335" s="1">
        <v>0.007648</v>
      </c>
      <c r="K2335" s="1">
        <v>0.008193</v>
      </c>
    </row>
    <row r="2336" ht="15.75" customHeight="1">
      <c r="A2336" s="1">
        <v>57691.499977</v>
      </c>
      <c r="B2336" s="1">
        <v>57691.0</v>
      </c>
      <c r="C2336" s="1">
        <v>57692.0</v>
      </c>
      <c r="D2336" s="1">
        <v>0.001737</v>
      </c>
      <c r="E2336" s="1">
        <v>0.016313</v>
      </c>
      <c r="F2336" s="1">
        <v>-0.007548</v>
      </c>
      <c r="G2336" s="1">
        <v>0.005926</v>
      </c>
      <c r="H2336" s="1">
        <v>0.006673</v>
      </c>
      <c r="I2336" s="1">
        <v>0.00745</v>
      </c>
      <c r="J2336" s="1">
        <v>-0.001531</v>
      </c>
      <c r="K2336" s="1">
        <v>0.010959</v>
      </c>
    </row>
    <row r="2337" ht="15.75" customHeight="1">
      <c r="A2337" s="1">
        <v>57692.499977</v>
      </c>
      <c r="B2337" s="1">
        <v>57692.0</v>
      </c>
      <c r="C2337" s="1">
        <v>57693.0</v>
      </c>
      <c r="D2337" s="1">
        <v>-0.002331</v>
      </c>
      <c r="E2337" s="1">
        <v>0.011996</v>
      </c>
      <c r="F2337" s="1">
        <v>-1.98E-4</v>
      </c>
      <c r="G2337" s="1">
        <v>0.005383</v>
      </c>
      <c r="H2337" s="1">
        <v>0.003625</v>
      </c>
      <c r="I2337" s="1">
        <v>0.005613</v>
      </c>
      <c r="J2337" s="1">
        <v>-0.005278</v>
      </c>
      <c r="K2337" s="1">
        <v>0.007749</v>
      </c>
    </row>
    <row r="2338" ht="15.75" customHeight="1">
      <c r="A2338" s="1">
        <v>57693.499977</v>
      </c>
      <c r="B2338" s="1">
        <v>57693.0</v>
      </c>
      <c r="C2338" s="1">
        <v>57694.0</v>
      </c>
      <c r="D2338" s="1">
        <v>-0.007234</v>
      </c>
      <c r="E2338" s="1">
        <v>0.012734</v>
      </c>
      <c r="F2338" s="1">
        <v>-0.011142</v>
      </c>
      <c r="G2338" s="1">
        <v>0.005244</v>
      </c>
      <c r="H2338" s="1">
        <v>-0.003125</v>
      </c>
      <c r="I2338" s="1">
        <v>0.005491</v>
      </c>
      <c r="J2338" s="1">
        <v>0.004824</v>
      </c>
      <c r="K2338" s="1">
        <v>0.008768</v>
      </c>
    </row>
    <row r="2339" ht="15.75" customHeight="1">
      <c r="A2339" s="1">
        <v>57694.499977</v>
      </c>
      <c r="B2339" s="1">
        <v>57694.0</v>
      </c>
      <c r="C2339" s="1">
        <v>57695.0</v>
      </c>
      <c r="D2339" s="1">
        <v>-0.010985</v>
      </c>
      <c r="E2339" s="1">
        <v>0.011443</v>
      </c>
      <c r="F2339" s="1">
        <v>0.004933</v>
      </c>
      <c r="G2339" s="1">
        <v>0.005514</v>
      </c>
      <c r="H2339" s="1">
        <v>-0.00352</v>
      </c>
      <c r="I2339" s="1">
        <v>0.005067</v>
      </c>
      <c r="J2339" s="1">
        <v>-0.008669</v>
      </c>
      <c r="K2339" s="1">
        <v>0.007466</v>
      </c>
    </row>
    <row r="2340" ht="15.75" customHeight="1">
      <c r="A2340" s="1">
        <v>57695.499977</v>
      </c>
      <c r="B2340" s="1">
        <v>57695.0</v>
      </c>
      <c r="C2340" s="1">
        <v>57696.0</v>
      </c>
      <c r="D2340" s="1">
        <v>0.01793</v>
      </c>
      <c r="E2340" s="1">
        <v>0.012181</v>
      </c>
      <c r="F2340" s="1">
        <v>0.0034</v>
      </c>
      <c r="G2340" s="1">
        <v>0.005242</v>
      </c>
      <c r="H2340" s="1">
        <v>-0.002964</v>
      </c>
      <c r="I2340" s="1">
        <v>0.005217</v>
      </c>
      <c r="J2340" s="1">
        <v>0.017435</v>
      </c>
      <c r="K2340" s="1">
        <v>0.00827</v>
      </c>
    </row>
    <row r="2341" ht="15.75" customHeight="1">
      <c r="A2341" s="1">
        <v>57696.499977</v>
      </c>
      <c r="B2341" s="1">
        <v>57696.0</v>
      </c>
      <c r="C2341" s="1">
        <v>57697.0</v>
      </c>
      <c r="D2341" s="1">
        <v>-0.004867</v>
      </c>
      <c r="E2341" s="1">
        <v>0.012299</v>
      </c>
      <c r="F2341" s="1">
        <v>-0.00648</v>
      </c>
      <c r="G2341" s="1">
        <v>0.005587</v>
      </c>
      <c r="H2341" s="1">
        <v>8.87E-4</v>
      </c>
      <c r="I2341" s="1">
        <v>0.005611</v>
      </c>
      <c r="J2341" s="1">
        <v>-0.001445</v>
      </c>
      <c r="K2341" s="1">
        <v>0.007816</v>
      </c>
    </row>
    <row r="2342" ht="15.75" customHeight="1">
      <c r="A2342" s="1">
        <v>57697.499977</v>
      </c>
      <c r="B2342" s="1">
        <v>57697.0</v>
      </c>
      <c r="C2342" s="1">
        <v>57698.0</v>
      </c>
      <c r="D2342" s="1">
        <v>-0.013836</v>
      </c>
      <c r="E2342" s="1">
        <v>0.012847</v>
      </c>
      <c r="F2342" s="1">
        <v>-7.91E-4</v>
      </c>
      <c r="G2342" s="1">
        <v>0.005724</v>
      </c>
      <c r="H2342" s="1">
        <v>0.002327</v>
      </c>
      <c r="I2342" s="1">
        <v>0.005877</v>
      </c>
      <c r="J2342" s="1">
        <v>-0.013919</v>
      </c>
      <c r="K2342" s="1">
        <v>0.008035</v>
      </c>
    </row>
    <row r="2343" ht="15.75" customHeight="1">
      <c r="A2343" s="1">
        <v>57698.499977</v>
      </c>
      <c r="B2343" s="1">
        <v>57698.0</v>
      </c>
      <c r="C2343" s="1">
        <v>57699.0</v>
      </c>
      <c r="D2343" s="1">
        <v>-0.030205</v>
      </c>
      <c r="E2343" s="1">
        <v>0.014627</v>
      </c>
      <c r="F2343" s="1">
        <v>-0.006983</v>
      </c>
      <c r="G2343" s="1">
        <v>0.007158</v>
      </c>
      <c r="H2343" s="1">
        <v>-0.010347</v>
      </c>
      <c r="I2343" s="1">
        <v>0.006328</v>
      </c>
      <c r="J2343" s="1">
        <v>-0.010306</v>
      </c>
      <c r="K2343" s="1">
        <v>0.009149</v>
      </c>
    </row>
    <row r="2344" ht="15.75" customHeight="1">
      <c r="A2344" s="1">
        <v>57699.499977</v>
      </c>
      <c r="B2344" s="1">
        <v>57699.0</v>
      </c>
      <c r="C2344" s="1">
        <v>57700.0</v>
      </c>
      <c r="D2344" s="1">
        <v>-3.91E-4</v>
      </c>
      <c r="E2344" s="1">
        <v>0.016118</v>
      </c>
      <c r="F2344" s="1">
        <v>0.001917</v>
      </c>
      <c r="G2344" s="1">
        <v>0.006936</v>
      </c>
      <c r="H2344" s="1">
        <v>-0.009854</v>
      </c>
      <c r="I2344" s="1">
        <v>0.006718</v>
      </c>
      <c r="J2344" s="1">
        <v>0.008814</v>
      </c>
      <c r="K2344" s="1">
        <v>0.010416</v>
      </c>
    </row>
    <row r="2345" ht="15.75" customHeight="1">
      <c r="A2345" s="1">
        <v>57700.499977</v>
      </c>
      <c r="B2345" s="1">
        <v>57700.0</v>
      </c>
      <c r="C2345" s="1">
        <v>57701.0</v>
      </c>
      <c r="D2345" s="1">
        <v>-0.034721</v>
      </c>
      <c r="E2345" s="1">
        <v>0.026263</v>
      </c>
      <c r="F2345" s="1">
        <v>-0.012165</v>
      </c>
      <c r="G2345" s="1">
        <v>0.009286</v>
      </c>
      <c r="H2345" s="1">
        <v>-0.010915</v>
      </c>
      <c r="I2345" s="1">
        <v>0.01102</v>
      </c>
      <c r="J2345" s="1">
        <v>-0.008366</v>
      </c>
      <c r="K2345" s="1">
        <v>0.016978</v>
      </c>
    </row>
    <row r="2346" ht="15.75" customHeight="1">
      <c r="A2346" s="1">
        <v>57701.499977</v>
      </c>
      <c r="B2346" s="1">
        <v>57701.0</v>
      </c>
      <c r="C2346" s="1">
        <v>57702.0</v>
      </c>
      <c r="D2346" s="1">
        <v>0.034521</v>
      </c>
      <c r="E2346" s="1">
        <v>0.028227</v>
      </c>
      <c r="F2346" s="1">
        <v>0.016434</v>
      </c>
      <c r="G2346" s="1">
        <v>0.011315</v>
      </c>
      <c r="H2346" s="1">
        <v>0.003169</v>
      </c>
      <c r="I2346" s="1">
        <v>0.011852</v>
      </c>
      <c r="J2346" s="1">
        <v>0.013274</v>
      </c>
      <c r="K2346" s="1">
        <v>0.017637</v>
      </c>
    </row>
    <row r="2347" ht="15.75" customHeight="1">
      <c r="A2347" s="1">
        <v>57703.499977</v>
      </c>
      <c r="B2347" s="1">
        <v>57703.0</v>
      </c>
      <c r="C2347" s="1">
        <v>57704.0</v>
      </c>
      <c r="D2347" s="1">
        <v>-0.161641</v>
      </c>
      <c r="E2347" s="1">
        <v>0.184771</v>
      </c>
      <c r="F2347" s="1">
        <v>0.031998</v>
      </c>
      <c r="G2347" s="1">
        <v>0.14549</v>
      </c>
      <c r="H2347" s="1">
        <v>-0.084019</v>
      </c>
      <c r="I2347" s="1">
        <v>0.089391</v>
      </c>
      <c r="J2347" s="1">
        <v>-0.324609</v>
      </c>
      <c r="K2347" s="1">
        <v>0.17102</v>
      </c>
    </row>
    <row r="2348" ht="15.75" customHeight="1">
      <c r="A2348" s="1">
        <v>57704.499977</v>
      </c>
      <c r="B2348" s="1">
        <v>57704.0</v>
      </c>
      <c r="C2348" s="1">
        <v>57705.0</v>
      </c>
      <c r="D2348" s="1">
        <v>0.079981</v>
      </c>
      <c r="E2348" s="1">
        <v>0.029918</v>
      </c>
      <c r="F2348" s="1">
        <v>0.042852</v>
      </c>
      <c r="G2348" s="1">
        <v>0.023081</v>
      </c>
      <c r="H2348" s="1">
        <v>0.021033</v>
      </c>
      <c r="I2348" s="1">
        <v>0.014319</v>
      </c>
      <c r="J2348" s="1">
        <v>0.053492</v>
      </c>
      <c r="K2348" s="1">
        <v>0.034805</v>
      </c>
    </row>
    <row r="2349" ht="15.75" customHeight="1">
      <c r="A2349" s="1">
        <v>57705.499977</v>
      </c>
      <c r="B2349" s="1">
        <v>57705.0</v>
      </c>
      <c r="C2349" s="1">
        <v>57706.0</v>
      </c>
      <c r="D2349" s="1">
        <v>-0.047759</v>
      </c>
      <c r="E2349" s="1">
        <v>0.024705</v>
      </c>
      <c r="F2349" s="1">
        <v>-0.009131</v>
      </c>
      <c r="G2349" s="1">
        <v>0.018884</v>
      </c>
      <c r="H2349" s="1">
        <v>-0.024779</v>
      </c>
      <c r="I2349" s="1">
        <v>0.012498</v>
      </c>
      <c r="J2349" s="1">
        <v>-0.033757</v>
      </c>
      <c r="K2349" s="1">
        <v>0.02488</v>
      </c>
    </row>
    <row r="2350" ht="15.75" customHeight="1">
      <c r="A2350" s="1">
        <v>57706.499977</v>
      </c>
      <c r="B2350" s="1">
        <v>57706.0</v>
      </c>
      <c r="C2350" s="1">
        <v>57707.0</v>
      </c>
      <c r="D2350" s="1">
        <v>-0.008042</v>
      </c>
      <c r="E2350" s="1">
        <v>0.02126</v>
      </c>
      <c r="F2350" s="1">
        <v>0.00928</v>
      </c>
      <c r="G2350" s="1">
        <v>0.016135</v>
      </c>
      <c r="H2350" s="1">
        <v>-0.014148</v>
      </c>
      <c r="I2350" s="1">
        <v>0.010689</v>
      </c>
      <c r="J2350" s="1">
        <v>-0.001173</v>
      </c>
      <c r="K2350" s="1">
        <v>0.022554</v>
      </c>
    </row>
    <row r="2351" ht="15.75" customHeight="1">
      <c r="A2351" s="1">
        <v>57707.499977</v>
      </c>
      <c r="B2351" s="1">
        <v>57707.0</v>
      </c>
      <c r="C2351" s="1">
        <v>57708.0</v>
      </c>
      <c r="D2351" s="1">
        <v>-0.029914</v>
      </c>
      <c r="E2351" s="1">
        <v>0.020272</v>
      </c>
      <c r="F2351" s="1">
        <v>-0.005975</v>
      </c>
      <c r="G2351" s="1">
        <v>0.015452</v>
      </c>
      <c r="H2351" s="1">
        <v>-0.018415</v>
      </c>
      <c r="I2351" s="1">
        <v>0.010172</v>
      </c>
      <c r="J2351" s="1">
        <v>-0.008715</v>
      </c>
      <c r="K2351" s="1">
        <v>0.021646</v>
      </c>
    </row>
    <row r="2352" ht="15.75" customHeight="1">
      <c r="A2352" s="1">
        <v>57708.499977</v>
      </c>
      <c r="B2352" s="1">
        <v>57708.0</v>
      </c>
      <c r="C2352" s="1">
        <v>57709.0</v>
      </c>
      <c r="D2352" s="1">
        <v>0.012857</v>
      </c>
      <c r="E2352" s="1">
        <v>0.017527</v>
      </c>
      <c r="F2352" s="1">
        <v>-0.009518</v>
      </c>
      <c r="G2352" s="1">
        <v>0.012945</v>
      </c>
      <c r="H2352" s="1">
        <v>0.014849</v>
      </c>
      <c r="I2352" s="1">
        <v>0.009079</v>
      </c>
      <c r="J2352" s="1">
        <v>0.014381</v>
      </c>
      <c r="K2352" s="1">
        <v>0.019205</v>
      </c>
    </row>
    <row r="2353" ht="15.75" customHeight="1">
      <c r="A2353" s="1">
        <v>57709.499977</v>
      </c>
      <c r="B2353" s="1">
        <v>57709.0</v>
      </c>
      <c r="C2353" s="1">
        <v>57710.0</v>
      </c>
      <c r="D2353" s="1">
        <v>-0.013918</v>
      </c>
      <c r="E2353" s="1">
        <v>0.017738</v>
      </c>
      <c r="F2353" s="1">
        <v>0.00452</v>
      </c>
      <c r="G2353" s="1">
        <v>0.014064</v>
      </c>
      <c r="H2353" s="1">
        <v>-0.010454</v>
      </c>
      <c r="I2353" s="1">
        <v>0.008421</v>
      </c>
      <c r="J2353" s="1">
        <v>-0.00969</v>
      </c>
      <c r="K2353" s="1">
        <v>0.018009</v>
      </c>
    </row>
    <row r="2354" ht="15.75" customHeight="1">
      <c r="A2354" s="1">
        <v>57710.499977</v>
      </c>
      <c r="B2354" s="1">
        <v>57710.0</v>
      </c>
      <c r="C2354" s="1">
        <v>57711.0</v>
      </c>
      <c r="D2354" s="1">
        <v>-0.033298</v>
      </c>
      <c r="E2354" s="1">
        <v>0.016976</v>
      </c>
      <c r="F2354" s="1">
        <v>-0.009133</v>
      </c>
      <c r="G2354" s="1">
        <v>0.013145</v>
      </c>
      <c r="H2354" s="1">
        <v>-0.014336</v>
      </c>
      <c r="I2354" s="1">
        <v>0.008453</v>
      </c>
      <c r="J2354" s="1">
        <v>-0.022857</v>
      </c>
      <c r="K2354" s="1">
        <v>0.016773</v>
      </c>
    </row>
    <row r="2355" ht="15.75" customHeight="1">
      <c r="A2355" s="1">
        <v>57711.499977</v>
      </c>
      <c r="B2355" s="1">
        <v>57711.0</v>
      </c>
      <c r="C2355" s="1">
        <v>57712.0</v>
      </c>
      <c r="D2355" s="1">
        <v>-0.025768</v>
      </c>
      <c r="E2355" s="1">
        <v>0.013369</v>
      </c>
      <c r="F2355" s="1">
        <v>-0.008173</v>
      </c>
      <c r="G2355" s="1">
        <v>0.00954</v>
      </c>
      <c r="H2355" s="1">
        <v>-0.005925</v>
      </c>
      <c r="I2355" s="1">
        <v>0.005926</v>
      </c>
      <c r="J2355" s="1">
        <v>-0.012872</v>
      </c>
      <c r="K2355" s="1">
        <v>0.008479</v>
      </c>
    </row>
    <row r="2356" ht="15.75" customHeight="1">
      <c r="A2356" s="1">
        <v>57712.499977</v>
      </c>
      <c r="B2356" s="1">
        <v>57712.0</v>
      </c>
      <c r="C2356" s="1">
        <v>57713.0</v>
      </c>
      <c r="D2356" s="1">
        <v>-0.032768</v>
      </c>
      <c r="E2356" s="1">
        <v>0.01709</v>
      </c>
      <c r="F2356" s="1">
        <v>-0.03725</v>
      </c>
      <c r="G2356" s="1">
        <v>0.01192</v>
      </c>
      <c r="H2356" s="1">
        <v>0.006796</v>
      </c>
      <c r="I2356" s="1">
        <v>0.008207</v>
      </c>
      <c r="J2356" s="1">
        <v>-0.013191</v>
      </c>
      <c r="K2356" s="1">
        <v>0.012077</v>
      </c>
    </row>
    <row r="2357" ht="15.75" customHeight="1">
      <c r="A2357" s="1">
        <v>57713.499977</v>
      </c>
      <c r="B2357" s="1">
        <v>57713.0</v>
      </c>
      <c r="C2357" s="1">
        <v>57714.0</v>
      </c>
      <c r="D2357" s="1">
        <v>0.004707</v>
      </c>
      <c r="E2357" s="1">
        <v>0.024958</v>
      </c>
      <c r="F2357" s="1">
        <v>-0.009266</v>
      </c>
      <c r="G2357" s="1">
        <v>0.01841</v>
      </c>
      <c r="H2357" s="1">
        <v>0.005206</v>
      </c>
      <c r="I2357" s="1">
        <v>0.012903</v>
      </c>
      <c r="J2357" s="1">
        <v>0.033207</v>
      </c>
      <c r="K2357" s="1">
        <v>0.028416</v>
      </c>
    </row>
    <row r="2358" ht="15.75" customHeight="1">
      <c r="A2358" s="1">
        <v>57714.499977</v>
      </c>
      <c r="B2358" s="1">
        <v>57714.0</v>
      </c>
      <c r="C2358" s="1">
        <v>57715.0</v>
      </c>
      <c r="D2358" s="1">
        <v>0.040534</v>
      </c>
      <c r="E2358" s="1">
        <v>0.034112</v>
      </c>
      <c r="F2358" s="1">
        <v>0.025197</v>
      </c>
      <c r="G2358" s="1">
        <v>0.025538</v>
      </c>
      <c r="H2358" s="1">
        <v>0.016352</v>
      </c>
      <c r="I2358" s="1">
        <v>0.017585</v>
      </c>
      <c r="J2358" s="1">
        <v>-0.007983</v>
      </c>
      <c r="K2358" s="1">
        <v>0.036347</v>
      </c>
    </row>
    <row r="2359" ht="15.75" customHeight="1">
      <c r="A2359" s="1">
        <v>57715.499977</v>
      </c>
      <c r="B2359" s="1">
        <v>57715.0</v>
      </c>
      <c r="C2359" s="1">
        <v>57716.0</v>
      </c>
      <c r="D2359" s="1">
        <v>0.115833</v>
      </c>
      <c r="E2359" s="1">
        <v>0.055302</v>
      </c>
      <c r="F2359" s="1">
        <v>0.045006</v>
      </c>
      <c r="G2359" s="1">
        <v>0.040262</v>
      </c>
      <c r="H2359" s="1">
        <v>0.049966</v>
      </c>
      <c r="I2359" s="1">
        <v>0.028955</v>
      </c>
      <c r="J2359" s="1">
        <v>0.056273</v>
      </c>
      <c r="K2359" s="1">
        <v>0.065136</v>
      </c>
    </row>
    <row r="2360" ht="15.75" customHeight="1">
      <c r="A2360" s="1">
        <v>57723.499977</v>
      </c>
      <c r="B2360" s="1">
        <v>57723.0</v>
      </c>
      <c r="C2360" s="1">
        <v>57724.0</v>
      </c>
      <c r="D2360" s="1">
        <v>-0.033877</v>
      </c>
      <c r="E2360" s="1">
        <v>0.027418</v>
      </c>
      <c r="F2360" s="1">
        <v>0.008454</v>
      </c>
      <c r="G2360" s="1">
        <v>0.013384</v>
      </c>
      <c r="H2360" s="1">
        <v>-0.014068</v>
      </c>
      <c r="I2360" s="1">
        <v>0.012619</v>
      </c>
      <c r="J2360" s="1">
        <v>-0.018653</v>
      </c>
      <c r="K2360" s="1">
        <v>0.01627</v>
      </c>
    </row>
    <row r="2361" ht="15.75" customHeight="1">
      <c r="A2361" s="1">
        <v>57724.499977</v>
      </c>
      <c r="B2361" s="1">
        <v>57724.0</v>
      </c>
      <c r="C2361" s="1">
        <v>57725.0</v>
      </c>
      <c r="D2361" s="1">
        <v>-0.014233</v>
      </c>
      <c r="E2361" s="1">
        <v>0.018278</v>
      </c>
      <c r="F2361" s="1">
        <v>-0.005899</v>
      </c>
      <c r="G2361" s="1">
        <v>0.007858</v>
      </c>
      <c r="H2361" s="1">
        <v>0.007902</v>
      </c>
      <c r="I2361" s="1">
        <v>0.00861</v>
      </c>
      <c r="J2361" s="1">
        <v>-0.017397</v>
      </c>
      <c r="K2361" s="1">
        <v>0.011246</v>
      </c>
    </row>
    <row r="2362" ht="15.75" customHeight="1">
      <c r="A2362" s="1">
        <v>57725.499977</v>
      </c>
      <c r="B2362" s="1">
        <v>57725.0</v>
      </c>
      <c r="C2362" s="1">
        <v>57726.0</v>
      </c>
      <c r="D2362" s="1">
        <v>0.003879</v>
      </c>
      <c r="E2362" s="1">
        <v>0.017512</v>
      </c>
      <c r="F2362" s="1">
        <v>-0.009335</v>
      </c>
      <c r="G2362" s="1">
        <v>0.007627</v>
      </c>
      <c r="H2362" s="1">
        <v>-0.005134</v>
      </c>
      <c r="I2362" s="1">
        <v>0.007985</v>
      </c>
      <c r="J2362" s="1">
        <v>0.015187</v>
      </c>
      <c r="K2362" s="1">
        <v>0.011167</v>
      </c>
    </row>
    <row r="2363" ht="15.75" customHeight="1">
      <c r="A2363" s="1">
        <v>57726.499977</v>
      </c>
      <c r="B2363" s="1">
        <v>57726.0</v>
      </c>
      <c r="C2363" s="1">
        <v>57727.0</v>
      </c>
      <c r="D2363" s="1">
        <v>-0.014043</v>
      </c>
      <c r="E2363" s="1">
        <v>0.015235</v>
      </c>
      <c r="F2363" s="1">
        <v>-0.004201</v>
      </c>
      <c r="G2363" s="1">
        <v>0.00664</v>
      </c>
      <c r="H2363" s="1">
        <v>-0.005399</v>
      </c>
      <c r="I2363" s="1">
        <v>0.007083</v>
      </c>
      <c r="J2363" s="1">
        <v>-0.00271</v>
      </c>
      <c r="K2363" s="1">
        <v>0.009701</v>
      </c>
    </row>
    <row r="2364" ht="15.75" customHeight="1">
      <c r="A2364" s="1">
        <v>57727.499977</v>
      </c>
      <c r="B2364" s="1">
        <v>57727.0</v>
      </c>
      <c r="C2364" s="1">
        <v>57728.0</v>
      </c>
      <c r="D2364" s="1">
        <v>-0.0154</v>
      </c>
      <c r="E2364" s="1">
        <v>0.014429</v>
      </c>
      <c r="F2364" s="1">
        <v>-0.005935</v>
      </c>
      <c r="G2364" s="1">
        <v>0.006549</v>
      </c>
      <c r="H2364" s="1">
        <v>-0.002141</v>
      </c>
      <c r="I2364" s="1">
        <v>0.006503</v>
      </c>
      <c r="J2364" s="1">
        <v>-0.008162</v>
      </c>
      <c r="K2364" s="1">
        <v>0.009442</v>
      </c>
    </row>
    <row r="2365" ht="15.75" customHeight="1">
      <c r="A2365" s="1">
        <v>57728.499977</v>
      </c>
      <c r="B2365" s="1">
        <v>57728.0</v>
      </c>
      <c r="C2365" s="1">
        <v>57729.0</v>
      </c>
      <c r="D2365" s="1">
        <v>-0.011945</v>
      </c>
      <c r="E2365" s="1">
        <v>0.014032</v>
      </c>
      <c r="F2365" s="1">
        <v>0.001569</v>
      </c>
      <c r="G2365" s="1">
        <v>0.006609</v>
      </c>
      <c r="H2365" s="1">
        <v>-0.006832</v>
      </c>
      <c r="I2365" s="1">
        <v>0.006543</v>
      </c>
      <c r="J2365" s="1">
        <v>-0.001131</v>
      </c>
      <c r="K2365" s="1">
        <v>0.008955</v>
      </c>
    </row>
    <row r="2366" ht="15.75" customHeight="1">
      <c r="A2366" s="1">
        <v>57729.499977</v>
      </c>
      <c r="B2366" s="1">
        <v>57729.0</v>
      </c>
      <c r="C2366" s="1">
        <v>57730.0</v>
      </c>
      <c r="D2366" s="1">
        <v>-0.035611</v>
      </c>
      <c r="E2366" s="1">
        <v>0.013386</v>
      </c>
      <c r="F2366" s="1">
        <v>-0.005786</v>
      </c>
      <c r="G2366" s="1">
        <v>0.005718</v>
      </c>
      <c r="H2366" s="1">
        <v>-0.013948</v>
      </c>
      <c r="I2366" s="1">
        <v>0.006208</v>
      </c>
      <c r="J2366" s="1">
        <v>-0.011295</v>
      </c>
      <c r="K2366" s="1">
        <v>0.008746</v>
      </c>
    </row>
    <row r="2367" ht="15.75" customHeight="1">
      <c r="A2367" s="1">
        <v>57730.499977</v>
      </c>
      <c r="B2367" s="1">
        <v>57730.0</v>
      </c>
      <c r="C2367" s="1">
        <v>57731.0</v>
      </c>
      <c r="D2367" s="1">
        <v>-0.055244</v>
      </c>
      <c r="E2367" s="1">
        <v>0.029659</v>
      </c>
      <c r="F2367" s="1">
        <v>-0.014447</v>
      </c>
      <c r="G2367" s="1">
        <v>0.011574</v>
      </c>
      <c r="H2367" s="1">
        <v>-0.022015</v>
      </c>
      <c r="I2367" s="1">
        <v>0.012902</v>
      </c>
      <c r="J2367" s="1">
        <v>-0.013973</v>
      </c>
      <c r="K2367" s="1">
        <v>0.020581</v>
      </c>
    </row>
    <row r="2368" ht="15.75" customHeight="1">
      <c r="A2368" s="1">
        <v>57731.499977</v>
      </c>
      <c r="B2368" s="1">
        <v>57731.0</v>
      </c>
      <c r="C2368" s="1">
        <v>57732.0</v>
      </c>
      <c r="D2368" s="1">
        <v>-0.01107</v>
      </c>
      <c r="E2368" s="1">
        <v>0.013187</v>
      </c>
      <c r="F2368" s="1">
        <v>0.001628</v>
      </c>
      <c r="G2368" s="1">
        <v>0.005755</v>
      </c>
      <c r="H2368" s="1">
        <v>-6.08E-4</v>
      </c>
      <c r="I2368" s="1">
        <v>0.005965</v>
      </c>
      <c r="J2368" s="1">
        <v>-0.010497</v>
      </c>
      <c r="K2368" s="1">
        <v>0.008412</v>
      </c>
    </row>
    <row r="2369" ht="15.75" customHeight="1">
      <c r="A2369" s="1">
        <v>57732.499977</v>
      </c>
      <c r="B2369" s="1">
        <v>57732.0</v>
      </c>
      <c r="C2369" s="1">
        <v>57733.0</v>
      </c>
      <c r="D2369" s="1">
        <v>-0.019624</v>
      </c>
      <c r="E2369" s="1">
        <v>0.012311</v>
      </c>
      <c r="F2369" s="1">
        <v>0.002031</v>
      </c>
      <c r="G2369" s="1">
        <v>0.005474</v>
      </c>
      <c r="H2369" s="1">
        <v>-0.012853</v>
      </c>
      <c r="I2369" s="1">
        <v>0.005301</v>
      </c>
      <c r="J2369" s="1">
        <v>-0.002034</v>
      </c>
      <c r="K2369" s="1">
        <v>0.008117</v>
      </c>
    </row>
    <row r="2370" ht="15.75" customHeight="1">
      <c r="A2370" s="1">
        <v>57733.499977</v>
      </c>
      <c r="B2370" s="1">
        <v>57733.0</v>
      </c>
      <c r="C2370" s="1">
        <v>57734.0</v>
      </c>
      <c r="D2370" s="1">
        <v>-0.014835</v>
      </c>
      <c r="E2370" s="1">
        <v>0.011606</v>
      </c>
      <c r="F2370" s="1">
        <v>-5.66E-4</v>
      </c>
      <c r="G2370" s="1">
        <v>0.005008</v>
      </c>
      <c r="H2370" s="1">
        <v>-0.00266</v>
      </c>
      <c r="I2370" s="1">
        <v>0.005368</v>
      </c>
      <c r="J2370" s="1">
        <v>-0.008797</v>
      </c>
      <c r="K2370" s="1">
        <v>0.007309</v>
      </c>
    </row>
    <row r="2371" ht="15.75" customHeight="1">
      <c r="A2371" s="1">
        <v>57734.499977</v>
      </c>
      <c r="B2371" s="1">
        <v>57734.0</v>
      </c>
      <c r="C2371" s="1">
        <v>57735.0</v>
      </c>
      <c r="D2371" s="1">
        <v>0.010403</v>
      </c>
      <c r="E2371" s="1">
        <v>0.01201</v>
      </c>
      <c r="F2371" s="1">
        <v>0.00121</v>
      </c>
      <c r="G2371" s="1">
        <v>0.005369</v>
      </c>
      <c r="H2371" s="1">
        <v>0.005198</v>
      </c>
      <c r="I2371" s="1">
        <v>0.005539</v>
      </c>
      <c r="J2371" s="1">
        <v>0.003165</v>
      </c>
      <c r="K2371" s="1">
        <v>0.007567</v>
      </c>
    </row>
    <row r="2372" ht="15.75" customHeight="1">
      <c r="A2372" s="1">
        <v>57735.499977</v>
      </c>
      <c r="B2372" s="1">
        <v>57735.0</v>
      </c>
      <c r="C2372" s="1">
        <v>57736.0</v>
      </c>
      <c r="D2372" s="1">
        <v>-0.001196</v>
      </c>
      <c r="E2372" s="1">
        <v>0.011339</v>
      </c>
      <c r="F2372" s="1">
        <v>6.6E-4</v>
      </c>
      <c r="G2372" s="1">
        <v>0.005131</v>
      </c>
      <c r="H2372" s="1">
        <v>9.42E-4</v>
      </c>
      <c r="I2372" s="1">
        <v>0.005229</v>
      </c>
      <c r="J2372" s="1">
        <v>-8.94E-4</v>
      </c>
      <c r="K2372" s="1">
        <v>0.007159</v>
      </c>
    </row>
    <row r="2373" ht="15.75" customHeight="1">
      <c r="A2373" s="1">
        <v>57736.499977</v>
      </c>
      <c r="B2373" s="1">
        <v>57736.0</v>
      </c>
      <c r="C2373" s="1">
        <v>57737.0</v>
      </c>
      <c r="D2373" s="1">
        <v>-0.007888</v>
      </c>
      <c r="E2373" s="1">
        <v>0.011947</v>
      </c>
      <c r="F2373" s="1">
        <v>0.00444</v>
      </c>
      <c r="G2373" s="1">
        <v>0.005454</v>
      </c>
      <c r="H2373" s="1">
        <v>-0.00794</v>
      </c>
      <c r="I2373" s="1">
        <v>0.005413</v>
      </c>
      <c r="J2373" s="1">
        <v>2.74E-4</v>
      </c>
      <c r="K2373" s="1">
        <v>0.007565</v>
      </c>
    </row>
    <row r="2374" ht="15.75" customHeight="1">
      <c r="A2374" s="1">
        <v>57737.499977</v>
      </c>
      <c r="B2374" s="1">
        <v>57737.0</v>
      </c>
      <c r="C2374" s="1">
        <v>57738.0</v>
      </c>
      <c r="D2374" s="1">
        <v>-0.007658</v>
      </c>
      <c r="E2374" s="1">
        <v>0.01197</v>
      </c>
      <c r="F2374" s="1">
        <v>0.003098</v>
      </c>
      <c r="G2374" s="1">
        <v>0.005517</v>
      </c>
      <c r="H2374" s="1">
        <v>-0.00291</v>
      </c>
      <c r="I2374" s="1">
        <v>0.005508</v>
      </c>
      <c r="J2374" s="1">
        <v>-0.005593</v>
      </c>
      <c r="K2374" s="1">
        <v>0.007467</v>
      </c>
    </row>
    <row r="2375" ht="15.75" customHeight="1">
      <c r="A2375" s="1">
        <v>57738.499977</v>
      </c>
      <c r="B2375" s="1">
        <v>57738.0</v>
      </c>
      <c r="C2375" s="1">
        <v>57739.0</v>
      </c>
      <c r="D2375" s="1">
        <v>-0.015199</v>
      </c>
      <c r="E2375" s="1">
        <v>0.012606</v>
      </c>
      <c r="F2375" s="1">
        <v>-2.58E-4</v>
      </c>
      <c r="G2375" s="1">
        <v>0.005502</v>
      </c>
      <c r="H2375" s="1">
        <v>-0.002932</v>
      </c>
      <c r="I2375" s="1">
        <v>0.005569</v>
      </c>
      <c r="J2375" s="1">
        <v>-0.010475</v>
      </c>
      <c r="K2375" s="1">
        <v>0.008172</v>
      </c>
    </row>
    <row r="2376" ht="15.75" customHeight="1">
      <c r="A2376" s="1">
        <v>57739.499977</v>
      </c>
      <c r="B2376" s="1">
        <v>57739.0</v>
      </c>
      <c r="C2376" s="1">
        <v>57740.0</v>
      </c>
      <c r="D2376" s="1">
        <v>0.012581</v>
      </c>
      <c r="E2376" s="1">
        <v>0.012993</v>
      </c>
      <c r="F2376" s="1">
        <v>0.002567</v>
      </c>
      <c r="G2376" s="1">
        <v>0.005488</v>
      </c>
      <c r="H2376" s="1">
        <v>0.002012</v>
      </c>
      <c r="I2376" s="1">
        <v>0.005708</v>
      </c>
      <c r="J2376" s="1">
        <v>0.006586</v>
      </c>
      <c r="K2376" s="1">
        <v>0.008411</v>
      </c>
    </row>
    <row r="2377" ht="15.75" customHeight="1">
      <c r="A2377" s="1">
        <v>57740.499977</v>
      </c>
      <c r="B2377" s="1">
        <v>57740.0</v>
      </c>
      <c r="C2377" s="1">
        <v>57741.0</v>
      </c>
      <c r="D2377" s="1">
        <v>0.005585</v>
      </c>
      <c r="E2377" s="1">
        <v>0.013317</v>
      </c>
      <c r="F2377" s="1">
        <v>-0.007087</v>
      </c>
      <c r="G2377" s="1">
        <v>0.005654</v>
      </c>
      <c r="H2377" s="1">
        <v>0.007448</v>
      </c>
      <c r="I2377" s="1">
        <v>0.00596</v>
      </c>
      <c r="J2377" s="1">
        <v>0.001655</v>
      </c>
      <c r="K2377" s="1">
        <v>0.008557</v>
      </c>
    </row>
    <row r="2378" ht="15.75" customHeight="1">
      <c r="A2378" s="1">
        <v>57741.499977</v>
      </c>
      <c r="B2378" s="1">
        <v>57741.0</v>
      </c>
      <c r="C2378" s="1">
        <v>57742.0</v>
      </c>
      <c r="D2378" s="1">
        <v>0.010427</v>
      </c>
      <c r="E2378" s="1">
        <v>0.017152</v>
      </c>
      <c r="F2378" s="1">
        <v>-0.001824</v>
      </c>
      <c r="G2378" s="1">
        <v>0.006981</v>
      </c>
      <c r="H2378" s="1">
        <v>0.002854</v>
      </c>
      <c r="I2378" s="1">
        <v>0.007461</v>
      </c>
      <c r="J2378" s="1">
        <v>0.007945</v>
      </c>
      <c r="K2378" s="1">
        <v>0.011373</v>
      </c>
    </row>
    <row r="2379" ht="15.75" customHeight="1">
      <c r="A2379" s="1">
        <v>57742.499977</v>
      </c>
      <c r="B2379" s="1">
        <v>57742.0</v>
      </c>
      <c r="C2379" s="1">
        <v>57743.0</v>
      </c>
      <c r="D2379" s="1">
        <v>0.01777</v>
      </c>
      <c r="E2379" s="1">
        <v>0.017391</v>
      </c>
      <c r="F2379" s="1">
        <v>0.007956</v>
      </c>
      <c r="G2379" s="1">
        <v>0.007272</v>
      </c>
      <c r="H2379" s="1">
        <v>0.003743</v>
      </c>
      <c r="I2379" s="1">
        <v>0.007003</v>
      </c>
      <c r="J2379" s="1">
        <v>0.005358</v>
      </c>
      <c r="K2379" s="1">
        <v>0.011039</v>
      </c>
    </row>
    <row r="2380" ht="15.75" customHeight="1">
      <c r="A2380" s="1">
        <v>57743.499977</v>
      </c>
      <c r="B2380" s="1">
        <v>57743.0</v>
      </c>
      <c r="C2380" s="1">
        <v>57744.0</v>
      </c>
      <c r="D2380" s="1">
        <v>0.091028</v>
      </c>
      <c r="E2380" s="1">
        <v>0.018074</v>
      </c>
      <c r="F2380" s="1">
        <v>0.003629</v>
      </c>
      <c r="G2380" s="1">
        <v>0.007322</v>
      </c>
      <c r="H2380" s="1">
        <v>0.017433</v>
      </c>
      <c r="I2380" s="1">
        <v>0.006999</v>
      </c>
      <c r="J2380" s="1">
        <v>0.051664</v>
      </c>
      <c r="K2380" s="1">
        <v>0.01179</v>
      </c>
    </row>
    <row r="2381" ht="15.75" customHeight="1">
      <c r="A2381" s="1">
        <v>57744.499977</v>
      </c>
      <c r="B2381" s="1">
        <v>57744.0</v>
      </c>
      <c r="C2381" s="1">
        <v>57745.0</v>
      </c>
      <c r="D2381" s="1">
        <v>0.021953</v>
      </c>
      <c r="E2381" s="1">
        <v>0.030811</v>
      </c>
      <c r="F2381" s="1">
        <v>0.013194</v>
      </c>
      <c r="G2381" s="1">
        <v>0.014233</v>
      </c>
      <c r="H2381" s="1">
        <v>0.019297</v>
      </c>
      <c r="I2381" s="1">
        <v>0.012655</v>
      </c>
      <c r="J2381" s="1">
        <v>-0.010814</v>
      </c>
      <c r="K2381" s="1">
        <v>0.019482</v>
      </c>
    </row>
    <row r="2382" ht="15.75" customHeight="1">
      <c r="A2382" s="1">
        <v>57749.499977</v>
      </c>
      <c r="B2382" s="1">
        <v>57749.0</v>
      </c>
      <c r="C2382" s="1">
        <v>57750.0</v>
      </c>
      <c r="D2382" s="1">
        <v>-0.102331</v>
      </c>
      <c r="E2382" s="1">
        <v>0.075562</v>
      </c>
      <c r="F2382" s="1">
        <v>-0.020229</v>
      </c>
      <c r="G2382" s="1">
        <v>0.032876</v>
      </c>
      <c r="H2382" s="1">
        <v>-0.060321</v>
      </c>
      <c r="I2382" s="1">
        <v>0.030709</v>
      </c>
      <c r="J2382" s="1">
        <v>-0.001155</v>
      </c>
      <c r="K2382" s="1">
        <v>0.048263</v>
      </c>
    </row>
    <row r="2383" ht="15.75" customHeight="1">
      <c r="A2383" s="1">
        <v>57750.499977</v>
      </c>
      <c r="B2383" s="1">
        <v>57750.0</v>
      </c>
      <c r="C2383" s="1">
        <v>57751.0</v>
      </c>
      <c r="D2383" s="1">
        <v>0.013879</v>
      </c>
      <c r="E2383" s="1">
        <v>0.017163</v>
      </c>
      <c r="F2383" s="1">
        <v>-0.007791</v>
      </c>
      <c r="G2383" s="1">
        <v>0.006424</v>
      </c>
      <c r="H2383" s="1">
        <v>0.004624</v>
      </c>
      <c r="I2383" s="1">
        <v>0.006862</v>
      </c>
      <c r="J2383" s="1">
        <v>0.009745</v>
      </c>
      <c r="K2383" s="1">
        <v>0.011339</v>
      </c>
    </row>
    <row r="2384" ht="15.75" customHeight="1">
      <c r="A2384" s="1">
        <v>57751.499977</v>
      </c>
      <c r="B2384" s="1">
        <v>57751.0</v>
      </c>
      <c r="C2384" s="1">
        <v>57752.0</v>
      </c>
      <c r="D2384" s="1">
        <v>0.055612</v>
      </c>
      <c r="E2384" s="1">
        <v>0.01539</v>
      </c>
      <c r="F2384" s="1">
        <v>-2.59E-4</v>
      </c>
      <c r="G2384" s="1">
        <v>0.005523</v>
      </c>
      <c r="H2384" s="1">
        <v>0.024108</v>
      </c>
      <c r="I2384" s="1">
        <v>0.006405</v>
      </c>
      <c r="J2384" s="1">
        <v>0.016904</v>
      </c>
      <c r="K2384" s="1">
        <v>0.009682</v>
      </c>
    </row>
    <row r="2385" ht="15.75" customHeight="1">
      <c r="A2385" s="1">
        <v>57752.499977</v>
      </c>
      <c r="B2385" s="1">
        <v>57752.0</v>
      </c>
      <c r="C2385" s="1">
        <v>57753.0</v>
      </c>
      <c r="D2385" s="1">
        <v>-0.026853</v>
      </c>
      <c r="E2385" s="1">
        <v>0.022183</v>
      </c>
      <c r="F2385" s="1">
        <v>0.011775</v>
      </c>
      <c r="G2385" s="1">
        <v>0.009051</v>
      </c>
      <c r="H2385" s="1">
        <v>-0.004806</v>
      </c>
      <c r="I2385" s="1">
        <v>0.0086</v>
      </c>
      <c r="J2385" s="1">
        <v>-0.022638</v>
      </c>
      <c r="K2385" s="1">
        <v>0.014247</v>
      </c>
    </row>
    <row r="2386" ht="15.75" customHeight="1">
      <c r="A2386" s="1">
        <v>57753.499977</v>
      </c>
      <c r="B2386" s="1">
        <v>57753.0</v>
      </c>
      <c r="C2386" s="1">
        <v>57754.0</v>
      </c>
      <c r="D2386" s="1">
        <v>-0.006157</v>
      </c>
      <c r="E2386" s="1">
        <v>0.028558</v>
      </c>
      <c r="F2386" s="1">
        <v>-0.002699</v>
      </c>
      <c r="G2386" s="1">
        <v>0.011287</v>
      </c>
      <c r="H2386" s="1">
        <v>-0.001745</v>
      </c>
      <c r="I2386" s="1">
        <v>0.011167</v>
      </c>
      <c r="J2386" s="1">
        <v>0.001107</v>
      </c>
      <c r="K2386" s="1">
        <v>0.018855</v>
      </c>
    </row>
    <row r="2387" ht="15.75" customHeight="1">
      <c r="A2387" s="1">
        <v>57754.499965</v>
      </c>
      <c r="B2387" s="1">
        <v>57754.0</v>
      </c>
      <c r="C2387" s="1">
        <v>57755.0</v>
      </c>
      <c r="D2387" s="1">
        <v>0.035612</v>
      </c>
      <c r="E2387" s="1">
        <v>0.01351</v>
      </c>
      <c r="F2387" s="1">
        <v>0.006186</v>
      </c>
      <c r="G2387" s="1">
        <v>0.005349</v>
      </c>
      <c r="H2387" s="1">
        <v>0.005404</v>
      </c>
      <c r="I2387" s="1">
        <v>0.005494</v>
      </c>
      <c r="J2387" s="1">
        <v>0.020225</v>
      </c>
      <c r="K2387" s="1">
        <v>0.008914</v>
      </c>
    </row>
    <row r="2388" ht="15.75" customHeight="1">
      <c r="A2388" s="1">
        <v>57755.499965</v>
      </c>
      <c r="B2388" s="1">
        <v>57755.0</v>
      </c>
      <c r="C2388" s="1">
        <v>57756.0</v>
      </c>
      <c r="D2388" s="1">
        <v>-0.0104</v>
      </c>
      <c r="E2388" s="1">
        <v>0.012877</v>
      </c>
      <c r="F2388" s="1">
        <v>-0.001507</v>
      </c>
      <c r="G2388" s="1">
        <v>0.005132</v>
      </c>
      <c r="H2388" s="1">
        <v>-0.005497</v>
      </c>
      <c r="I2388" s="1">
        <v>0.005625</v>
      </c>
      <c r="J2388" s="1">
        <v>-0.001836</v>
      </c>
      <c r="K2388" s="1">
        <v>0.008414</v>
      </c>
    </row>
    <row r="2389" ht="15.75" customHeight="1">
      <c r="A2389" s="1">
        <v>57756.499965</v>
      </c>
      <c r="B2389" s="1">
        <v>57756.0</v>
      </c>
      <c r="C2389" s="1">
        <v>57757.0</v>
      </c>
      <c r="D2389" s="1">
        <v>0.018865</v>
      </c>
      <c r="E2389" s="1">
        <v>0.013619</v>
      </c>
      <c r="F2389" s="1">
        <v>0.001391</v>
      </c>
      <c r="G2389" s="1">
        <v>0.005877</v>
      </c>
      <c r="H2389" s="1">
        <v>0.006751</v>
      </c>
      <c r="I2389" s="1">
        <v>0.006151</v>
      </c>
      <c r="J2389" s="1">
        <v>0.007707</v>
      </c>
      <c r="K2389" s="1">
        <v>0.00876</v>
      </c>
    </row>
    <row r="2390" ht="15.75" customHeight="1">
      <c r="A2390" s="1">
        <v>57757.499965</v>
      </c>
      <c r="B2390" s="1">
        <v>57757.0</v>
      </c>
      <c r="C2390" s="1">
        <v>57758.0</v>
      </c>
      <c r="D2390" s="1">
        <v>-0.024429</v>
      </c>
      <c r="E2390" s="1">
        <v>0.011399</v>
      </c>
      <c r="F2390" s="1">
        <v>-0.005974</v>
      </c>
      <c r="G2390" s="1">
        <v>0.004865</v>
      </c>
      <c r="H2390" s="1">
        <v>-0.00666</v>
      </c>
      <c r="I2390" s="1">
        <v>0.005361</v>
      </c>
      <c r="J2390" s="1">
        <v>-0.009538</v>
      </c>
      <c r="K2390" s="1">
        <v>0.007151</v>
      </c>
    </row>
    <row r="2391" ht="15.75" customHeight="1">
      <c r="A2391" s="1">
        <v>57758.499965</v>
      </c>
      <c r="B2391" s="1">
        <v>57758.0</v>
      </c>
      <c r="C2391" s="1">
        <v>57759.0</v>
      </c>
      <c r="D2391" s="1">
        <v>-0.004644</v>
      </c>
      <c r="E2391" s="1">
        <v>0.011979</v>
      </c>
      <c r="F2391" s="1">
        <v>0.010273</v>
      </c>
      <c r="G2391" s="1">
        <v>0.005789</v>
      </c>
      <c r="H2391" s="1">
        <v>-0.009179</v>
      </c>
      <c r="I2391" s="1">
        <v>0.005287</v>
      </c>
      <c r="J2391" s="1">
        <v>7.09E-4</v>
      </c>
      <c r="K2391" s="1">
        <v>0.007663</v>
      </c>
    </row>
    <row r="2392" ht="15.75" customHeight="1">
      <c r="A2392" s="1">
        <v>57759.499965</v>
      </c>
      <c r="B2392" s="1">
        <v>57759.0</v>
      </c>
      <c r="C2392" s="1">
        <v>57760.0</v>
      </c>
      <c r="D2392" s="1">
        <v>-0.013817</v>
      </c>
      <c r="E2392" s="1">
        <v>0.012225</v>
      </c>
      <c r="F2392" s="1">
        <v>-0.003498</v>
      </c>
      <c r="G2392" s="1">
        <v>0.004957</v>
      </c>
      <c r="H2392" s="1">
        <v>0.002791</v>
      </c>
      <c r="I2392" s="1">
        <v>0.005492</v>
      </c>
      <c r="J2392" s="1">
        <v>-0.01329</v>
      </c>
      <c r="K2392" s="1">
        <v>0.008001</v>
      </c>
    </row>
    <row r="2393" ht="15.75" customHeight="1">
      <c r="A2393" s="1">
        <v>57760.499965</v>
      </c>
      <c r="B2393" s="1">
        <v>57760.0</v>
      </c>
      <c r="C2393" s="1">
        <v>57761.0</v>
      </c>
      <c r="D2393" s="1">
        <v>0.011962</v>
      </c>
      <c r="E2393" s="1">
        <v>0.012053</v>
      </c>
      <c r="F2393" s="1">
        <v>5.74E-4</v>
      </c>
      <c r="G2393" s="1">
        <v>0.0053</v>
      </c>
      <c r="H2393" s="1">
        <v>0.007115</v>
      </c>
      <c r="I2393" s="1">
        <v>0.005432</v>
      </c>
      <c r="J2393" s="1">
        <v>0.002635</v>
      </c>
      <c r="K2393" s="1">
        <v>0.007756</v>
      </c>
    </row>
    <row r="2394" ht="15.75" customHeight="1">
      <c r="A2394" s="1">
        <v>57761.499965</v>
      </c>
      <c r="B2394" s="1">
        <v>57761.0</v>
      </c>
      <c r="C2394" s="1">
        <v>57762.0</v>
      </c>
      <c r="D2394" s="1">
        <v>-0.017611</v>
      </c>
      <c r="E2394" s="1">
        <v>0.011991</v>
      </c>
      <c r="F2394" s="1">
        <v>-1.14E-4</v>
      </c>
      <c r="G2394" s="1">
        <v>0.005389</v>
      </c>
      <c r="H2394" s="1">
        <v>-0.006907</v>
      </c>
      <c r="I2394" s="1">
        <v>0.005369</v>
      </c>
      <c r="J2394" s="1">
        <v>-0.006724</v>
      </c>
      <c r="K2394" s="1">
        <v>0.007667</v>
      </c>
    </row>
    <row r="2395" ht="15.75" customHeight="1">
      <c r="A2395" s="1">
        <v>57762.499965</v>
      </c>
      <c r="B2395" s="1">
        <v>57762.0</v>
      </c>
      <c r="C2395" s="1">
        <v>57763.0</v>
      </c>
      <c r="D2395" s="1">
        <v>-0.032385</v>
      </c>
      <c r="E2395" s="1">
        <v>0.012691</v>
      </c>
      <c r="F2395" s="1">
        <v>-0.004971</v>
      </c>
      <c r="G2395" s="1">
        <v>0.005321</v>
      </c>
      <c r="H2395" s="1">
        <v>-0.004777</v>
      </c>
      <c r="I2395" s="1">
        <v>0.005751</v>
      </c>
      <c r="J2395" s="1">
        <v>-0.018584</v>
      </c>
      <c r="K2395" s="1">
        <v>0.008116</v>
      </c>
    </row>
    <row r="2396" ht="15.75" customHeight="1">
      <c r="A2396" s="1">
        <v>57763.499965</v>
      </c>
      <c r="B2396" s="1">
        <v>57763.0</v>
      </c>
      <c r="C2396" s="1">
        <v>57764.0</v>
      </c>
      <c r="D2396" s="1">
        <v>0.033664</v>
      </c>
      <c r="E2396" s="1">
        <v>0.015964</v>
      </c>
      <c r="F2396" s="1">
        <v>0.015893</v>
      </c>
      <c r="G2396" s="1">
        <v>0.007496</v>
      </c>
      <c r="H2396" s="1">
        <v>-0.001764</v>
      </c>
      <c r="I2396" s="1">
        <v>0.006985</v>
      </c>
      <c r="J2396" s="1">
        <v>0.023662</v>
      </c>
      <c r="K2396" s="1">
        <v>0.010472</v>
      </c>
    </row>
    <row r="2397" ht="15.75" customHeight="1">
      <c r="A2397" s="1">
        <v>57764.499965</v>
      </c>
      <c r="B2397" s="1">
        <v>57764.0</v>
      </c>
      <c r="C2397" s="1">
        <v>57765.0</v>
      </c>
      <c r="D2397" s="1">
        <v>0.001778</v>
      </c>
      <c r="E2397" s="1">
        <v>0.020284</v>
      </c>
      <c r="F2397" s="1">
        <v>0.011473</v>
      </c>
      <c r="G2397" s="1">
        <v>0.00939</v>
      </c>
      <c r="H2397" s="1">
        <v>0.006626</v>
      </c>
      <c r="I2397" s="1">
        <v>0.00914</v>
      </c>
      <c r="J2397" s="1">
        <v>-0.015862</v>
      </c>
      <c r="K2397" s="1">
        <v>0.013265</v>
      </c>
    </row>
    <row r="2398" ht="15.75" customHeight="1">
      <c r="A2398" s="1">
        <v>57765.499965</v>
      </c>
      <c r="B2398" s="1">
        <v>57765.0</v>
      </c>
      <c r="C2398" s="1">
        <v>57766.0</v>
      </c>
      <c r="D2398" s="1">
        <v>0.003268</v>
      </c>
      <c r="E2398" s="1">
        <v>0.01347</v>
      </c>
      <c r="F2398" s="1">
        <v>0.003521</v>
      </c>
      <c r="G2398" s="1">
        <v>0.006101</v>
      </c>
      <c r="H2398" s="1">
        <v>-0.015423</v>
      </c>
      <c r="I2398" s="1">
        <v>0.005664</v>
      </c>
      <c r="J2398" s="1">
        <v>0.019783</v>
      </c>
      <c r="K2398" s="1">
        <v>0.009287</v>
      </c>
    </row>
    <row r="2399" ht="15.75" customHeight="1">
      <c r="A2399" s="1">
        <v>57766.499965</v>
      </c>
      <c r="B2399" s="1">
        <v>57766.0</v>
      </c>
      <c r="C2399" s="1">
        <v>57767.0</v>
      </c>
      <c r="D2399" s="1">
        <v>-0.017349</v>
      </c>
      <c r="E2399" s="1">
        <v>0.014531</v>
      </c>
      <c r="F2399" s="1">
        <v>-0.002442</v>
      </c>
      <c r="G2399" s="1">
        <v>0.006837</v>
      </c>
      <c r="H2399" s="1">
        <v>-0.00545</v>
      </c>
      <c r="I2399" s="1">
        <v>0.006507</v>
      </c>
      <c r="J2399" s="1">
        <v>-0.008213</v>
      </c>
      <c r="K2399" s="1">
        <v>0.009437</v>
      </c>
    </row>
    <row r="2400" ht="15.75" customHeight="1">
      <c r="A2400" s="1">
        <v>57767.499965</v>
      </c>
      <c r="B2400" s="1">
        <v>57767.0</v>
      </c>
      <c r="C2400" s="1">
        <v>57768.0</v>
      </c>
      <c r="D2400" s="1">
        <v>-0.002047</v>
      </c>
      <c r="E2400" s="1">
        <v>0.014562</v>
      </c>
      <c r="F2400" s="1">
        <v>-0.00657</v>
      </c>
      <c r="G2400" s="1">
        <v>0.005981</v>
      </c>
      <c r="H2400" s="1">
        <v>0.004579</v>
      </c>
      <c r="I2400" s="1">
        <v>0.006765</v>
      </c>
      <c r="J2400" s="1">
        <v>-0.003612</v>
      </c>
      <c r="K2400" s="1">
        <v>0.009432</v>
      </c>
    </row>
    <row r="2401" ht="15.75" customHeight="1">
      <c r="A2401" s="1">
        <v>57768.499965</v>
      </c>
      <c r="B2401" s="1">
        <v>57768.0</v>
      </c>
      <c r="C2401" s="1">
        <v>57769.0</v>
      </c>
      <c r="D2401" s="1">
        <v>-0.015947</v>
      </c>
      <c r="E2401" s="1">
        <v>0.014693</v>
      </c>
      <c r="F2401" s="1">
        <v>-0.007041</v>
      </c>
      <c r="G2401" s="1">
        <v>0.006309</v>
      </c>
      <c r="H2401" s="1">
        <v>-0.001425</v>
      </c>
      <c r="I2401" s="1">
        <v>0.0068</v>
      </c>
      <c r="J2401" s="1">
        <v>-0.008184</v>
      </c>
      <c r="K2401" s="1">
        <v>0.009353</v>
      </c>
    </row>
    <row r="2402" ht="15.75" customHeight="1">
      <c r="A2402" s="1">
        <v>57769.499965</v>
      </c>
      <c r="B2402" s="1">
        <v>57769.0</v>
      </c>
      <c r="C2402" s="1">
        <v>57770.0</v>
      </c>
      <c r="D2402" s="1">
        <v>-0.028904</v>
      </c>
      <c r="E2402" s="1">
        <v>0.017168</v>
      </c>
      <c r="F2402" s="1">
        <v>-0.008576</v>
      </c>
      <c r="G2402" s="1">
        <v>0.007294</v>
      </c>
      <c r="H2402" s="1">
        <v>-0.001645</v>
      </c>
      <c r="I2402" s="1">
        <v>0.007949</v>
      </c>
      <c r="J2402" s="1">
        <v>-0.018154</v>
      </c>
      <c r="K2402" s="1">
        <v>0.010785</v>
      </c>
    </row>
    <row r="2403" ht="15.75" customHeight="1">
      <c r="A2403" s="1">
        <v>57770.499965</v>
      </c>
      <c r="B2403" s="1">
        <v>57770.0</v>
      </c>
      <c r="C2403" s="1">
        <v>57771.0</v>
      </c>
      <c r="D2403" s="1">
        <v>-0.018034</v>
      </c>
      <c r="E2403" s="1">
        <v>0.017507</v>
      </c>
      <c r="F2403" s="1">
        <v>-0.004309</v>
      </c>
      <c r="G2403" s="1">
        <v>0.007459</v>
      </c>
      <c r="H2403" s="1">
        <v>-0.00185</v>
      </c>
      <c r="I2403" s="1">
        <v>0.007807</v>
      </c>
      <c r="J2403" s="1">
        <v>-0.00982</v>
      </c>
      <c r="K2403" s="1">
        <v>0.011144</v>
      </c>
    </row>
    <row r="2404" ht="15.75" customHeight="1">
      <c r="A2404" s="1">
        <v>57771.499965</v>
      </c>
      <c r="B2404" s="1">
        <v>57771.0</v>
      </c>
      <c r="C2404" s="1">
        <v>57772.0</v>
      </c>
      <c r="D2404" s="1">
        <v>-0.002506</v>
      </c>
      <c r="E2404" s="1">
        <v>0.021381</v>
      </c>
      <c r="F2404" s="1">
        <v>-0.001315</v>
      </c>
      <c r="G2404" s="1">
        <v>0.009309</v>
      </c>
      <c r="H2404" s="1">
        <v>-0.001542</v>
      </c>
      <c r="I2404" s="1">
        <v>0.009637</v>
      </c>
      <c r="J2404" s="1">
        <v>0.004145</v>
      </c>
      <c r="K2404" s="1">
        <v>0.013272</v>
      </c>
    </row>
    <row r="2405" ht="15.75" customHeight="1">
      <c r="A2405" s="1">
        <v>57772.499965</v>
      </c>
      <c r="B2405" s="1">
        <v>57772.0</v>
      </c>
      <c r="C2405" s="1">
        <v>57773.0</v>
      </c>
      <c r="D2405" s="1">
        <v>0.035633</v>
      </c>
      <c r="E2405" s="1">
        <v>0.023065</v>
      </c>
      <c r="F2405" s="1">
        <v>-0.001306</v>
      </c>
      <c r="G2405" s="1">
        <v>0.009239</v>
      </c>
      <c r="H2405" s="1">
        <v>0.022314</v>
      </c>
      <c r="I2405" s="1">
        <v>0.010598</v>
      </c>
      <c r="J2405" s="1">
        <v>0.003064</v>
      </c>
      <c r="K2405" s="1">
        <v>0.013813</v>
      </c>
    </row>
    <row r="2406" ht="15.75" customHeight="1">
      <c r="A2406" s="1">
        <v>57773.499965</v>
      </c>
      <c r="B2406" s="1">
        <v>57773.0</v>
      </c>
      <c r="C2406" s="1">
        <v>57774.0</v>
      </c>
      <c r="D2406" s="1">
        <v>0.048866</v>
      </c>
      <c r="E2406" s="1">
        <v>0.031933</v>
      </c>
      <c r="F2406" s="1">
        <v>-0.008891</v>
      </c>
      <c r="G2406" s="1">
        <v>0.012769</v>
      </c>
      <c r="H2406" s="1">
        <v>0.014021</v>
      </c>
      <c r="I2406" s="1">
        <v>0.013942</v>
      </c>
      <c r="J2406" s="1">
        <v>0.03033</v>
      </c>
      <c r="K2406" s="1">
        <v>0.019529</v>
      </c>
    </row>
    <row r="2407" ht="15.75" customHeight="1">
      <c r="A2407" s="1">
        <v>57776.499965</v>
      </c>
      <c r="B2407" s="1">
        <v>57776.0</v>
      </c>
      <c r="C2407" s="1">
        <v>57777.0</v>
      </c>
      <c r="D2407" s="1">
        <v>-0.049528</v>
      </c>
      <c r="E2407" s="1">
        <v>0.036624</v>
      </c>
      <c r="F2407" s="1">
        <v>-0.026694</v>
      </c>
      <c r="G2407" s="1">
        <v>0.027266</v>
      </c>
      <c r="H2407" s="1">
        <v>-0.024717</v>
      </c>
      <c r="I2407" s="1">
        <v>0.018741</v>
      </c>
      <c r="J2407" s="1">
        <v>0.023176</v>
      </c>
      <c r="K2407" s="1">
        <v>0.042907</v>
      </c>
    </row>
    <row r="2408" ht="15.75" customHeight="1">
      <c r="A2408" s="1">
        <v>57777.499965</v>
      </c>
      <c r="B2408" s="1">
        <v>57777.0</v>
      </c>
      <c r="C2408" s="1">
        <v>57778.0</v>
      </c>
      <c r="D2408" s="1">
        <v>-0.032217</v>
      </c>
      <c r="E2408" s="1">
        <v>0.025519</v>
      </c>
      <c r="F2408" s="1">
        <v>-0.004365</v>
      </c>
      <c r="G2408" s="1">
        <v>0.019644</v>
      </c>
      <c r="H2408" s="1">
        <v>-0.019034</v>
      </c>
      <c r="I2408" s="1">
        <v>0.012719</v>
      </c>
      <c r="J2408" s="1">
        <v>-0.025447</v>
      </c>
      <c r="K2408" s="1">
        <v>0.026352</v>
      </c>
    </row>
    <row r="2409" ht="15.75" customHeight="1">
      <c r="A2409" s="1">
        <v>57778.499965</v>
      </c>
      <c r="B2409" s="1">
        <v>57778.0</v>
      </c>
      <c r="C2409" s="1">
        <v>57779.0</v>
      </c>
      <c r="D2409" s="1">
        <v>-0.01497</v>
      </c>
      <c r="E2409" s="1">
        <v>0.023648</v>
      </c>
      <c r="F2409" s="1">
        <v>-0.020496</v>
      </c>
      <c r="G2409" s="1">
        <v>0.017144</v>
      </c>
      <c r="H2409" s="1">
        <v>0.006825</v>
      </c>
      <c r="I2409" s="1">
        <v>0.012612</v>
      </c>
      <c r="J2409" s="1">
        <v>-0.01082</v>
      </c>
      <c r="K2409" s="1">
        <v>0.027609</v>
      </c>
    </row>
    <row r="2410" ht="15.75" customHeight="1">
      <c r="A2410" s="1">
        <v>57779.499965</v>
      </c>
      <c r="B2410" s="1">
        <v>57779.0</v>
      </c>
      <c r="C2410" s="1">
        <v>57780.0</v>
      </c>
      <c r="D2410" s="1">
        <v>-0.040516</v>
      </c>
      <c r="E2410" s="1">
        <v>0.02196</v>
      </c>
      <c r="F2410" s="1">
        <v>-0.026992</v>
      </c>
      <c r="G2410" s="1">
        <v>0.016414</v>
      </c>
      <c r="H2410" s="1">
        <v>-0.020668</v>
      </c>
      <c r="I2410" s="1">
        <v>0.010987</v>
      </c>
      <c r="J2410" s="1">
        <v>0.024523</v>
      </c>
      <c r="K2410" s="1">
        <v>0.026321</v>
      </c>
    </row>
    <row r="2411" ht="15.75" customHeight="1">
      <c r="A2411" s="1">
        <v>57780.499965</v>
      </c>
      <c r="B2411" s="1">
        <v>57780.0</v>
      </c>
      <c r="C2411" s="1">
        <v>57781.0</v>
      </c>
      <c r="D2411" s="1">
        <v>-0.012652</v>
      </c>
      <c r="E2411" s="1">
        <v>0.020987</v>
      </c>
      <c r="F2411" s="1">
        <v>-0.003575</v>
      </c>
      <c r="G2411" s="1">
        <v>0.016125</v>
      </c>
      <c r="H2411" s="1">
        <v>-0.00786</v>
      </c>
      <c r="I2411" s="1">
        <v>0.010515</v>
      </c>
      <c r="J2411" s="1">
        <v>0.006766</v>
      </c>
      <c r="K2411" s="1">
        <v>0.022242</v>
      </c>
    </row>
    <row r="2412" ht="15.75" customHeight="1">
      <c r="A2412" s="1">
        <v>57781.499965</v>
      </c>
      <c r="B2412" s="1">
        <v>57781.0</v>
      </c>
      <c r="C2412" s="1">
        <v>57782.0</v>
      </c>
      <c r="D2412" s="1">
        <v>-0.012167</v>
      </c>
      <c r="E2412" s="1">
        <v>0.019668</v>
      </c>
      <c r="F2412" s="1">
        <v>-0.012734</v>
      </c>
      <c r="G2412" s="1">
        <v>0.014864</v>
      </c>
      <c r="H2412" s="1">
        <v>-0.010666</v>
      </c>
      <c r="I2412" s="1">
        <v>0.009772</v>
      </c>
      <c r="J2412" s="1">
        <v>0.037039</v>
      </c>
      <c r="K2412" s="1">
        <v>0.023082</v>
      </c>
    </row>
    <row r="2413" ht="15.75" customHeight="1">
      <c r="A2413" s="1">
        <v>57782.499965</v>
      </c>
      <c r="B2413" s="1">
        <v>57782.0</v>
      </c>
      <c r="C2413" s="1">
        <v>57783.0</v>
      </c>
      <c r="D2413" s="1">
        <v>0.004162</v>
      </c>
      <c r="E2413" s="1">
        <v>0.020412</v>
      </c>
      <c r="F2413" s="1">
        <v>0.011803</v>
      </c>
      <c r="G2413" s="1">
        <v>0.015861</v>
      </c>
      <c r="H2413" s="1">
        <v>-0.012893</v>
      </c>
      <c r="I2413" s="1">
        <v>0.009861</v>
      </c>
      <c r="J2413" s="1">
        <v>0.023466</v>
      </c>
      <c r="K2413" s="1">
        <v>0.022498</v>
      </c>
    </row>
    <row r="2414" ht="15.75" customHeight="1">
      <c r="A2414" s="1">
        <v>57783.499965</v>
      </c>
      <c r="B2414" s="1">
        <v>57783.0</v>
      </c>
      <c r="C2414" s="1">
        <v>57784.0</v>
      </c>
      <c r="D2414" s="1">
        <v>-2.09E-4</v>
      </c>
      <c r="E2414" s="1">
        <v>0.019628</v>
      </c>
      <c r="F2414" s="1">
        <v>0.027035</v>
      </c>
      <c r="G2414" s="1">
        <v>0.015625</v>
      </c>
      <c r="H2414" s="1">
        <v>-0.016202</v>
      </c>
      <c r="I2414" s="1">
        <v>0.009408</v>
      </c>
      <c r="J2414" s="1">
        <v>-0.026173</v>
      </c>
      <c r="K2414" s="1">
        <v>0.019079</v>
      </c>
    </row>
    <row r="2415" ht="15.75" customHeight="1">
      <c r="A2415" s="1">
        <v>57784.499965</v>
      </c>
      <c r="B2415" s="1">
        <v>57784.0</v>
      </c>
      <c r="C2415" s="1">
        <v>57785.0</v>
      </c>
      <c r="D2415" s="1">
        <v>-0.071608</v>
      </c>
      <c r="E2415" s="1">
        <v>0.023803</v>
      </c>
      <c r="F2415" s="1">
        <v>-0.045192</v>
      </c>
      <c r="G2415" s="1">
        <v>0.017926</v>
      </c>
      <c r="H2415" s="1">
        <v>-0.013453</v>
      </c>
      <c r="I2415" s="1">
        <v>0.012385</v>
      </c>
      <c r="J2415" s="1">
        <v>-0.044459</v>
      </c>
      <c r="K2415" s="1">
        <v>0.024543</v>
      </c>
    </row>
    <row r="2416" ht="15.75" customHeight="1">
      <c r="A2416" s="1">
        <v>57785.499965</v>
      </c>
      <c r="B2416" s="1">
        <v>57785.0</v>
      </c>
      <c r="C2416" s="1">
        <v>57786.0</v>
      </c>
      <c r="D2416" s="1">
        <v>0.058119</v>
      </c>
      <c r="E2416" s="1">
        <v>0.02562</v>
      </c>
      <c r="F2416" s="1">
        <v>0.043508</v>
      </c>
      <c r="G2416" s="1">
        <v>0.019878</v>
      </c>
      <c r="H2416" s="1">
        <v>0.011485</v>
      </c>
      <c r="I2416" s="1">
        <v>0.012489</v>
      </c>
      <c r="J2416" s="1">
        <v>0.009281</v>
      </c>
      <c r="K2416" s="1">
        <v>0.028182</v>
      </c>
    </row>
    <row r="2417" ht="15.75" customHeight="1">
      <c r="A2417" s="1">
        <v>57786.499965</v>
      </c>
      <c r="B2417" s="1">
        <v>57786.0</v>
      </c>
      <c r="C2417" s="1">
        <v>57787.0</v>
      </c>
      <c r="D2417" s="1">
        <v>0.039281</v>
      </c>
      <c r="E2417" s="1">
        <v>0.03963</v>
      </c>
      <c r="F2417" s="1">
        <v>0.012956</v>
      </c>
      <c r="G2417" s="1">
        <v>0.030483</v>
      </c>
      <c r="H2417" s="1">
        <v>0.033486</v>
      </c>
      <c r="I2417" s="1">
        <v>0.020383</v>
      </c>
      <c r="J2417" s="1">
        <v>-0.035295</v>
      </c>
      <c r="K2417" s="1">
        <v>0.037273</v>
      </c>
    </row>
    <row r="2418" ht="15.75" customHeight="1">
      <c r="A2418" s="1">
        <v>57787.499965</v>
      </c>
      <c r="B2418" s="1">
        <v>57787.0</v>
      </c>
      <c r="C2418" s="1">
        <v>57788.0</v>
      </c>
      <c r="D2418" s="1">
        <v>0.061987</v>
      </c>
      <c r="E2418" s="1">
        <v>0.062082</v>
      </c>
      <c r="F2418" s="1">
        <v>0.047499</v>
      </c>
      <c r="G2418" s="1">
        <v>0.047964</v>
      </c>
      <c r="H2418" s="1">
        <v>0.008657</v>
      </c>
      <c r="I2418" s="1">
        <v>0.030946</v>
      </c>
      <c r="J2418" s="1">
        <v>-7.39E-4</v>
      </c>
      <c r="K2418" s="1">
        <v>0.061786</v>
      </c>
    </row>
    <row r="2419" ht="15.75" customHeight="1">
      <c r="A2419" s="1">
        <v>57793.499965</v>
      </c>
      <c r="B2419" s="1">
        <v>57793.0</v>
      </c>
      <c r="C2419" s="1">
        <v>57794.0</v>
      </c>
      <c r="D2419" s="1">
        <v>0.003678</v>
      </c>
      <c r="E2419" s="1">
        <v>0.025485</v>
      </c>
      <c r="F2419" s="1">
        <v>-0.006907</v>
      </c>
      <c r="G2419" s="1">
        <v>0.010934</v>
      </c>
      <c r="H2419" s="1">
        <v>-0.007226</v>
      </c>
      <c r="I2419" s="1">
        <v>0.011468</v>
      </c>
      <c r="J2419" s="1">
        <v>0.013742</v>
      </c>
      <c r="K2419" s="1">
        <v>0.015107</v>
      </c>
    </row>
    <row r="2420" ht="15.75" customHeight="1">
      <c r="A2420" s="1">
        <v>57794.499965</v>
      </c>
      <c r="B2420" s="1">
        <v>57794.0</v>
      </c>
      <c r="C2420" s="1">
        <v>57795.0</v>
      </c>
      <c r="D2420" s="1">
        <v>-0.037349</v>
      </c>
      <c r="E2420" s="1">
        <v>0.022163</v>
      </c>
      <c r="F2420" s="1">
        <v>-0.003013</v>
      </c>
      <c r="G2420" s="1">
        <v>0.009086</v>
      </c>
      <c r="H2420" s="1">
        <v>-0.006453</v>
      </c>
      <c r="I2420" s="1">
        <v>0.010132</v>
      </c>
      <c r="J2420" s="1">
        <v>-0.023943</v>
      </c>
      <c r="K2420" s="1">
        <v>0.013347</v>
      </c>
    </row>
    <row r="2421" ht="15.75" customHeight="1">
      <c r="A2421" s="1">
        <v>57795.499965</v>
      </c>
      <c r="B2421" s="1">
        <v>57795.0</v>
      </c>
      <c r="C2421" s="1">
        <v>57796.0</v>
      </c>
      <c r="D2421" s="1">
        <v>-0.022096</v>
      </c>
      <c r="E2421" s="1">
        <v>0.020036</v>
      </c>
      <c r="F2421" s="1">
        <v>0.008499</v>
      </c>
      <c r="G2421" s="1">
        <v>0.009727</v>
      </c>
      <c r="H2421" s="1">
        <v>-0.011744</v>
      </c>
      <c r="I2421" s="1">
        <v>0.009091</v>
      </c>
      <c r="J2421" s="1">
        <v>-0.011081</v>
      </c>
      <c r="K2421" s="1">
        <v>0.012</v>
      </c>
    </row>
    <row r="2422" ht="15.75" customHeight="1">
      <c r="A2422" s="1">
        <v>57796.499965</v>
      </c>
      <c r="B2422" s="1">
        <v>57796.0</v>
      </c>
      <c r="C2422" s="1">
        <v>57797.0</v>
      </c>
      <c r="D2422" s="1">
        <v>0.008633</v>
      </c>
      <c r="E2422" s="1">
        <v>0.018182</v>
      </c>
      <c r="F2422" s="1">
        <v>0.013866</v>
      </c>
      <c r="G2422" s="1">
        <v>0.008855</v>
      </c>
      <c r="H2422" s="1">
        <v>-0.004468</v>
      </c>
      <c r="I2422" s="1">
        <v>0.008068</v>
      </c>
      <c r="J2422" s="1">
        <v>0.004185</v>
      </c>
      <c r="K2422" s="1">
        <v>0.011335</v>
      </c>
    </row>
    <row r="2423" ht="15.75" customHeight="1">
      <c r="A2423" s="1">
        <v>57797.499965</v>
      </c>
      <c r="B2423" s="1">
        <v>57797.0</v>
      </c>
      <c r="C2423" s="1">
        <v>57798.0</v>
      </c>
      <c r="D2423" s="1">
        <v>-0.018311</v>
      </c>
      <c r="E2423" s="1">
        <v>0.017388</v>
      </c>
      <c r="F2423" s="1">
        <v>0.007099</v>
      </c>
      <c r="G2423" s="1">
        <v>0.008465</v>
      </c>
      <c r="H2423" s="1">
        <v>-0.016616</v>
      </c>
      <c r="I2423" s="1">
        <v>0.007808</v>
      </c>
      <c r="J2423" s="1">
        <v>-0.001633</v>
      </c>
      <c r="K2423" s="1">
        <v>0.010905</v>
      </c>
    </row>
    <row r="2424" ht="15.75" customHeight="1">
      <c r="A2424" s="1">
        <v>57798.499965</v>
      </c>
      <c r="B2424" s="1">
        <v>57798.0</v>
      </c>
      <c r="C2424" s="1">
        <v>57799.0</v>
      </c>
      <c r="D2424" s="1">
        <v>-0.037772</v>
      </c>
      <c r="E2424" s="1">
        <v>0.01478</v>
      </c>
      <c r="F2424" s="1">
        <v>-0.020218</v>
      </c>
      <c r="G2424" s="1">
        <v>0.006158</v>
      </c>
      <c r="H2424" s="1">
        <v>-0.014423</v>
      </c>
      <c r="I2424" s="1">
        <v>0.006646</v>
      </c>
      <c r="J2424" s="1">
        <v>-0.003454</v>
      </c>
      <c r="K2424" s="1">
        <v>0.009681</v>
      </c>
    </row>
    <row r="2425" ht="15.75" customHeight="1">
      <c r="A2425" s="1">
        <v>57799.499965</v>
      </c>
      <c r="B2425" s="1">
        <v>57799.0</v>
      </c>
      <c r="C2425" s="1">
        <v>57800.0</v>
      </c>
      <c r="D2425" s="1">
        <v>6.3E-4</v>
      </c>
      <c r="E2425" s="1">
        <v>0.015464</v>
      </c>
      <c r="F2425" s="1">
        <v>7.91E-4</v>
      </c>
      <c r="G2425" s="1">
        <v>0.007074</v>
      </c>
      <c r="H2425" s="1">
        <v>-0.0024</v>
      </c>
      <c r="I2425" s="1">
        <v>0.006892</v>
      </c>
      <c r="J2425" s="1">
        <v>0.00459</v>
      </c>
      <c r="K2425" s="1">
        <v>0.010186</v>
      </c>
    </row>
    <row r="2426" ht="15.75" customHeight="1">
      <c r="A2426" s="1">
        <v>57800.499965</v>
      </c>
      <c r="B2426" s="1">
        <v>57800.0</v>
      </c>
      <c r="C2426" s="1">
        <v>57801.0</v>
      </c>
      <c r="D2426" s="1">
        <v>0.005332</v>
      </c>
      <c r="E2426" s="1">
        <v>0.014122</v>
      </c>
      <c r="F2426" s="1">
        <v>-0.008216</v>
      </c>
      <c r="G2426" s="1">
        <v>0.00599</v>
      </c>
      <c r="H2426" s="1">
        <v>0.002924</v>
      </c>
      <c r="I2426" s="1">
        <v>0.006551</v>
      </c>
      <c r="J2426" s="1">
        <v>0.006235</v>
      </c>
      <c r="K2426" s="1">
        <v>0.009191</v>
      </c>
    </row>
    <row r="2427" ht="15.75" customHeight="1">
      <c r="A2427" s="1">
        <v>57801.499965</v>
      </c>
      <c r="B2427" s="1">
        <v>57801.0</v>
      </c>
      <c r="C2427" s="1">
        <v>57802.0</v>
      </c>
      <c r="D2427" s="1">
        <v>0.005538</v>
      </c>
      <c r="E2427" s="1">
        <v>0.013744</v>
      </c>
      <c r="F2427" s="1">
        <v>0.001637</v>
      </c>
      <c r="G2427" s="1">
        <v>0.006447</v>
      </c>
      <c r="H2427" s="1">
        <v>0.005936</v>
      </c>
      <c r="I2427" s="1">
        <v>0.006274</v>
      </c>
      <c r="J2427" s="1">
        <v>-0.00237</v>
      </c>
      <c r="K2427" s="1">
        <v>0.008908</v>
      </c>
    </row>
    <row r="2428" ht="15.75" customHeight="1">
      <c r="A2428" s="1">
        <v>57802.499965</v>
      </c>
      <c r="B2428" s="1">
        <v>57802.0</v>
      </c>
      <c r="C2428" s="1">
        <v>57803.0</v>
      </c>
      <c r="D2428" s="1">
        <v>-0.033708</v>
      </c>
      <c r="E2428" s="1">
        <v>0.026073</v>
      </c>
      <c r="F2428" s="1">
        <v>-0.008769</v>
      </c>
      <c r="G2428" s="1">
        <v>0.009674</v>
      </c>
      <c r="H2428" s="1">
        <v>-0.008833</v>
      </c>
      <c r="I2428" s="1">
        <v>0.011761</v>
      </c>
      <c r="J2428" s="1">
        <v>-0.013852</v>
      </c>
      <c r="K2428" s="1">
        <v>0.017779</v>
      </c>
    </row>
    <row r="2429" ht="15.75" customHeight="1">
      <c r="A2429" s="1">
        <v>57803.499965</v>
      </c>
      <c r="B2429" s="1">
        <v>57803.0</v>
      </c>
      <c r="C2429" s="1">
        <v>57804.0</v>
      </c>
      <c r="D2429" s="1">
        <v>-0.024519</v>
      </c>
      <c r="E2429" s="1">
        <v>0.013902</v>
      </c>
      <c r="F2429" s="1">
        <v>0.005957</v>
      </c>
      <c r="G2429" s="1">
        <v>0.006074</v>
      </c>
      <c r="H2429" s="1">
        <v>-0.012421</v>
      </c>
      <c r="I2429" s="1">
        <v>0.006216</v>
      </c>
      <c r="J2429" s="1">
        <v>-0.010386</v>
      </c>
      <c r="K2429" s="1">
        <v>0.008987</v>
      </c>
    </row>
    <row r="2430" ht="15.75" customHeight="1">
      <c r="A2430" s="1">
        <v>57804.499965</v>
      </c>
      <c r="B2430" s="1">
        <v>57804.0</v>
      </c>
      <c r="C2430" s="1">
        <v>57805.0</v>
      </c>
      <c r="D2430" s="1">
        <v>-0.01732</v>
      </c>
      <c r="E2430" s="1">
        <v>0.011907</v>
      </c>
      <c r="F2430" s="1">
        <v>-1.08E-4</v>
      </c>
      <c r="G2430" s="1">
        <v>0.00492</v>
      </c>
      <c r="H2430" s="1">
        <v>-0.001001</v>
      </c>
      <c r="I2430" s="1">
        <v>0.005612</v>
      </c>
      <c r="J2430" s="1">
        <v>-0.014904</v>
      </c>
      <c r="K2430" s="1">
        <v>0.007395</v>
      </c>
    </row>
    <row r="2431" ht="15.75" customHeight="1">
      <c r="A2431" s="1">
        <v>57805.499965</v>
      </c>
      <c r="B2431" s="1">
        <v>57805.0</v>
      </c>
      <c r="C2431" s="1">
        <v>57806.0</v>
      </c>
      <c r="D2431" s="1">
        <v>-0.017258</v>
      </c>
      <c r="E2431" s="1">
        <v>0.011744</v>
      </c>
      <c r="F2431" s="1">
        <v>-0.008533</v>
      </c>
      <c r="G2431" s="1">
        <v>0.005072</v>
      </c>
      <c r="H2431" s="1">
        <v>-0.006996</v>
      </c>
      <c r="I2431" s="1">
        <v>0.005153</v>
      </c>
      <c r="J2431" s="1">
        <v>-0.001133</v>
      </c>
      <c r="K2431" s="1">
        <v>0.007675</v>
      </c>
    </row>
    <row r="2432" ht="15.75" customHeight="1">
      <c r="A2432" s="1">
        <v>57806.499965</v>
      </c>
      <c r="B2432" s="1">
        <v>57806.0</v>
      </c>
      <c r="C2432" s="1">
        <v>57807.0</v>
      </c>
      <c r="D2432" s="1">
        <v>-0.001857</v>
      </c>
      <c r="E2432" s="1">
        <v>0.01144</v>
      </c>
      <c r="F2432" s="1">
        <v>-0.008804</v>
      </c>
      <c r="G2432" s="1">
        <v>0.004547</v>
      </c>
      <c r="H2432" s="1">
        <v>0.006049</v>
      </c>
      <c r="I2432" s="1">
        <v>0.005193</v>
      </c>
      <c r="J2432" s="1">
        <v>-0.003388</v>
      </c>
      <c r="K2432" s="1">
        <v>0.007428</v>
      </c>
    </row>
    <row r="2433" ht="15.75" customHeight="1">
      <c r="A2433" s="1">
        <v>57807.499965</v>
      </c>
      <c r="B2433" s="1">
        <v>57807.0</v>
      </c>
      <c r="C2433" s="1">
        <v>57808.0</v>
      </c>
      <c r="D2433" s="1">
        <v>-0.007611</v>
      </c>
      <c r="E2433" s="1">
        <v>0.011511</v>
      </c>
      <c r="F2433" s="1">
        <v>7.52E-4</v>
      </c>
      <c r="G2433" s="1">
        <v>0.005077</v>
      </c>
      <c r="H2433" s="1">
        <v>-0.003457</v>
      </c>
      <c r="I2433" s="1">
        <v>0.005196</v>
      </c>
      <c r="J2433" s="1">
        <v>-0.002267</v>
      </c>
      <c r="K2433" s="1">
        <v>0.007401</v>
      </c>
    </row>
    <row r="2434" ht="15.75" customHeight="1">
      <c r="A2434" s="1">
        <v>57808.499965</v>
      </c>
      <c r="B2434" s="1">
        <v>57808.0</v>
      </c>
      <c r="C2434" s="1">
        <v>57809.0</v>
      </c>
      <c r="D2434" s="1">
        <v>0.004353</v>
      </c>
      <c r="E2434" s="1">
        <v>0.012309</v>
      </c>
      <c r="F2434" s="1">
        <v>-5.59E-4</v>
      </c>
      <c r="G2434" s="1">
        <v>0.005735</v>
      </c>
      <c r="H2434" s="1">
        <v>-0.001374</v>
      </c>
      <c r="I2434" s="1">
        <v>0.005414</v>
      </c>
      <c r="J2434" s="1">
        <v>0.006084</v>
      </c>
      <c r="K2434" s="1">
        <v>0.007936</v>
      </c>
    </row>
    <row r="2435" ht="15.75" customHeight="1">
      <c r="A2435" s="1">
        <v>57809.499965</v>
      </c>
      <c r="B2435" s="1">
        <v>57809.0</v>
      </c>
      <c r="C2435" s="1">
        <v>57810.0</v>
      </c>
      <c r="D2435" s="1">
        <v>-0.012382</v>
      </c>
      <c r="E2435" s="1">
        <v>0.01155</v>
      </c>
      <c r="F2435" s="1">
        <v>-0.002667</v>
      </c>
      <c r="G2435" s="1">
        <v>0.005008</v>
      </c>
      <c r="H2435" s="1">
        <v>-0.005172</v>
      </c>
      <c r="I2435" s="1">
        <v>0.005251</v>
      </c>
      <c r="J2435" s="1">
        <v>-0.001956</v>
      </c>
      <c r="K2435" s="1">
        <v>0.007406</v>
      </c>
    </row>
    <row r="2436" ht="15.75" customHeight="1">
      <c r="A2436" s="1">
        <v>57810.499965</v>
      </c>
      <c r="B2436" s="1">
        <v>57810.0</v>
      </c>
      <c r="C2436" s="1">
        <v>57811.0</v>
      </c>
      <c r="D2436" s="1">
        <v>0.017501</v>
      </c>
      <c r="E2436" s="1">
        <v>0.01298</v>
      </c>
      <c r="F2436" s="1">
        <v>0.004772</v>
      </c>
      <c r="G2436" s="1">
        <v>0.005798</v>
      </c>
      <c r="H2436" s="1">
        <v>-0.00385</v>
      </c>
      <c r="I2436" s="1">
        <v>0.005718</v>
      </c>
      <c r="J2436" s="1">
        <v>0.017403</v>
      </c>
      <c r="K2436" s="1">
        <v>0.008442</v>
      </c>
    </row>
    <row r="2437" ht="15.75" customHeight="1">
      <c r="A2437" s="1">
        <v>57811.499965</v>
      </c>
      <c r="B2437" s="1">
        <v>57811.0</v>
      </c>
      <c r="C2437" s="1">
        <v>57812.0</v>
      </c>
      <c r="D2437" s="1">
        <v>-0.024506</v>
      </c>
      <c r="E2437" s="1">
        <v>0.012078</v>
      </c>
      <c r="F2437" s="1">
        <v>-0.006057</v>
      </c>
      <c r="G2437" s="1">
        <v>0.004867</v>
      </c>
      <c r="H2437" s="1">
        <v>-0.010281</v>
      </c>
      <c r="I2437" s="1">
        <v>0.005567</v>
      </c>
      <c r="J2437" s="1">
        <v>-0.005643</v>
      </c>
      <c r="K2437" s="1">
        <v>0.00769</v>
      </c>
    </row>
    <row r="2438" ht="15.75" customHeight="1">
      <c r="A2438" s="1">
        <v>57812.499965</v>
      </c>
      <c r="B2438" s="1">
        <v>57812.0</v>
      </c>
      <c r="C2438" s="1">
        <v>57813.0</v>
      </c>
      <c r="D2438" s="1">
        <v>-0.009559</v>
      </c>
      <c r="E2438" s="1">
        <v>0.013884</v>
      </c>
      <c r="F2438" s="1">
        <v>-0.009105</v>
      </c>
      <c r="G2438" s="1">
        <v>0.005717</v>
      </c>
      <c r="H2438" s="1">
        <v>-0.001085</v>
      </c>
      <c r="I2438" s="1">
        <v>0.006148</v>
      </c>
      <c r="J2438" s="1">
        <v>-0.001666</v>
      </c>
      <c r="K2438" s="1">
        <v>0.008989</v>
      </c>
    </row>
    <row r="2439" ht="15.75" customHeight="1">
      <c r="A2439" s="1">
        <v>57813.499965</v>
      </c>
      <c r="B2439" s="1">
        <v>57813.0</v>
      </c>
      <c r="C2439" s="1">
        <v>57814.0</v>
      </c>
      <c r="D2439" s="1">
        <v>0.023151</v>
      </c>
      <c r="E2439" s="1">
        <v>0.015581</v>
      </c>
      <c r="F2439" s="1">
        <v>-0.003306</v>
      </c>
      <c r="G2439" s="1">
        <v>0.006424</v>
      </c>
      <c r="H2439" s="1">
        <v>-0.00744</v>
      </c>
      <c r="I2439" s="1">
        <v>0.006551</v>
      </c>
      <c r="J2439" s="1">
        <v>0.030988</v>
      </c>
      <c r="K2439" s="1">
        <v>0.010652</v>
      </c>
    </row>
    <row r="2440" ht="15.75" customHeight="1">
      <c r="A2440" s="1">
        <v>57814.499965</v>
      </c>
      <c r="B2440" s="1">
        <v>57814.0</v>
      </c>
      <c r="C2440" s="1">
        <v>57815.0</v>
      </c>
      <c r="D2440" s="1">
        <v>0.032518</v>
      </c>
      <c r="E2440" s="1">
        <v>0.016866</v>
      </c>
      <c r="F2440" s="1">
        <v>-0.003193</v>
      </c>
      <c r="G2440" s="1">
        <v>0.006445</v>
      </c>
      <c r="H2440" s="1">
        <v>0.008793</v>
      </c>
      <c r="I2440" s="1">
        <v>0.006758</v>
      </c>
      <c r="J2440" s="1">
        <v>0.018943</v>
      </c>
      <c r="K2440" s="1">
        <v>0.011406</v>
      </c>
    </row>
    <row r="2441" ht="15.75" customHeight="1">
      <c r="A2441" s="1">
        <v>57815.499965</v>
      </c>
      <c r="B2441" s="1">
        <v>57815.0</v>
      </c>
      <c r="C2441" s="1">
        <v>57816.0</v>
      </c>
      <c r="D2441" s="1">
        <v>-0.007445</v>
      </c>
      <c r="E2441" s="1">
        <v>0.016315</v>
      </c>
      <c r="F2441" s="1">
        <v>3.51E-4</v>
      </c>
      <c r="G2441" s="1">
        <v>0.007116</v>
      </c>
      <c r="H2441" s="1">
        <v>0.002102</v>
      </c>
      <c r="I2441" s="1">
        <v>0.006877</v>
      </c>
      <c r="J2441" s="1">
        <v>-0.009145</v>
      </c>
      <c r="K2441" s="1">
        <v>0.010185</v>
      </c>
    </row>
    <row r="2442" ht="15.75" customHeight="1">
      <c r="A2442" s="1">
        <v>57816.499965</v>
      </c>
      <c r="B2442" s="1">
        <v>57816.0</v>
      </c>
      <c r="C2442" s="1">
        <v>57817.0</v>
      </c>
      <c r="D2442" s="1">
        <v>0.033448</v>
      </c>
      <c r="E2442" s="1">
        <v>0.014972</v>
      </c>
      <c r="F2442" s="1">
        <v>-0.00139</v>
      </c>
      <c r="G2442" s="1">
        <v>0.006754</v>
      </c>
      <c r="H2442" s="1">
        <v>0.009159</v>
      </c>
      <c r="I2442" s="1">
        <v>0.00628</v>
      </c>
      <c r="J2442" s="1">
        <v>0.019354</v>
      </c>
      <c r="K2442" s="1">
        <v>0.009369</v>
      </c>
    </row>
    <row r="2443" ht="15.75" customHeight="1">
      <c r="A2443" s="1">
        <v>57817.499965</v>
      </c>
      <c r="B2443" s="1">
        <v>57817.0</v>
      </c>
      <c r="C2443" s="1">
        <v>57818.0</v>
      </c>
      <c r="D2443" s="1">
        <v>-0.020047</v>
      </c>
      <c r="E2443" s="1">
        <v>0.014268</v>
      </c>
      <c r="F2443" s="1">
        <v>-0.002352</v>
      </c>
      <c r="G2443" s="1">
        <v>0.006003</v>
      </c>
      <c r="H2443" s="1">
        <v>0.005765</v>
      </c>
      <c r="I2443" s="1">
        <v>0.006348</v>
      </c>
      <c r="J2443" s="1">
        <v>-0.023058</v>
      </c>
      <c r="K2443" s="1">
        <v>0.008588</v>
      </c>
    </row>
    <row r="2444" ht="15.75" customHeight="1">
      <c r="A2444" s="1">
        <v>57818.499965</v>
      </c>
      <c r="B2444" s="1">
        <v>57818.0</v>
      </c>
      <c r="C2444" s="1">
        <v>57819.0</v>
      </c>
      <c r="D2444" s="1">
        <v>-0.009409</v>
      </c>
      <c r="E2444" s="1">
        <v>0.01348</v>
      </c>
      <c r="F2444" s="1">
        <v>-1.3E-5</v>
      </c>
      <c r="G2444" s="1">
        <v>0.006225</v>
      </c>
      <c r="H2444" s="1">
        <v>-0.005049</v>
      </c>
      <c r="I2444" s="1">
        <v>0.005408</v>
      </c>
      <c r="J2444" s="1">
        <v>-0.002403</v>
      </c>
      <c r="K2444" s="1">
        <v>0.008561</v>
      </c>
    </row>
    <row r="2445" ht="15.75" customHeight="1">
      <c r="A2445" s="1">
        <v>57819.499965</v>
      </c>
      <c r="B2445" s="1">
        <v>57819.0</v>
      </c>
      <c r="C2445" s="1">
        <v>57820.0</v>
      </c>
      <c r="D2445" s="1">
        <v>-0.005479</v>
      </c>
      <c r="E2445" s="1">
        <v>0.013549</v>
      </c>
      <c r="F2445" s="1">
        <v>-0.002439</v>
      </c>
      <c r="G2445" s="1">
        <v>0.00576</v>
      </c>
      <c r="H2445" s="1">
        <v>0.001238</v>
      </c>
      <c r="I2445" s="1">
        <v>0.005541</v>
      </c>
      <c r="J2445" s="1">
        <v>-0.005249</v>
      </c>
      <c r="K2445" s="1">
        <v>0.008603</v>
      </c>
    </row>
    <row r="2446" ht="15.75" customHeight="1">
      <c r="A2446" s="1">
        <v>57820.499965</v>
      </c>
      <c r="B2446" s="1">
        <v>57820.0</v>
      </c>
      <c r="C2446" s="1">
        <v>57821.0</v>
      </c>
      <c r="D2446" s="1">
        <v>-0.015474</v>
      </c>
      <c r="E2446" s="1">
        <v>0.013005</v>
      </c>
      <c r="F2446" s="1">
        <v>0.003273</v>
      </c>
      <c r="G2446" s="1">
        <v>0.006053</v>
      </c>
      <c r="H2446" s="1">
        <v>-0.011532</v>
      </c>
      <c r="I2446" s="1">
        <v>0.005178</v>
      </c>
      <c r="J2446" s="1">
        <v>-5.3E-5</v>
      </c>
      <c r="K2446" s="1">
        <v>0.008306</v>
      </c>
    </row>
    <row r="2447" ht="15.75" customHeight="1">
      <c r="A2447" s="1">
        <v>57821.499965</v>
      </c>
      <c r="B2447" s="1">
        <v>57821.0</v>
      </c>
      <c r="C2447" s="1">
        <v>57822.0</v>
      </c>
      <c r="D2447" s="1">
        <v>-0.035162</v>
      </c>
      <c r="E2447" s="1">
        <v>0.013432</v>
      </c>
      <c r="F2447" s="1">
        <v>-0.002414</v>
      </c>
      <c r="G2447" s="1">
        <v>0.006153</v>
      </c>
      <c r="H2447" s="1">
        <v>-0.013257</v>
      </c>
      <c r="I2447" s="1">
        <v>0.005422</v>
      </c>
      <c r="J2447" s="1">
        <v>-0.010968</v>
      </c>
      <c r="K2447" s="1">
        <v>0.008545</v>
      </c>
    </row>
    <row r="2448" ht="15.75" customHeight="1">
      <c r="A2448" s="1">
        <v>57822.499965</v>
      </c>
      <c r="B2448" s="1">
        <v>57822.0</v>
      </c>
      <c r="C2448" s="1">
        <v>57823.0</v>
      </c>
      <c r="D2448" s="1">
        <v>-0.014355</v>
      </c>
      <c r="E2448" s="1">
        <v>0.013543</v>
      </c>
      <c r="F2448" s="1">
        <v>-0.003802</v>
      </c>
      <c r="G2448" s="1">
        <v>0.005887</v>
      </c>
      <c r="H2448" s="1">
        <v>-0.001899</v>
      </c>
      <c r="I2448" s="1">
        <v>0.005731</v>
      </c>
      <c r="J2448" s="1">
        <v>-0.008876</v>
      </c>
      <c r="K2448" s="1">
        <v>0.00843</v>
      </c>
    </row>
    <row r="2449" ht="15.75" customHeight="1">
      <c r="A2449" s="1">
        <v>57823.499965</v>
      </c>
      <c r="B2449" s="1">
        <v>57823.0</v>
      </c>
      <c r="C2449" s="1">
        <v>57824.0</v>
      </c>
      <c r="D2449" s="1">
        <v>0.001474</v>
      </c>
      <c r="E2449" s="1">
        <v>0.015616</v>
      </c>
      <c r="F2449" s="1">
        <v>-0.008442</v>
      </c>
      <c r="G2449" s="1">
        <v>0.006169</v>
      </c>
      <c r="H2449" s="1">
        <v>5.8E-5</v>
      </c>
      <c r="I2449" s="1">
        <v>0.006432</v>
      </c>
      <c r="J2449" s="1">
        <v>0.006126</v>
      </c>
      <c r="K2449" s="1">
        <v>0.010071</v>
      </c>
    </row>
    <row r="2450" ht="15.75" customHeight="1">
      <c r="A2450" s="1">
        <v>57824.499965</v>
      </c>
      <c r="B2450" s="1">
        <v>57824.0</v>
      </c>
      <c r="C2450" s="1">
        <v>57825.0</v>
      </c>
      <c r="D2450" s="1">
        <v>0.003762</v>
      </c>
      <c r="E2450" s="1">
        <v>0.015931</v>
      </c>
      <c r="F2450" s="1">
        <v>-7.66E-4</v>
      </c>
      <c r="G2450" s="1">
        <v>0.006324</v>
      </c>
      <c r="H2450" s="1">
        <v>0.001457</v>
      </c>
      <c r="I2450" s="1">
        <v>0.006719</v>
      </c>
      <c r="J2450" s="1">
        <v>0.001167</v>
      </c>
      <c r="K2450" s="1">
        <v>0.010102</v>
      </c>
    </row>
    <row r="2451" ht="15.75" customHeight="1">
      <c r="A2451" s="1">
        <v>57825.499965</v>
      </c>
      <c r="B2451" s="1">
        <v>57825.0</v>
      </c>
      <c r="C2451" s="1">
        <v>57826.0</v>
      </c>
      <c r="D2451" s="1">
        <v>0.028956</v>
      </c>
      <c r="E2451" s="1">
        <v>0.030976</v>
      </c>
      <c r="F2451" s="1">
        <v>0.007025</v>
      </c>
      <c r="G2451" s="1">
        <v>0.011863</v>
      </c>
      <c r="H2451" s="1">
        <v>0.003136</v>
      </c>
      <c r="I2451" s="1">
        <v>0.012789</v>
      </c>
      <c r="J2451" s="1">
        <v>0.019111</v>
      </c>
      <c r="K2451" s="1">
        <v>0.020536</v>
      </c>
    </row>
    <row r="2452" ht="15.75" customHeight="1">
      <c r="A2452" s="1">
        <v>57826.499965</v>
      </c>
      <c r="B2452" s="1">
        <v>57826.0</v>
      </c>
      <c r="C2452" s="1">
        <v>57827.0</v>
      </c>
      <c r="D2452" s="1">
        <v>0.011345</v>
      </c>
      <c r="E2452" s="1">
        <v>0.017503</v>
      </c>
      <c r="F2452" s="1">
        <v>0.006058</v>
      </c>
      <c r="G2452" s="1">
        <v>0.007027</v>
      </c>
      <c r="H2452" s="1">
        <v>0.005857</v>
      </c>
      <c r="I2452" s="1">
        <v>0.007281</v>
      </c>
      <c r="J2452" s="1">
        <v>-2.23E-4</v>
      </c>
      <c r="K2452" s="1">
        <v>0.011484</v>
      </c>
    </row>
    <row r="2453" ht="15.75" customHeight="1">
      <c r="A2453" s="1">
        <v>57827.499965</v>
      </c>
      <c r="B2453" s="1">
        <v>57827.0</v>
      </c>
      <c r="C2453" s="1">
        <v>57828.0</v>
      </c>
      <c r="D2453" s="1">
        <v>0.028782</v>
      </c>
      <c r="E2453" s="1">
        <v>0.014233</v>
      </c>
      <c r="F2453" s="1">
        <v>-1.88E-4</v>
      </c>
      <c r="G2453" s="1">
        <v>0.005692</v>
      </c>
      <c r="H2453" s="1">
        <v>0.002757</v>
      </c>
      <c r="I2453" s="1">
        <v>0.006043</v>
      </c>
      <c r="J2453" s="1">
        <v>0.0221</v>
      </c>
      <c r="K2453" s="1">
        <v>0.009385</v>
      </c>
    </row>
    <row r="2454" ht="15.75" customHeight="1">
      <c r="A2454" s="1">
        <v>57828.499965</v>
      </c>
      <c r="B2454" s="1">
        <v>57828.0</v>
      </c>
      <c r="C2454" s="1">
        <v>57829.0</v>
      </c>
      <c r="D2454" s="1">
        <v>-0.012421</v>
      </c>
      <c r="E2454" s="1">
        <v>0.013533</v>
      </c>
      <c r="F2454" s="1">
        <v>-0.002474</v>
      </c>
      <c r="G2454" s="1">
        <v>0.005876</v>
      </c>
      <c r="H2454" s="1">
        <v>-0.005028</v>
      </c>
      <c r="I2454" s="1">
        <v>0.005975</v>
      </c>
      <c r="J2454" s="1">
        <v>-0.002574</v>
      </c>
      <c r="K2454" s="1">
        <v>0.008848</v>
      </c>
    </row>
    <row r="2455" ht="15.75" customHeight="1">
      <c r="A2455" s="1">
        <v>57829.499965</v>
      </c>
      <c r="B2455" s="1">
        <v>57829.0</v>
      </c>
      <c r="C2455" s="1">
        <v>57830.0</v>
      </c>
      <c r="D2455" s="1">
        <v>-0.002131</v>
      </c>
      <c r="E2455" s="1">
        <v>0.013766</v>
      </c>
      <c r="F2455" s="1">
        <v>-0.001107</v>
      </c>
      <c r="G2455" s="1">
        <v>0.005864</v>
      </c>
      <c r="H2455" s="1">
        <v>-0.005959</v>
      </c>
      <c r="I2455" s="1">
        <v>0.00627</v>
      </c>
      <c r="J2455" s="1">
        <v>0.005417</v>
      </c>
      <c r="K2455" s="1">
        <v>0.008821</v>
      </c>
    </row>
    <row r="2456" ht="15.75" customHeight="1">
      <c r="A2456" s="1">
        <v>57830.499965</v>
      </c>
      <c r="B2456" s="1">
        <v>57830.0</v>
      </c>
      <c r="C2456" s="1">
        <v>57831.0</v>
      </c>
      <c r="D2456" s="1">
        <v>-0.00121</v>
      </c>
      <c r="E2456" s="1">
        <v>0.012263</v>
      </c>
      <c r="F2456" s="1">
        <v>6.9E-4</v>
      </c>
      <c r="G2456" s="1">
        <v>0.005442</v>
      </c>
      <c r="H2456" s="1">
        <v>0.006956</v>
      </c>
      <c r="I2456" s="1">
        <v>0.005722</v>
      </c>
      <c r="J2456" s="1">
        <v>-0.009225</v>
      </c>
      <c r="K2456" s="1">
        <v>0.007658</v>
      </c>
    </row>
    <row r="2457" ht="15.75" customHeight="1">
      <c r="A2457" s="1">
        <v>57831.499965</v>
      </c>
      <c r="B2457" s="1">
        <v>57831.0</v>
      </c>
      <c r="C2457" s="1">
        <v>57832.0</v>
      </c>
      <c r="D2457" s="1">
        <v>-0.006132</v>
      </c>
      <c r="E2457" s="1">
        <v>0.012273</v>
      </c>
      <c r="F2457" s="1">
        <v>-0.005545</v>
      </c>
      <c r="G2457" s="1">
        <v>0.004949</v>
      </c>
      <c r="H2457" s="1">
        <v>-0.013627</v>
      </c>
      <c r="I2457" s="1">
        <v>0.005341</v>
      </c>
      <c r="J2457" s="1">
        <v>0.013859</v>
      </c>
      <c r="K2457" s="1">
        <v>0.008184</v>
      </c>
    </row>
    <row r="2458" ht="15.75" customHeight="1">
      <c r="A2458" s="1">
        <v>57832.499965</v>
      </c>
      <c r="B2458" s="1">
        <v>57832.0</v>
      </c>
      <c r="C2458" s="1">
        <v>57833.0</v>
      </c>
      <c r="D2458" s="1">
        <v>-0.004878</v>
      </c>
      <c r="E2458" s="1">
        <v>0.012007</v>
      </c>
      <c r="F2458" s="1">
        <v>0.00327</v>
      </c>
      <c r="G2458" s="1">
        <v>0.005286</v>
      </c>
      <c r="H2458" s="1">
        <v>0.009378</v>
      </c>
      <c r="I2458" s="1">
        <v>0.00566</v>
      </c>
      <c r="J2458" s="1">
        <v>-0.016752</v>
      </c>
      <c r="K2458" s="1">
        <v>0.007458</v>
      </c>
    </row>
    <row r="2459" ht="15.75" customHeight="1">
      <c r="A2459" s="1">
        <v>57833.499965</v>
      </c>
      <c r="B2459" s="1">
        <v>57833.0</v>
      </c>
      <c r="C2459" s="1">
        <v>57834.0</v>
      </c>
      <c r="D2459" s="1">
        <v>0.012467</v>
      </c>
      <c r="E2459" s="1">
        <v>0.011795</v>
      </c>
      <c r="F2459" s="1">
        <v>0.0093</v>
      </c>
      <c r="G2459" s="1">
        <v>0.005075</v>
      </c>
      <c r="H2459" s="1">
        <v>-7.5E-4</v>
      </c>
      <c r="I2459" s="1">
        <v>0.005291</v>
      </c>
      <c r="J2459" s="1">
        <v>0.005911</v>
      </c>
      <c r="K2459" s="1">
        <v>0.007588</v>
      </c>
    </row>
    <row r="2460" ht="15.75" customHeight="1">
      <c r="A2460" s="1">
        <v>57834.499965</v>
      </c>
      <c r="B2460" s="1">
        <v>57834.0</v>
      </c>
      <c r="C2460" s="1">
        <v>57835.0</v>
      </c>
      <c r="D2460" s="1">
        <v>-0.007227</v>
      </c>
      <c r="E2460" s="1">
        <v>0.012972</v>
      </c>
      <c r="F2460" s="1">
        <v>0.001728</v>
      </c>
      <c r="G2460" s="1">
        <v>0.006058</v>
      </c>
      <c r="H2460" s="1">
        <v>0.001361</v>
      </c>
      <c r="I2460" s="1">
        <v>0.005796</v>
      </c>
      <c r="J2460" s="1">
        <v>-0.00863</v>
      </c>
      <c r="K2460" s="1">
        <v>0.008213</v>
      </c>
    </row>
    <row r="2461" ht="15.75" customHeight="1">
      <c r="A2461" s="1">
        <v>57835.499965</v>
      </c>
      <c r="B2461" s="1">
        <v>57835.0</v>
      </c>
      <c r="C2461" s="1">
        <v>57836.0</v>
      </c>
      <c r="D2461" s="1">
        <v>0.021159</v>
      </c>
      <c r="E2461" s="1">
        <v>0.013112</v>
      </c>
      <c r="F2461" s="1">
        <v>-0.005711</v>
      </c>
      <c r="G2461" s="1">
        <v>0.004995</v>
      </c>
      <c r="H2461" s="1">
        <v>0.008878</v>
      </c>
      <c r="I2461" s="1">
        <v>0.006074</v>
      </c>
      <c r="J2461" s="1">
        <v>0.011805</v>
      </c>
      <c r="K2461" s="1">
        <v>0.008457</v>
      </c>
    </row>
    <row r="2462" ht="15.75" customHeight="1">
      <c r="A2462" s="1">
        <v>57836.499965</v>
      </c>
      <c r="B2462" s="1">
        <v>57836.0</v>
      </c>
      <c r="C2462" s="1">
        <v>57837.0</v>
      </c>
      <c r="D2462" s="1">
        <v>-0.023635</v>
      </c>
      <c r="E2462" s="1">
        <v>0.021793</v>
      </c>
      <c r="F2462" s="1">
        <v>-0.00701</v>
      </c>
      <c r="G2462" s="1">
        <v>0.009134</v>
      </c>
      <c r="H2462" s="1">
        <v>-0.001568</v>
      </c>
      <c r="I2462" s="1">
        <v>0.009658</v>
      </c>
      <c r="J2462" s="1">
        <v>-0.015581</v>
      </c>
      <c r="K2462" s="1">
        <v>0.014747</v>
      </c>
    </row>
    <row r="2463" ht="15.75" customHeight="1">
      <c r="A2463" s="1">
        <v>57837.499965</v>
      </c>
      <c r="B2463" s="1">
        <v>57837.0</v>
      </c>
      <c r="C2463" s="1">
        <v>57838.0</v>
      </c>
      <c r="D2463" s="1">
        <v>-0.009156</v>
      </c>
      <c r="E2463" s="1">
        <v>0.013434</v>
      </c>
      <c r="F2463" s="1">
        <v>-0.001272</v>
      </c>
      <c r="G2463" s="1">
        <v>0.006182</v>
      </c>
      <c r="H2463" s="1">
        <v>2.24E-4</v>
      </c>
      <c r="I2463" s="1">
        <v>0.006335</v>
      </c>
      <c r="J2463" s="1">
        <v>-0.008357</v>
      </c>
      <c r="K2463" s="1">
        <v>0.008459</v>
      </c>
    </row>
    <row r="2464" ht="15.75" customHeight="1">
      <c r="A2464" s="1">
        <v>57838.499965</v>
      </c>
      <c r="B2464" s="1">
        <v>57838.0</v>
      </c>
      <c r="C2464" s="1">
        <v>57839.0</v>
      </c>
      <c r="D2464" s="1">
        <v>-0.021748</v>
      </c>
      <c r="E2464" s="1">
        <v>0.014358</v>
      </c>
      <c r="F2464" s="1">
        <v>3.99E-4</v>
      </c>
      <c r="G2464" s="1">
        <v>0.00761</v>
      </c>
      <c r="H2464" s="1">
        <v>-0.006915</v>
      </c>
      <c r="I2464" s="1">
        <v>0.006446</v>
      </c>
      <c r="J2464" s="1">
        <v>-0.010762</v>
      </c>
      <c r="K2464" s="1">
        <v>0.009085</v>
      </c>
    </row>
    <row r="2465" ht="15.75" customHeight="1">
      <c r="A2465" s="1">
        <v>57839.499965</v>
      </c>
      <c r="B2465" s="1">
        <v>57839.0</v>
      </c>
      <c r="C2465" s="1">
        <v>57840.0</v>
      </c>
      <c r="D2465" s="1">
        <v>-0.024527</v>
      </c>
      <c r="E2465" s="1">
        <v>0.013994</v>
      </c>
      <c r="F2465" s="1">
        <v>-0.008913</v>
      </c>
      <c r="G2465" s="1">
        <v>0.005953</v>
      </c>
      <c r="H2465" s="1">
        <v>-0.008042</v>
      </c>
      <c r="I2465" s="1">
        <v>0.006519</v>
      </c>
      <c r="J2465" s="1">
        <v>-0.005287</v>
      </c>
      <c r="K2465" s="1">
        <v>0.009019</v>
      </c>
    </row>
    <row r="2466" ht="15.75" customHeight="1">
      <c r="A2466" s="1">
        <v>57840.499965</v>
      </c>
      <c r="B2466" s="1">
        <v>57840.0</v>
      </c>
      <c r="C2466" s="1">
        <v>57841.0</v>
      </c>
      <c r="D2466" s="1">
        <v>0.007576</v>
      </c>
      <c r="E2466" s="1">
        <v>0.01548</v>
      </c>
      <c r="F2466" s="1">
        <v>0.00176</v>
      </c>
      <c r="G2466" s="1">
        <v>0.006933</v>
      </c>
      <c r="H2466" s="1">
        <v>0.009505</v>
      </c>
      <c r="I2466" s="1">
        <v>0.007377</v>
      </c>
      <c r="J2466" s="1">
        <v>-0.006278</v>
      </c>
      <c r="K2466" s="1">
        <v>0.009539</v>
      </c>
    </row>
    <row r="2467" ht="15.75" customHeight="1">
      <c r="A2467" s="1">
        <v>57841.499965</v>
      </c>
      <c r="B2467" s="1">
        <v>57841.0</v>
      </c>
      <c r="C2467" s="1">
        <v>57842.0</v>
      </c>
      <c r="D2467" s="1">
        <v>0.009773</v>
      </c>
      <c r="E2467" s="1">
        <v>0.017443</v>
      </c>
      <c r="F2467" s="1">
        <v>0.006493</v>
      </c>
      <c r="G2467" s="1">
        <v>0.008306</v>
      </c>
      <c r="H2467" s="1">
        <v>0.009294</v>
      </c>
      <c r="I2467" s="1">
        <v>0.008036</v>
      </c>
      <c r="J2467" s="1">
        <v>-0.00689</v>
      </c>
      <c r="K2467" s="1">
        <v>0.010743</v>
      </c>
    </row>
    <row r="2468" ht="15.75" customHeight="1">
      <c r="A2468" s="1">
        <v>57842.499965</v>
      </c>
      <c r="B2468" s="1">
        <v>57842.0</v>
      </c>
      <c r="C2468" s="1">
        <v>57843.0</v>
      </c>
      <c r="D2468" s="1">
        <v>-0.033761</v>
      </c>
      <c r="E2468" s="1">
        <v>0.018371</v>
      </c>
      <c r="F2468" s="1">
        <v>-0.018537</v>
      </c>
      <c r="G2468" s="1">
        <v>0.006635</v>
      </c>
      <c r="H2468" s="1">
        <v>0.002627</v>
      </c>
      <c r="I2468" s="1">
        <v>0.00882</v>
      </c>
      <c r="J2468" s="1">
        <v>-0.019769</v>
      </c>
      <c r="K2468" s="1">
        <v>0.011366</v>
      </c>
    </row>
    <row r="2469" ht="15.75" customHeight="1">
      <c r="A2469" s="1">
        <v>57843.499965</v>
      </c>
      <c r="B2469" s="1">
        <v>57843.0</v>
      </c>
      <c r="C2469" s="1">
        <v>57844.0</v>
      </c>
      <c r="D2469" s="1">
        <v>-0.076037</v>
      </c>
      <c r="E2469" s="1">
        <v>0.029073</v>
      </c>
      <c r="F2469" s="1">
        <v>0.001523</v>
      </c>
      <c r="G2469" s="1">
        <v>0.015111</v>
      </c>
      <c r="H2469" s="1">
        <v>-0.016458</v>
      </c>
      <c r="I2469" s="1">
        <v>0.013049</v>
      </c>
      <c r="J2469" s="1">
        <v>-0.0492</v>
      </c>
      <c r="K2469" s="1">
        <v>0.017347</v>
      </c>
    </row>
    <row r="2470" ht="15.75" customHeight="1">
      <c r="A2470" s="1">
        <v>57848.499965</v>
      </c>
      <c r="B2470" s="1">
        <v>57848.0</v>
      </c>
      <c r="C2470" s="1">
        <v>57849.0</v>
      </c>
      <c r="D2470" s="1">
        <v>0.114627</v>
      </c>
      <c r="E2470" s="1">
        <v>0.038266</v>
      </c>
      <c r="F2470" s="1">
        <v>0.064533</v>
      </c>
      <c r="G2470" s="1">
        <v>0.028917</v>
      </c>
      <c r="H2470" s="1">
        <v>0.033699</v>
      </c>
      <c r="I2470" s="1">
        <v>0.020181</v>
      </c>
      <c r="J2470" s="1">
        <v>0.033639</v>
      </c>
      <c r="K2470" s="1">
        <v>0.037426</v>
      </c>
    </row>
    <row r="2471" ht="15.75" customHeight="1">
      <c r="A2471" s="1">
        <v>57849.499965</v>
      </c>
      <c r="B2471" s="1">
        <v>57849.0</v>
      </c>
      <c r="C2471" s="1">
        <v>57850.0</v>
      </c>
      <c r="D2471" s="1">
        <v>0.030133</v>
      </c>
      <c r="E2471" s="1">
        <v>0.031329</v>
      </c>
      <c r="F2471" s="1">
        <v>0.010022</v>
      </c>
      <c r="G2471" s="1">
        <v>0.023667</v>
      </c>
      <c r="H2471" s="1">
        <v>0.007361</v>
      </c>
      <c r="I2471" s="1">
        <v>0.015878</v>
      </c>
      <c r="J2471" s="1">
        <v>0.031585</v>
      </c>
      <c r="K2471" s="1">
        <v>0.035114</v>
      </c>
    </row>
    <row r="2472" ht="15.75" customHeight="1">
      <c r="A2472" s="1">
        <v>57850.499965</v>
      </c>
      <c r="B2472" s="1">
        <v>57850.0</v>
      </c>
      <c r="C2472" s="1">
        <v>57851.0</v>
      </c>
      <c r="D2472" s="1">
        <v>0.012063</v>
      </c>
      <c r="E2472" s="1">
        <v>0.026627</v>
      </c>
      <c r="F2472" s="1">
        <v>-0.002319</v>
      </c>
      <c r="G2472" s="1">
        <v>0.019987</v>
      </c>
      <c r="H2472" s="1">
        <v>0.001908</v>
      </c>
      <c r="I2472" s="1">
        <v>0.013298</v>
      </c>
      <c r="J2472" s="1">
        <v>0.043488</v>
      </c>
      <c r="K2472" s="1">
        <v>0.033429</v>
      </c>
    </row>
    <row r="2473" ht="15.75" customHeight="1">
      <c r="A2473" s="1">
        <v>57851.499965</v>
      </c>
      <c r="B2473" s="1">
        <v>57851.0</v>
      </c>
      <c r="C2473" s="1">
        <v>57852.0</v>
      </c>
      <c r="D2473" s="1">
        <v>-0.017809</v>
      </c>
      <c r="E2473" s="1">
        <v>0.022719</v>
      </c>
      <c r="F2473" s="1">
        <v>-0.007894</v>
      </c>
      <c r="G2473" s="1">
        <v>0.017061</v>
      </c>
      <c r="H2473" s="1">
        <v>-0.008353</v>
      </c>
      <c r="I2473" s="1">
        <v>0.011483</v>
      </c>
      <c r="J2473" s="1">
        <v>-0.011057</v>
      </c>
      <c r="K2473" s="1">
        <v>0.027106</v>
      </c>
    </row>
    <row r="2474" ht="15.75" customHeight="1">
      <c r="A2474" s="1">
        <v>57852.499965</v>
      </c>
      <c r="B2474" s="1">
        <v>57852.0</v>
      </c>
      <c r="C2474" s="1">
        <v>57853.0</v>
      </c>
      <c r="D2474" s="1">
        <v>0.001513</v>
      </c>
      <c r="E2474" s="1">
        <v>0.022506</v>
      </c>
      <c r="F2474" s="1">
        <v>-0.00704</v>
      </c>
      <c r="G2474" s="1">
        <v>0.017296</v>
      </c>
      <c r="H2474" s="1">
        <v>0.003295</v>
      </c>
      <c r="I2474" s="1">
        <v>0.011168</v>
      </c>
      <c r="J2474" s="1">
        <v>0.016127</v>
      </c>
      <c r="K2474" s="1">
        <v>0.024894</v>
      </c>
    </row>
    <row r="2475" ht="15.75" customHeight="1">
      <c r="A2475" s="1">
        <v>57853.499965</v>
      </c>
      <c r="B2475" s="1">
        <v>57853.0</v>
      </c>
      <c r="C2475" s="1">
        <v>57854.0</v>
      </c>
      <c r="D2475" s="1">
        <v>-0.048694</v>
      </c>
      <c r="E2475" s="1">
        <v>0.023752</v>
      </c>
      <c r="F2475" s="1">
        <v>-0.03907</v>
      </c>
      <c r="G2475" s="1">
        <v>0.017692</v>
      </c>
      <c r="H2475" s="1">
        <v>-0.008285</v>
      </c>
      <c r="I2475" s="1">
        <v>0.012298</v>
      </c>
      <c r="J2475" s="1">
        <v>-0.008684</v>
      </c>
      <c r="K2475" s="1">
        <v>0.027304</v>
      </c>
    </row>
    <row r="2476" ht="15.75" customHeight="1">
      <c r="A2476" s="1">
        <v>57858.499965</v>
      </c>
      <c r="B2476" s="1">
        <v>57858.0</v>
      </c>
      <c r="C2476" s="1">
        <v>57859.0</v>
      </c>
      <c r="D2476" s="1">
        <v>0.101475</v>
      </c>
      <c r="E2476" s="1">
        <v>0.069125</v>
      </c>
      <c r="F2476" s="1">
        <v>0.091554</v>
      </c>
      <c r="G2476" s="1">
        <v>0.058746</v>
      </c>
      <c r="H2476" s="1">
        <v>0.010249</v>
      </c>
      <c r="I2476" s="1">
        <v>0.029014</v>
      </c>
      <c r="J2476" s="1">
        <v>0.047101</v>
      </c>
      <c r="K2476" s="1">
        <v>0.066222</v>
      </c>
    </row>
    <row r="2477" ht="15.75" customHeight="1">
      <c r="A2477" s="1">
        <v>57859.499965</v>
      </c>
      <c r="B2477" s="1">
        <v>57859.0</v>
      </c>
      <c r="C2477" s="1">
        <v>57860.0</v>
      </c>
      <c r="D2477" s="1">
        <v>-0.030256</v>
      </c>
      <c r="E2477" s="1">
        <v>0.042177</v>
      </c>
      <c r="F2477" s="1">
        <v>-0.035926</v>
      </c>
      <c r="G2477" s="1">
        <v>0.032929</v>
      </c>
      <c r="H2477" s="1">
        <v>0.013541</v>
      </c>
      <c r="I2477" s="1">
        <v>0.021164</v>
      </c>
      <c r="J2477" s="1">
        <v>-0.037365</v>
      </c>
      <c r="K2477" s="1">
        <v>0.039755</v>
      </c>
    </row>
    <row r="2478" ht="15.75" customHeight="1">
      <c r="A2478" s="1">
        <v>57860.499965</v>
      </c>
      <c r="B2478" s="1">
        <v>57860.0</v>
      </c>
      <c r="C2478" s="1">
        <v>57861.0</v>
      </c>
      <c r="D2478" s="1">
        <v>0.135836</v>
      </c>
      <c r="E2478" s="1">
        <v>0.065419</v>
      </c>
      <c r="F2478" s="1">
        <v>0.027697</v>
      </c>
      <c r="G2478" s="1">
        <v>0.044804</v>
      </c>
      <c r="H2478" s="1">
        <v>0.072598</v>
      </c>
      <c r="I2478" s="1">
        <v>0.035549</v>
      </c>
      <c r="J2478" s="1">
        <v>0.097904</v>
      </c>
      <c r="K2478" s="1">
        <v>0.093242</v>
      </c>
    </row>
    <row r="2479" ht="15.75" customHeight="1">
      <c r="A2479" s="1">
        <v>57863.499965</v>
      </c>
      <c r="B2479" s="1">
        <v>57863.0</v>
      </c>
      <c r="C2479" s="1">
        <v>57864.0</v>
      </c>
      <c r="D2479" s="1">
        <v>-0.013289</v>
      </c>
      <c r="E2479" s="1">
        <v>0.021294</v>
      </c>
      <c r="F2479" s="1">
        <v>-0.012771</v>
      </c>
      <c r="G2479" s="1">
        <v>0.008338</v>
      </c>
      <c r="H2479" s="1">
        <v>-2.65E-4</v>
      </c>
      <c r="I2479" s="1">
        <v>0.009462</v>
      </c>
      <c r="J2479" s="1">
        <v>-0.001722</v>
      </c>
      <c r="K2479" s="1">
        <v>0.01431</v>
      </c>
    </row>
    <row r="2480" ht="15.75" customHeight="1">
      <c r="A2480" s="1">
        <v>57864.499965</v>
      </c>
      <c r="B2480" s="1">
        <v>57864.0</v>
      </c>
      <c r="C2480" s="1">
        <v>57865.0</v>
      </c>
      <c r="D2480" s="1">
        <v>0.047161</v>
      </c>
      <c r="E2480" s="1">
        <v>0.063544</v>
      </c>
      <c r="F2480" s="1">
        <v>0.005213</v>
      </c>
      <c r="G2480" s="1">
        <v>0.029516</v>
      </c>
      <c r="H2480" s="1">
        <v>0.01554</v>
      </c>
      <c r="I2480" s="1">
        <v>0.024569</v>
      </c>
      <c r="J2480" s="1">
        <v>0.018401</v>
      </c>
      <c r="K2480" s="1">
        <v>0.041888</v>
      </c>
    </row>
    <row r="2481" ht="15.75" customHeight="1">
      <c r="A2481" s="1">
        <v>57865.499965</v>
      </c>
      <c r="B2481" s="1">
        <v>57865.0</v>
      </c>
      <c r="C2481" s="1">
        <v>57866.0</v>
      </c>
      <c r="D2481" s="1">
        <v>0.003459</v>
      </c>
      <c r="E2481" s="1">
        <v>0.031288</v>
      </c>
      <c r="F2481" s="1">
        <v>0.008775</v>
      </c>
      <c r="G2481" s="1">
        <v>0.014195</v>
      </c>
      <c r="H2481" s="1">
        <v>0.00148</v>
      </c>
      <c r="I2481" s="1">
        <v>0.014471</v>
      </c>
      <c r="J2481" s="1">
        <v>-0.004792</v>
      </c>
      <c r="K2481" s="1">
        <v>0.017949</v>
      </c>
    </row>
    <row r="2482" ht="15.75" customHeight="1">
      <c r="A2482" s="1">
        <v>57866.499965</v>
      </c>
      <c r="B2482" s="1">
        <v>57866.0</v>
      </c>
      <c r="C2482" s="1">
        <v>57867.0</v>
      </c>
      <c r="D2482" s="1">
        <v>0.035424</v>
      </c>
      <c r="E2482" s="1">
        <v>0.024885</v>
      </c>
      <c r="F2482" s="1">
        <v>-0.004401</v>
      </c>
      <c r="G2482" s="1">
        <v>0.010019</v>
      </c>
      <c r="H2482" s="1">
        <v>0.006944</v>
      </c>
      <c r="I2482" s="1">
        <v>0.010817</v>
      </c>
      <c r="J2482" s="1">
        <v>0.024483</v>
      </c>
      <c r="K2482" s="1">
        <v>0.015644</v>
      </c>
    </row>
    <row r="2483" ht="15.75" customHeight="1">
      <c r="A2483" s="1">
        <v>57867.499965</v>
      </c>
      <c r="B2483" s="1">
        <v>57867.0</v>
      </c>
      <c r="C2483" s="1">
        <v>57868.0</v>
      </c>
      <c r="D2483" s="1">
        <v>0.002566</v>
      </c>
      <c r="E2483" s="1">
        <v>0.021657</v>
      </c>
      <c r="F2483" s="1">
        <v>0.001927</v>
      </c>
      <c r="G2483" s="1">
        <v>0.009791</v>
      </c>
      <c r="H2483" s="1">
        <v>-0.004274</v>
      </c>
      <c r="I2483" s="1">
        <v>0.009915</v>
      </c>
      <c r="J2483" s="1">
        <v>0.009779</v>
      </c>
      <c r="K2483" s="1">
        <v>0.013199</v>
      </c>
    </row>
    <row r="2484" ht="15.75" customHeight="1">
      <c r="A2484" s="1">
        <v>57868.499965</v>
      </c>
      <c r="B2484" s="1">
        <v>57868.0</v>
      </c>
      <c r="C2484" s="1">
        <v>57869.0</v>
      </c>
      <c r="D2484" s="1">
        <v>0.033501</v>
      </c>
      <c r="E2484" s="1">
        <v>0.019242</v>
      </c>
      <c r="F2484" s="1">
        <v>0.009241</v>
      </c>
      <c r="G2484" s="1">
        <v>0.008367</v>
      </c>
      <c r="H2484" s="1">
        <v>0.005497</v>
      </c>
      <c r="I2484" s="1">
        <v>0.008563</v>
      </c>
      <c r="J2484" s="1">
        <v>0.017946</v>
      </c>
      <c r="K2484" s="1">
        <v>0.012255</v>
      </c>
    </row>
    <row r="2485" ht="15.75" customHeight="1">
      <c r="A2485" s="1">
        <v>57869.499965</v>
      </c>
      <c r="B2485" s="1">
        <v>57869.0</v>
      </c>
      <c r="C2485" s="1">
        <v>57870.0</v>
      </c>
      <c r="D2485" s="1">
        <v>-0.047738</v>
      </c>
      <c r="E2485" s="1">
        <v>0.015866</v>
      </c>
      <c r="F2485" s="1">
        <v>-0.006315</v>
      </c>
      <c r="G2485" s="1">
        <v>0.007319</v>
      </c>
      <c r="H2485" s="1">
        <v>-0.011144</v>
      </c>
      <c r="I2485" s="1">
        <v>0.007213</v>
      </c>
      <c r="J2485" s="1">
        <v>-0.025388</v>
      </c>
      <c r="K2485" s="1">
        <v>0.009964</v>
      </c>
    </row>
    <row r="2486" ht="15.75" customHeight="1">
      <c r="A2486" s="1">
        <v>57870.499965</v>
      </c>
      <c r="B2486" s="1">
        <v>57870.0</v>
      </c>
      <c r="C2486" s="1">
        <v>57871.0</v>
      </c>
      <c r="D2486" s="1">
        <v>-0.007188</v>
      </c>
      <c r="E2486" s="1">
        <v>0.016918</v>
      </c>
      <c r="F2486" s="1">
        <v>5.72E-4</v>
      </c>
      <c r="G2486" s="1">
        <v>0.00817</v>
      </c>
      <c r="H2486" s="1">
        <v>0.005717</v>
      </c>
      <c r="I2486" s="1">
        <v>0.007642</v>
      </c>
      <c r="J2486" s="1">
        <v>-0.01382</v>
      </c>
      <c r="K2486" s="1">
        <v>0.01068</v>
      </c>
    </row>
    <row r="2487" ht="15.75" customHeight="1">
      <c r="A2487" s="1">
        <v>57871.499965</v>
      </c>
      <c r="B2487" s="1">
        <v>57871.0</v>
      </c>
      <c r="C2487" s="1">
        <v>57872.0</v>
      </c>
      <c r="D2487" s="1">
        <v>3.31E-4</v>
      </c>
      <c r="E2487" s="1">
        <v>0.016193</v>
      </c>
      <c r="F2487" s="1">
        <v>0.005458</v>
      </c>
      <c r="G2487" s="1">
        <v>0.008043</v>
      </c>
      <c r="H2487" s="1">
        <v>-0.006401</v>
      </c>
      <c r="I2487" s="1">
        <v>0.007321</v>
      </c>
      <c r="J2487" s="1">
        <v>0.004489</v>
      </c>
      <c r="K2487" s="1">
        <v>0.010252</v>
      </c>
    </row>
    <row r="2488" ht="15.75" customHeight="1">
      <c r="A2488" s="1">
        <v>57872.499965</v>
      </c>
      <c r="B2488" s="1">
        <v>57872.0</v>
      </c>
      <c r="C2488" s="1">
        <v>57873.0</v>
      </c>
      <c r="D2488" s="1">
        <v>0.004255</v>
      </c>
      <c r="E2488" s="1">
        <v>0.01414</v>
      </c>
      <c r="F2488" s="1">
        <v>0.002689</v>
      </c>
      <c r="G2488" s="1">
        <v>0.006615</v>
      </c>
      <c r="H2488" s="1">
        <v>-0.007944</v>
      </c>
      <c r="I2488" s="1">
        <v>0.006307</v>
      </c>
      <c r="J2488" s="1">
        <v>0.011813</v>
      </c>
      <c r="K2488" s="1">
        <v>0.009225</v>
      </c>
    </row>
    <row r="2489" ht="15.75" customHeight="1">
      <c r="A2489" s="1">
        <v>57873.499965</v>
      </c>
      <c r="B2489" s="1">
        <v>57873.0</v>
      </c>
      <c r="C2489" s="1">
        <v>57874.0</v>
      </c>
      <c r="D2489" s="1">
        <v>-0.01904</v>
      </c>
      <c r="E2489" s="1">
        <v>0.014616</v>
      </c>
      <c r="F2489" s="1">
        <v>0.006084</v>
      </c>
      <c r="G2489" s="1">
        <v>0.006828</v>
      </c>
      <c r="H2489" s="1">
        <v>-0.011158</v>
      </c>
      <c r="I2489" s="1">
        <v>0.006602</v>
      </c>
      <c r="J2489" s="1">
        <v>-0.008427</v>
      </c>
      <c r="K2489" s="1">
        <v>0.009501</v>
      </c>
    </row>
    <row r="2490" ht="15.75" customHeight="1">
      <c r="A2490" s="1">
        <v>57874.499965</v>
      </c>
      <c r="B2490" s="1">
        <v>57874.0</v>
      </c>
      <c r="C2490" s="1">
        <v>57875.0</v>
      </c>
      <c r="D2490" s="1">
        <v>0.013859</v>
      </c>
      <c r="E2490" s="1">
        <v>0.023702</v>
      </c>
      <c r="F2490" s="1">
        <v>0.01941</v>
      </c>
      <c r="G2490" s="1">
        <v>0.01264</v>
      </c>
      <c r="H2490" s="1">
        <v>-0.00132</v>
      </c>
      <c r="I2490" s="1">
        <v>0.010085</v>
      </c>
      <c r="J2490" s="1">
        <v>-5.13E-4</v>
      </c>
      <c r="K2490" s="1">
        <v>0.015507</v>
      </c>
    </row>
    <row r="2491" ht="15.75" customHeight="1">
      <c r="A2491" s="1">
        <v>57875.499965</v>
      </c>
      <c r="B2491" s="1">
        <v>57875.0</v>
      </c>
      <c r="C2491" s="1">
        <v>57876.0</v>
      </c>
      <c r="D2491" s="1">
        <v>0.01038</v>
      </c>
      <c r="E2491" s="1">
        <v>0.019199</v>
      </c>
      <c r="F2491" s="1">
        <v>0.003525</v>
      </c>
      <c r="G2491" s="1">
        <v>0.008149</v>
      </c>
      <c r="H2491" s="1">
        <v>-0.002423</v>
      </c>
      <c r="I2491" s="1">
        <v>0.008746</v>
      </c>
      <c r="J2491" s="1">
        <v>0.011847</v>
      </c>
      <c r="K2491" s="1">
        <v>0.012379</v>
      </c>
    </row>
    <row r="2492" ht="15.75" customHeight="1">
      <c r="A2492" s="1">
        <v>57876.499965</v>
      </c>
      <c r="B2492" s="1">
        <v>57876.0</v>
      </c>
      <c r="C2492" s="1">
        <v>57877.0</v>
      </c>
      <c r="D2492" s="1">
        <v>-0.009626</v>
      </c>
      <c r="E2492" s="1">
        <v>0.013015</v>
      </c>
      <c r="F2492" s="1">
        <v>-0.008897</v>
      </c>
      <c r="G2492" s="1">
        <v>0.005042</v>
      </c>
      <c r="H2492" s="1">
        <v>-0.010222</v>
      </c>
      <c r="I2492" s="1">
        <v>0.005727</v>
      </c>
      <c r="J2492" s="1">
        <v>0.009624</v>
      </c>
      <c r="K2492" s="1">
        <v>0.00859</v>
      </c>
    </row>
    <row r="2493" ht="15.75" customHeight="1">
      <c r="A2493" s="1">
        <v>57877.499965</v>
      </c>
      <c r="B2493" s="1">
        <v>57877.0</v>
      </c>
      <c r="C2493" s="1">
        <v>57878.0</v>
      </c>
      <c r="D2493" s="1">
        <v>-0.012461</v>
      </c>
      <c r="E2493" s="1">
        <v>0.012844</v>
      </c>
      <c r="F2493" s="1">
        <v>0.005991</v>
      </c>
      <c r="G2493" s="1">
        <v>0.006054</v>
      </c>
      <c r="H2493" s="1">
        <v>-4.28E-4</v>
      </c>
      <c r="I2493" s="1">
        <v>0.0061</v>
      </c>
      <c r="J2493" s="1">
        <v>-0.013671</v>
      </c>
      <c r="K2493" s="1">
        <v>0.007756</v>
      </c>
    </row>
    <row r="2494" ht="15.75" customHeight="1">
      <c r="A2494" s="1">
        <v>57878.499965</v>
      </c>
      <c r="B2494" s="1">
        <v>57878.0</v>
      </c>
      <c r="C2494" s="1">
        <v>57879.0</v>
      </c>
      <c r="D2494" s="1">
        <v>-0.008831</v>
      </c>
      <c r="E2494" s="1">
        <v>0.011723</v>
      </c>
      <c r="F2494" s="1">
        <v>-0.012088</v>
      </c>
      <c r="G2494" s="1">
        <v>0.004406</v>
      </c>
      <c r="H2494" s="1">
        <v>0.004347</v>
      </c>
      <c r="I2494" s="1">
        <v>0.005539</v>
      </c>
      <c r="J2494" s="1">
        <v>-0.005732</v>
      </c>
      <c r="K2494" s="1">
        <v>0.00743</v>
      </c>
    </row>
    <row r="2495" ht="15.75" customHeight="1">
      <c r="A2495" s="1">
        <v>57879.499965</v>
      </c>
      <c r="B2495" s="1">
        <v>57879.0</v>
      </c>
      <c r="C2495" s="1">
        <v>57880.0</v>
      </c>
      <c r="D2495" s="1">
        <v>-0.018556</v>
      </c>
      <c r="E2495" s="1">
        <v>0.011531</v>
      </c>
      <c r="F2495" s="1">
        <v>-0.002684</v>
      </c>
      <c r="G2495" s="1">
        <v>0.005361</v>
      </c>
      <c r="H2495" s="1">
        <v>-0.004758</v>
      </c>
      <c r="I2495" s="1">
        <v>0.005215</v>
      </c>
      <c r="J2495" s="1">
        <v>-0.009917</v>
      </c>
      <c r="K2495" s="1">
        <v>0.007291</v>
      </c>
    </row>
    <row r="2496" ht="15.75" customHeight="1">
      <c r="A2496" s="1">
        <v>57880.499965</v>
      </c>
      <c r="B2496" s="1">
        <v>57880.0</v>
      </c>
      <c r="C2496" s="1">
        <v>57881.0</v>
      </c>
      <c r="D2496" s="1">
        <v>-0.00212</v>
      </c>
      <c r="E2496" s="1">
        <v>0.01215</v>
      </c>
      <c r="F2496" s="1">
        <v>-2.0E-5</v>
      </c>
      <c r="G2496" s="1">
        <v>0.005413</v>
      </c>
      <c r="H2496" s="1">
        <v>-0.005478</v>
      </c>
      <c r="I2496" s="1">
        <v>0.005539</v>
      </c>
      <c r="J2496" s="1">
        <v>0.004911</v>
      </c>
      <c r="K2496" s="1">
        <v>0.007743</v>
      </c>
    </row>
    <row r="2497" ht="15.75" customHeight="1">
      <c r="A2497" s="1">
        <v>57881.499965</v>
      </c>
      <c r="B2497" s="1">
        <v>57881.0</v>
      </c>
      <c r="C2497" s="1">
        <v>57882.0</v>
      </c>
      <c r="D2497" s="1">
        <v>-0.015231</v>
      </c>
      <c r="E2497" s="1">
        <v>0.011681</v>
      </c>
      <c r="F2497" s="1">
        <v>-0.007336</v>
      </c>
      <c r="G2497" s="1">
        <v>0.005092</v>
      </c>
      <c r="H2497" s="1">
        <v>-0.003818</v>
      </c>
      <c r="I2497" s="1">
        <v>0.005317</v>
      </c>
      <c r="J2497" s="1">
        <v>-0.004207</v>
      </c>
      <c r="K2497" s="1">
        <v>0.007452</v>
      </c>
    </row>
    <row r="2498" ht="15.75" customHeight="1">
      <c r="A2498" s="1">
        <v>57882.499965</v>
      </c>
      <c r="B2498" s="1">
        <v>57882.0</v>
      </c>
      <c r="C2498" s="1">
        <v>57883.0</v>
      </c>
      <c r="D2498" s="1">
        <v>-0.010462</v>
      </c>
      <c r="E2498" s="1">
        <v>0.012107</v>
      </c>
      <c r="F2498" s="1">
        <v>8.75E-4</v>
      </c>
      <c r="G2498" s="1">
        <v>0.00554</v>
      </c>
      <c r="H2498" s="1">
        <v>-0.004427</v>
      </c>
      <c r="I2498" s="1">
        <v>0.005541</v>
      </c>
      <c r="J2498" s="1">
        <v>-0.004306</v>
      </c>
      <c r="K2498" s="1">
        <v>0.007598</v>
      </c>
    </row>
    <row r="2499" ht="15.75" customHeight="1">
      <c r="A2499" s="1">
        <v>57883.499965</v>
      </c>
      <c r="B2499" s="1">
        <v>57883.0</v>
      </c>
      <c r="C2499" s="1">
        <v>57884.0</v>
      </c>
      <c r="D2499" s="1">
        <v>-0.005725</v>
      </c>
      <c r="E2499" s="1">
        <v>0.012833</v>
      </c>
      <c r="F2499" s="1">
        <v>-0.00451</v>
      </c>
      <c r="G2499" s="1">
        <v>0.005551</v>
      </c>
      <c r="H2499" s="1">
        <v>-0.005953</v>
      </c>
      <c r="I2499" s="1">
        <v>0.005631</v>
      </c>
      <c r="J2499" s="1">
        <v>0.005033</v>
      </c>
      <c r="K2499" s="1">
        <v>0.008383</v>
      </c>
    </row>
    <row r="2500" ht="15.75" customHeight="1">
      <c r="A2500" s="1">
        <v>57884.499965</v>
      </c>
      <c r="B2500" s="1">
        <v>57884.0</v>
      </c>
      <c r="C2500" s="1">
        <v>57885.0</v>
      </c>
      <c r="D2500" s="1">
        <v>-0.003602</v>
      </c>
      <c r="E2500" s="1">
        <v>0.013366</v>
      </c>
      <c r="F2500" s="1">
        <v>8.67E-4</v>
      </c>
      <c r="G2500" s="1">
        <v>0.005859</v>
      </c>
      <c r="H2500" s="1">
        <v>-0.005378</v>
      </c>
      <c r="I2500" s="1">
        <v>0.006043</v>
      </c>
      <c r="J2500" s="1">
        <v>0.002327</v>
      </c>
      <c r="K2500" s="1">
        <v>0.008449</v>
      </c>
    </row>
    <row r="2501" ht="15.75" customHeight="1">
      <c r="A2501" s="1">
        <v>57885.499965</v>
      </c>
      <c r="B2501" s="1">
        <v>57885.0</v>
      </c>
      <c r="C2501" s="1">
        <v>57886.0</v>
      </c>
      <c r="D2501" s="1">
        <v>0.004297</v>
      </c>
      <c r="E2501" s="1">
        <v>0.015107</v>
      </c>
      <c r="F2501" s="1">
        <v>-0.003756</v>
      </c>
      <c r="G2501" s="1">
        <v>0.006162</v>
      </c>
      <c r="H2501" s="1">
        <v>-0.004155</v>
      </c>
      <c r="I2501" s="1">
        <v>0.006701</v>
      </c>
      <c r="J2501" s="1">
        <v>0.012631</v>
      </c>
      <c r="K2501" s="1">
        <v>0.009977</v>
      </c>
    </row>
    <row r="2502" ht="15.75" customHeight="1">
      <c r="A2502" s="1">
        <v>57886.499965</v>
      </c>
      <c r="B2502" s="1">
        <v>57886.0</v>
      </c>
      <c r="C2502" s="1">
        <v>57887.0</v>
      </c>
      <c r="D2502" s="1">
        <v>-0.011796</v>
      </c>
      <c r="E2502" s="1">
        <v>0.021848</v>
      </c>
      <c r="F2502" s="1">
        <v>0.003652</v>
      </c>
      <c r="G2502" s="1">
        <v>0.010339</v>
      </c>
      <c r="H2502" s="1">
        <v>-0.011474</v>
      </c>
      <c r="I2502" s="1">
        <v>0.008739</v>
      </c>
      <c r="J2502" s="1">
        <v>0.002421</v>
      </c>
      <c r="K2502" s="1">
        <v>0.014437</v>
      </c>
    </row>
    <row r="2503" ht="15.75" customHeight="1">
      <c r="A2503" s="1">
        <v>57887.499965</v>
      </c>
      <c r="B2503" s="1">
        <v>57887.0</v>
      </c>
      <c r="C2503" s="1">
        <v>57888.0</v>
      </c>
      <c r="D2503" s="1">
        <v>-0.011235</v>
      </c>
      <c r="E2503" s="1">
        <v>0.016102</v>
      </c>
      <c r="F2503" s="1">
        <v>-0.004671</v>
      </c>
      <c r="G2503" s="1">
        <v>0.006654</v>
      </c>
      <c r="H2503" s="1">
        <v>-0.005745</v>
      </c>
      <c r="I2503" s="1">
        <v>0.006506</v>
      </c>
      <c r="J2503" s="1">
        <v>2.7E-4</v>
      </c>
      <c r="K2503" s="1">
        <v>0.010382</v>
      </c>
    </row>
    <row r="2504" ht="15.75" customHeight="1">
      <c r="A2504" s="1">
        <v>57888.499965</v>
      </c>
      <c r="B2504" s="1">
        <v>57888.0</v>
      </c>
      <c r="C2504" s="1">
        <v>57889.0</v>
      </c>
      <c r="D2504" s="1">
        <v>0.004455</v>
      </c>
      <c r="E2504" s="1">
        <v>0.015705</v>
      </c>
      <c r="F2504" s="1">
        <v>0.006848</v>
      </c>
      <c r="G2504" s="1">
        <v>0.00719</v>
      </c>
      <c r="H2504" s="1">
        <v>0.004485</v>
      </c>
      <c r="I2504" s="1">
        <v>0.006564</v>
      </c>
      <c r="J2504" s="1">
        <v>-0.0047</v>
      </c>
      <c r="K2504" s="1">
        <v>0.009814</v>
      </c>
    </row>
    <row r="2505" ht="15.75" customHeight="1">
      <c r="A2505" s="1">
        <v>57889.499965</v>
      </c>
      <c r="B2505" s="1">
        <v>57889.0</v>
      </c>
      <c r="C2505" s="1">
        <v>57890.0</v>
      </c>
      <c r="D2505" s="1">
        <v>-0.006657</v>
      </c>
      <c r="E2505" s="1">
        <v>0.015068</v>
      </c>
      <c r="F2505" s="1">
        <v>-0.010803</v>
      </c>
      <c r="G2505" s="1">
        <v>0.006278</v>
      </c>
      <c r="H2505" s="1">
        <v>-0.004189</v>
      </c>
      <c r="I2505" s="1">
        <v>0.006221</v>
      </c>
      <c r="J2505" s="1">
        <v>0.005977</v>
      </c>
      <c r="K2505" s="1">
        <v>0.009627</v>
      </c>
    </row>
    <row r="2506" ht="15.75" customHeight="1">
      <c r="A2506" s="1">
        <v>57890.499965</v>
      </c>
      <c r="B2506" s="1">
        <v>57890.0</v>
      </c>
      <c r="C2506" s="1">
        <v>57891.0</v>
      </c>
      <c r="D2506" s="1">
        <v>-0.026772</v>
      </c>
      <c r="E2506" s="1">
        <v>0.013532</v>
      </c>
      <c r="F2506" s="1">
        <v>-0.02237</v>
      </c>
      <c r="G2506" s="1">
        <v>0.005054</v>
      </c>
      <c r="H2506" s="1">
        <v>-0.007262</v>
      </c>
      <c r="I2506" s="1">
        <v>0.005615</v>
      </c>
      <c r="J2506" s="1">
        <v>-9.85E-4</v>
      </c>
      <c r="K2506" s="1">
        <v>0.008721</v>
      </c>
    </row>
    <row r="2507" ht="15.75" customHeight="1">
      <c r="A2507" s="1">
        <v>57891.499965</v>
      </c>
      <c r="B2507" s="1">
        <v>57891.0</v>
      </c>
      <c r="C2507" s="1">
        <v>57892.0</v>
      </c>
      <c r="D2507" s="1">
        <v>-0.017165</v>
      </c>
      <c r="E2507" s="1">
        <v>0.013491</v>
      </c>
      <c r="F2507" s="1">
        <v>0.001745</v>
      </c>
      <c r="G2507" s="1">
        <v>0.006518</v>
      </c>
      <c r="H2507" s="1">
        <v>-0.011099</v>
      </c>
      <c r="I2507" s="1">
        <v>0.005351</v>
      </c>
      <c r="J2507" s="1">
        <v>-0.003438</v>
      </c>
      <c r="K2507" s="1">
        <v>0.008536</v>
      </c>
    </row>
    <row r="2508" ht="15.75" customHeight="1">
      <c r="A2508" s="1">
        <v>57892.499965</v>
      </c>
      <c r="B2508" s="1">
        <v>57892.0</v>
      </c>
      <c r="C2508" s="1">
        <v>57893.0</v>
      </c>
      <c r="D2508" s="1">
        <v>-0.015078</v>
      </c>
      <c r="E2508" s="1">
        <v>0.012833</v>
      </c>
      <c r="F2508" s="1">
        <v>-0.002177</v>
      </c>
      <c r="G2508" s="1">
        <v>0.005629</v>
      </c>
      <c r="H2508" s="1">
        <v>-0.006866</v>
      </c>
      <c r="I2508" s="1">
        <v>0.005269</v>
      </c>
      <c r="J2508" s="1">
        <v>-0.00251</v>
      </c>
      <c r="K2508" s="1">
        <v>0.008136</v>
      </c>
    </row>
    <row r="2509" ht="15.75" customHeight="1">
      <c r="A2509" s="1">
        <v>57893.499965</v>
      </c>
      <c r="B2509" s="1">
        <v>57893.0</v>
      </c>
      <c r="C2509" s="1">
        <v>57894.0</v>
      </c>
      <c r="D2509" s="1">
        <v>-0.004125</v>
      </c>
      <c r="E2509" s="1">
        <v>0.014046</v>
      </c>
      <c r="F2509" s="1">
        <v>-0.008062</v>
      </c>
      <c r="G2509" s="1">
        <v>0.005417</v>
      </c>
      <c r="H2509" s="1">
        <v>6.490000000000001E-4</v>
      </c>
      <c r="I2509" s="1">
        <v>0.005879</v>
      </c>
      <c r="J2509" s="1">
        <v>0.001307</v>
      </c>
      <c r="K2509" s="1">
        <v>0.009029</v>
      </c>
    </row>
    <row r="2510" ht="15.75" customHeight="1">
      <c r="A2510" s="1">
        <v>57894.499965</v>
      </c>
      <c r="B2510" s="1">
        <v>57894.0</v>
      </c>
      <c r="C2510" s="1">
        <v>57895.0</v>
      </c>
      <c r="D2510" s="1">
        <v>0.007719</v>
      </c>
      <c r="E2510" s="1">
        <v>0.013752</v>
      </c>
      <c r="F2510" s="1">
        <v>0.003641</v>
      </c>
      <c r="G2510" s="1">
        <v>0.006169</v>
      </c>
      <c r="H2510" s="1">
        <v>0.001852</v>
      </c>
      <c r="I2510" s="1">
        <v>0.005633</v>
      </c>
      <c r="J2510" s="1">
        <v>9.92E-4</v>
      </c>
      <c r="K2510" s="1">
        <v>0.00869</v>
      </c>
    </row>
    <row r="2511" ht="15.75" customHeight="1">
      <c r="A2511" s="1">
        <v>57895.499965</v>
      </c>
      <c r="B2511" s="1">
        <v>57895.0</v>
      </c>
      <c r="C2511" s="1">
        <v>57896.0</v>
      </c>
      <c r="D2511" s="1">
        <v>0.012572</v>
      </c>
      <c r="E2511" s="1">
        <v>0.014882</v>
      </c>
      <c r="F2511" s="1">
        <v>-3.35E-4</v>
      </c>
      <c r="G2511" s="1">
        <v>0.006439</v>
      </c>
      <c r="H2511" s="1">
        <v>0.002605</v>
      </c>
      <c r="I2511" s="1">
        <v>0.006265</v>
      </c>
      <c r="J2511" s="1">
        <v>0.008549</v>
      </c>
      <c r="K2511" s="1">
        <v>0.009366</v>
      </c>
    </row>
    <row r="2512" ht="15.75" customHeight="1">
      <c r="A2512" s="1">
        <v>57896.499965</v>
      </c>
      <c r="B2512" s="1">
        <v>57896.0</v>
      </c>
      <c r="C2512" s="1">
        <v>57897.0</v>
      </c>
      <c r="D2512" s="1">
        <v>0.010625</v>
      </c>
      <c r="E2512" s="1">
        <v>0.016392</v>
      </c>
      <c r="F2512" s="1">
        <v>-8.78E-4</v>
      </c>
      <c r="G2512" s="1">
        <v>0.006321</v>
      </c>
      <c r="H2512" s="1">
        <v>0.001799</v>
      </c>
      <c r="I2512" s="1">
        <v>0.006963</v>
      </c>
      <c r="J2512" s="1">
        <v>0.007063</v>
      </c>
      <c r="K2512" s="1">
        <v>0.010383</v>
      </c>
    </row>
    <row r="2513" ht="15.75" customHeight="1">
      <c r="A2513" s="1">
        <v>57897.499965</v>
      </c>
      <c r="B2513" s="1">
        <v>57897.0</v>
      </c>
      <c r="C2513" s="1">
        <v>57898.0</v>
      </c>
      <c r="D2513" s="1">
        <v>0.003296</v>
      </c>
      <c r="E2513" s="1">
        <v>0.036951</v>
      </c>
      <c r="F2513" s="1">
        <v>-0.012892</v>
      </c>
      <c r="G2513" s="1">
        <v>0.015643</v>
      </c>
      <c r="H2513" s="1">
        <v>-0.002491</v>
      </c>
      <c r="I2513" s="1">
        <v>0.014395</v>
      </c>
      <c r="J2513" s="1">
        <v>0.011968</v>
      </c>
      <c r="K2513" s="1">
        <v>0.024296</v>
      </c>
    </row>
    <row r="2514" ht="15.75" customHeight="1">
      <c r="A2514" s="1">
        <v>57898.499965</v>
      </c>
      <c r="B2514" s="1">
        <v>57898.0</v>
      </c>
      <c r="C2514" s="1">
        <v>57899.0</v>
      </c>
      <c r="D2514" s="1">
        <v>-0.001636</v>
      </c>
      <c r="E2514" s="1">
        <v>0.021326</v>
      </c>
      <c r="F2514" s="1">
        <v>0.004901</v>
      </c>
      <c r="G2514" s="1">
        <v>0.009048</v>
      </c>
      <c r="H2514" s="1">
        <v>-0.006915</v>
      </c>
      <c r="I2514" s="1">
        <v>0.00894</v>
      </c>
      <c r="J2514" s="1">
        <v>0.003605</v>
      </c>
      <c r="K2514" s="1">
        <v>0.013759</v>
      </c>
    </row>
    <row r="2515" ht="15.75" customHeight="1">
      <c r="A2515" s="1">
        <v>57899.499965</v>
      </c>
      <c r="B2515" s="1">
        <v>57899.0</v>
      </c>
      <c r="C2515" s="1">
        <v>57900.0</v>
      </c>
      <c r="D2515" s="1">
        <v>0.037707</v>
      </c>
      <c r="E2515" s="1">
        <v>0.01526</v>
      </c>
      <c r="F2515" s="1">
        <v>0.001143</v>
      </c>
      <c r="G2515" s="1">
        <v>0.006004</v>
      </c>
      <c r="H2515" s="1">
        <v>0.006523</v>
      </c>
      <c r="I2515" s="1">
        <v>0.006271</v>
      </c>
      <c r="J2515" s="1">
        <v>0.023297</v>
      </c>
      <c r="K2515" s="1">
        <v>0.010027</v>
      </c>
    </row>
    <row r="2516" ht="15.75" customHeight="1">
      <c r="A2516" s="1">
        <v>57900.499965</v>
      </c>
      <c r="B2516" s="1">
        <v>57900.0</v>
      </c>
      <c r="C2516" s="1">
        <v>57901.0</v>
      </c>
      <c r="D2516" s="1">
        <v>0.025456</v>
      </c>
      <c r="E2516" s="1">
        <v>0.014104</v>
      </c>
      <c r="F2516" s="1">
        <v>-0.005328</v>
      </c>
      <c r="G2516" s="1">
        <v>0.005391</v>
      </c>
      <c r="H2516" s="1">
        <v>0.002434</v>
      </c>
      <c r="I2516" s="1">
        <v>0.006154</v>
      </c>
      <c r="J2516" s="1">
        <v>0.022429</v>
      </c>
      <c r="K2516" s="1">
        <v>0.009387</v>
      </c>
    </row>
    <row r="2517" ht="15.75" customHeight="1">
      <c r="A2517" s="1">
        <v>57901.499965</v>
      </c>
      <c r="B2517" s="1">
        <v>57901.0</v>
      </c>
      <c r="C2517" s="1">
        <v>57902.0</v>
      </c>
      <c r="D2517" s="1">
        <v>-0.0418</v>
      </c>
      <c r="E2517" s="1">
        <v>0.015582</v>
      </c>
      <c r="F2517" s="1">
        <v>-0.007387</v>
      </c>
      <c r="G2517" s="1">
        <v>0.007046</v>
      </c>
      <c r="H2517" s="1">
        <v>-0.015178</v>
      </c>
      <c r="I2517" s="1">
        <v>0.007053</v>
      </c>
      <c r="J2517" s="1">
        <v>-0.013824</v>
      </c>
      <c r="K2517" s="1">
        <v>0.009882</v>
      </c>
    </row>
    <row r="2518" ht="15.75" customHeight="1">
      <c r="A2518" s="1">
        <v>57902.499965</v>
      </c>
      <c r="B2518" s="1">
        <v>57902.0</v>
      </c>
      <c r="C2518" s="1">
        <v>57903.0</v>
      </c>
      <c r="D2518" s="1">
        <v>-0.006359</v>
      </c>
      <c r="E2518" s="1">
        <v>0.013375</v>
      </c>
      <c r="F2518" s="1">
        <v>0.001339</v>
      </c>
      <c r="G2518" s="1">
        <v>0.005616</v>
      </c>
      <c r="H2518" s="1">
        <v>-0.001526</v>
      </c>
      <c r="I2518" s="1">
        <v>0.005998</v>
      </c>
      <c r="J2518" s="1">
        <v>-0.004135</v>
      </c>
      <c r="K2518" s="1">
        <v>0.008739</v>
      </c>
    </row>
    <row r="2519" ht="15.75" customHeight="1">
      <c r="A2519" s="1">
        <v>57903.499965</v>
      </c>
      <c r="B2519" s="1">
        <v>57903.0</v>
      </c>
      <c r="C2519" s="1">
        <v>57904.0</v>
      </c>
      <c r="D2519" s="1">
        <v>-0.007732</v>
      </c>
      <c r="E2519" s="1">
        <v>0.012566</v>
      </c>
      <c r="F2519" s="1">
        <v>0.006668</v>
      </c>
      <c r="G2519" s="1">
        <v>0.005816</v>
      </c>
      <c r="H2519" s="1">
        <v>-0.001868</v>
      </c>
      <c r="I2519" s="1">
        <v>0.005676</v>
      </c>
      <c r="J2519" s="1">
        <v>-0.009099</v>
      </c>
      <c r="K2519" s="1">
        <v>0.007981</v>
      </c>
    </row>
    <row r="2520" ht="15.75" customHeight="1">
      <c r="A2520" s="1">
        <v>57904.499965</v>
      </c>
      <c r="B2520" s="1">
        <v>57904.0</v>
      </c>
      <c r="C2520" s="1">
        <v>57905.0</v>
      </c>
      <c r="D2520" s="1">
        <v>0.019643</v>
      </c>
      <c r="E2520" s="1">
        <v>0.011881</v>
      </c>
      <c r="F2520" s="1">
        <v>0.00341</v>
      </c>
      <c r="G2520" s="1">
        <v>0.005184</v>
      </c>
      <c r="H2520" s="1">
        <v>0.01148</v>
      </c>
      <c r="I2520" s="1">
        <v>0.005512</v>
      </c>
      <c r="J2520" s="1">
        <v>0.001433</v>
      </c>
      <c r="K2520" s="1">
        <v>0.007473</v>
      </c>
    </row>
    <row r="2521" ht="15.75" customHeight="1">
      <c r="A2521" s="1">
        <v>57905.499965</v>
      </c>
      <c r="B2521" s="1">
        <v>57905.0</v>
      </c>
      <c r="C2521" s="1">
        <v>57906.0</v>
      </c>
      <c r="D2521" s="1">
        <v>-0.016226</v>
      </c>
      <c r="E2521" s="1">
        <v>0.012182</v>
      </c>
      <c r="F2521" s="1">
        <v>3.89E-4</v>
      </c>
      <c r="G2521" s="1">
        <v>0.00536</v>
      </c>
      <c r="H2521" s="1">
        <v>-0.002332</v>
      </c>
      <c r="I2521" s="1">
        <v>0.005573</v>
      </c>
      <c r="J2521" s="1">
        <v>-0.012022</v>
      </c>
      <c r="K2521" s="1">
        <v>0.00771</v>
      </c>
    </row>
    <row r="2522" ht="15.75" customHeight="1">
      <c r="A2522" s="1">
        <v>57906.499965</v>
      </c>
      <c r="B2522" s="1">
        <v>57906.0</v>
      </c>
      <c r="C2522" s="1">
        <v>57907.0</v>
      </c>
      <c r="D2522" s="1">
        <v>-0.026064</v>
      </c>
      <c r="E2522" s="1">
        <v>0.010608</v>
      </c>
      <c r="F2522" s="1">
        <v>-0.009637</v>
      </c>
      <c r="G2522" s="1">
        <v>0.004177</v>
      </c>
      <c r="H2522" s="1">
        <v>-0.009849</v>
      </c>
      <c r="I2522" s="1">
        <v>0.004586</v>
      </c>
      <c r="J2522" s="1">
        <v>-0.003959</v>
      </c>
      <c r="K2522" s="1">
        <v>0.007114</v>
      </c>
    </row>
    <row r="2523" ht="15.75" customHeight="1">
      <c r="A2523" s="1">
        <v>57907.499965</v>
      </c>
      <c r="B2523" s="1">
        <v>57907.0</v>
      </c>
      <c r="C2523" s="1">
        <v>57908.0</v>
      </c>
      <c r="D2523" s="1">
        <v>-0.016729</v>
      </c>
      <c r="E2523" s="1">
        <v>0.011745</v>
      </c>
      <c r="F2523" s="1">
        <v>-0.00726</v>
      </c>
      <c r="G2523" s="1">
        <v>0.005292</v>
      </c>
      <c r="H2523" s="1">
        <v>-0.00713</v>
      </c>
      <c r="I2523" s="1">
        <v>0.004944</v>
      </c>
      <c r="J2523" s="1">
        <v>-0.001699</v>
      </c>
      <c r="K2523" s="1">
        <v>0.007795</v>
      </c>
    </row>
    <row r="2524" ht="15.75" customHeight="1">
      <c r="A2524" s="1">
        <v>57908.499965</v>
      </c>
      <c r="B2524" s="1">
        <v>57908.0</v>
      </c>
      <c r="C2524" s="1">
        <v>57909.0</v>
      </c>
      <c r="D2524" s="1">
        <v>-0.01931</v>
      </c>
      <c r="E2524" s="1">
        <v>0.021491</v>
      </c>
      <c r="F2524" s="1">
        <v>-0.006782</v>
      </c>
      <c r="G2524" s="1">
        <v>0.008538</v>
      </c>
      <c r="H2524" s="1">
        <v>0.002853</v>
      </c>
      <c r="I2524" s="1">
        <v>0.010049</v>
      </c>
      <c r="J2524" s="1">
        <v>-0.016901</v>
      </c>
      <c r="K2524" s="1">
        <v>0.014336</v>
      </c>
    </row>
    <row r="2525" ht="15.75" customHeight="1">
      <c r="A2525" s="1">
        <v>57909.499965</v>
      </c>
      <c r="B2525" s="1">
        <v>57909.0</v>
      </c>
      <c r="C2525" s="1">
        <v>57910.0</v>
      </c>
      <c r="D2525" s="1">
        <v>0.022588</v>
      </c>
      <c r="E2525" s="1">
        <v>0.011887</v>
      </c>
      <c r="F2525" s="1">
        <v>0.009188</v>
      </c>
      <c r="G2525" s="1">
        <v>0.005777</v>
      </c>
      <c r="H2525" s="1">
        <v>0.009222</v>
      </c>
      <c r="I2525" s="1">
        <v>0.005475</v>
      </c>
      <c r="J2525" s="1">
        <v>0.003677</v>
      </c>
      <c r="K2525" s="1">
        <v>0.007603</v>
      </c>
    </row>
    <row r="2526" ht="15.75" customHeight="1">
      <c r="A2526" s="1">
        <v>57910.499965</v>
      </c>
      <c r="B2526" s="1">
        <v>57910.0</v>
      </c>
      <c r="C2526" s="1">
        <v>57911.0</v>
      </c>
      <c r="D2526" s="1">
        <v>-0.012832</v>
      </c>
      <c r="E2526" s="1">
        <v>0.010663</v>
      </c>
      <c r="F2526" s="1">
        <v>-0.003937</v>
      </c>
      <c r="G2526" s="1">
        <v>0.005168</v>
      </c>
      <c r="H2526" s="1">
        <v>-0.003049</v>
      </c>
      <c r="I2526" s="1">
        <v>0.004682</v>
      </c>
      <c r="J2526" s="1">
        <v>-0.006448</v>
      </c>
      <c r="K2526" s="1">
        <v>0.007002</v>
      </c>
    </row>
    <row r="2527" ht="15.75" customHeight="1">
      <c r="A2527" s="1">
        <v>57911.499965</v>
      </c>
      <c r="B2527" s="1">
        <v>57911.0</v>
      </c>
      <c r="C2527" s="1">
        <v>57912.0</v>
      </c>
      <c r="D2527" s="1">
        <v>0.021471</v>
      </c>
      <c r="E2527" s="1">
        <v>0.012657</v>
      </c>
      <c r="F2527" s="1">
        <v>-0.007072</v>
      </c>
      <c r="G2527" s="1">
        <v>0.005517</v>
      </c>
      <c r="H2527" s="1">
        <v>-7.91E-4</v>
      </c>
      <c r="I2527" s="1">
        <v>0.00532</v>
      </c>
      <c r="J2527" s="1">
        <v>0.024816</v>
      </c>
      <c r="K2527" s="1">
        <v>0.008693</v>
      </c>
    </row>
    <row r="2528" ht="15.75" customHeight="1">
      <c r="A2528" s="1">
        <v>57912.499965</v>
      </c>
      <c r="B2528" s="1">
        <v>57912.0</v>
      </c>
      <c r="C2528" s="1">
        <v>57913.0</v>
      </c>
      <c r="D2528" s="1">
        <v>-0.010261</v>
      </c>
      <c r="E2528" s="1">
        <v>0.011656</v>
      </c>
      <c r="F2528" s="1">
        <v>-0.007521</v>
      </c>
      <c r="G2528" s="1">
        <v>0.005135</v>
      </c>
      <c r="H2528" s="1">
        <v>0.00373</v>
      </c>
      <c r="I2528" s="1">
        <v>0.005199</v>
      </c>
      <c r="J2528" s="1">
        <v>-0.009333</v>
      </c>
      <c r="K2528" s="1">
        <v>0.007603</v>
      </c>
    </row>
    <row r="2529" ht="15.75" customHeight="1">
      <c r="A2529" s="1">
        <v>57913.499965</v>
      </c>
      <c r="B2529" s="1">
        <v>57913.0</v>
      </c>
      <c r="C2529" s="1">
        <v>57914.0</v>
      </c>
      <c r="D2529" s="1">
        <v>0.008085</v>
      </c>
      <c r="E2529" s="1">
        <v>0.014162</v>
      </c>
      <c r="F2529" s="1">
        <v>0.004953</v>
      </c>
      <c r="G2529" s="1">
        <v>0.00692</v>
      </c>
      <c r="H2529" s="1">
        <v>-0.001092</v>
      </c>
      <c r="I2529" s="1">
        <v>0.006033</v>
      </c>
      <c r="J2529" s="1">
        <v>0.004266</v>
      </c>
      <c r="K2529" s="1">
        <v>0.009203</v>
      </c>
    </row>
    <row r="2530" ht="15.75" customHeight="1">
      <c r="A2530" s="1">
        <v>57914.499965</v>
      </c>
      <c r="B2530" s="1">
        <v>57914.0</v>
      </c>
      <c r="C2530" s="1">
        <v>57915.0</v>
      </c>
      <c r="D2530" s="1">
        <v>-0.016431</v>
      </c>
      <c r="E2530" s="1">
        <v>0.014642</v>
      </c>
      <c r="F2530" s="1">
        <v>8.04E-4</v>
      </c>
      <c r="G2530" s="1">
        <v>0.006823</v>
      </c>
      <c r="H2530" s="1">
        <v>7.01E-4</v>
      </c>
      <c r="I2530" s="1">
        <v>0.006667</v>
      </c>
      <c r="J2530" s="1">
        <v>-0.016655</v>
      </c>
      <c r="K2530" s="1">
        <v>0.009006</v>
      </c>
    </row>
    <row r="2531" ht="15.75" customHeight="1">
      <c r="A2531" s="1">
        <v>57915.499965</v>
      </c>
      <c r="B2531" s="1">
        <v>57915.0</v>
      </c>
      <c r="C2531" s="1">
        <v>57916.0</v>
      </c>
      <c r="D2531" s="1">
        <v>-0.030884</v>
      </c>
      <c r="E2531" s="1">
        <v>0.016114</v>
      </c>
      <c r="F2531" s="1">
        <v>-0.005351</v>
      </c>
      <c r="G2531" s="1">
        <v>0.006492</v>
      </c>
      <c r="H2531" s="1">
        <v>-0.011914</v>
      </c>
      <c r="I2531" s="1">
        <v>0.006913</v>
      </c>
      <c r="J2531" s="1">
        <v>-0.010409</v>
      </c>
      <c r="K2531" s="1">
        <v>0.010468</v>
      </c>
    </row>
    <row r="2532" ht="15.75" customHeight="1">
      <c r="A2532" s="1">
        <v>57916.499965</v>
      </c>
      <c r="B2532" s="1">
        <v>57916.0</v>
      </c>
      <c r="C2532" s="1">
        <v>57917.0</v>
      </c>
      <c r="D2532" s="1">
        <v>-0.003128</v>
      </c>
      <c r="E2532" s="1">
        <v>0.019142</v>
      </c>
      <c r="F2532" s="1">
        <v>-0.009582</v>
      </c>
      <c r="G2532" s="1">
        <v>0.007481</v>
      </c>
      <c r="H2532" s="1">
        <v>-0.008476</v>
      </c>
      <c r="I2532" s="1">
        <v>0.007746</v>
      </c>
      <c r="J2532" s="1">
        <v>0.014124</v>
      </c>
      <c r="K2532" s="1">
        <v>0.012671</v>
      </c>
    </row>
    <row r="2533" ht="15.75" customHeight="1">
      <c r="A2533" s="1">
        <v>57917.499965</v>
      </c>
      <c r="B2533" s="1">
        <v>57917.0</v>
      </c>
      <c r="C2533" s="1">
        <v>57918.0</v>
      </c>
      <c r="D2533" s="1">
        <v>0.039726</v>
      </c>
      <c r="E2533" s="1">
        <v>0.024835</v>
      </c>
      <c r="F2533" s="1">
        <v>0.007976</v>
      </c>
      <c r="G2533" s="1">
        <v>0.011165</v>
      </c>
      <c r="H2533" s="1">
        <v>0.018746</v>
      </c>
      <c r="I2533" s="1">
        <v>0.010777</v>
      </c>
      <c r="J2533" s="1">
        <v>0.006152</v>
      </c>
      <c r="K2533" s="1">
        <v>0.015102</v>
      </c>
    </row>
    <row r="2534" ht="15.75" customHeight="1">
      <c r="A2534" s="1">
        <v>57937.499965</v>
      </c>
      <c r="B2534" s="1">
        <v>57937.0</v>
      </c>
      <c r="C2534" s="1">
        <v>57938.0</v>
      </c>
      <c r="D2534" s="1">
        <v>-0.01383</v>
      </c>
      <c r="E2534" s="1">
        <v>0.024321</v>
      </c>
      <c r="F2534" s="1">
        <v>0.002966</v>
      </c>
      <c r="G2534" s="1">
        <v>0.009696</v>
      </c>
      <c r="H2534" s="1">
        <v>0.012328</v>
      </c>
      <c r="I2534" s="1">
        <v>0.010973</v>
      </c>
      <c r="J2534" s="1">
        <v>-0.026031</v>
      </c>
      <c r="K2534" s="1">
        <v>0.014578</v>
      </c>
    </row>
    <row r="2535" ht="15.75" customHeight="1">
      <c r="A2535" s="1">
        <v>57938.499965</v>
      </c>
      <c r="B2535" s="1">
        <v>57938.0</v>
      </c>
      <c r="C2535" s="1">
        <v>57939.0</v>
      </c>
      <c r="D2535" s="1">
        <v>-0.014543</v>
      </c>
      <c r="E2535" s="1">
        <v>0.018325</v>
      </c>
      <c r="F2535" s="1">
        <v>-0.003372</v>
      </c>
      <c r="G2535" s="1">
        <v>0.007971</v>
      </c>
      <c r="H2535" s="1">
        <v>-0.002034</v>
      </c>
      <c r="I2535" s="1">
        <v>0.007871</v>
      </c>
      <c r="J2535" s="1">
        <v>-0.007549</v>
      </c>
      <c r="K2535" s="1">
        <v>0.011383</v>
      </c>
    </row>
    <row r="2536" ht="15.75" customHeight="1">
      <c r="A2536" s="1">
        <v>57939.499965</v>
      </c>
      <c r="B2536" s="1">
        <v>57939.0</v>
      </c>
      <c r="C2536" s="1">
        <v>57940.0</v>
      </c>
      <c r="D2536" s="1">
        <v>-0.005421</v>
      </c>
      <c r="E2536" s="1">
        <v>0.01653</v>
      </c>
      <c r="F2536" s="1">
        <v>-0.002116</v>
      </c>
      <c r="G2536" s="1">
        <v>0.007739</v>
      </c>
      <c r="H2536" s="1">
        <v>0.007219</v>
      </c>
      <c r="I2536" s="1">
        <v>0.007295</v>
      </c>
      <c r="J2536" s="1">
        <v>-0.01245</v>
      </c>
      <c r="K2536" s="1">
        <v>0.010109</v>
      </c>
    </row>
    <row r="2537" ht="15.75" customHeight="1">
      <c r="A2537" s="1">
        <v>57940.499965</v>
      </c>
      <c r="B2537" s="1">
        <v>57940.0</v>
      </c>
      <c r="C2537" s="1">
        <v>57941.0</v>
      </c>
      <c r="D2537" s="1">
        <v>0.00245</v>
      </c>
      <c r="E2537" s="1">
        <v>0.014285</v>
      </c>
      <c r="F2537" s="1">
        <v>0.003351</v>
      </c>
      <c r="G2537" s="1">
        <v>0.006954</v>
      </c>
      <c r="H2537" s="1">
        <v>0.006553</v>
      </c>
      <c r="I2537" s="1">
        <v>0.006622</v>
      </c>
      <c r="J2537" s="1">
        <v>-0.008418</v>
      </c>
      <c r="K2537" s="1">
        <v>0.008524</v>
      </c>
    </row>
    <row r="2538" ht="15.75" customHeight="1">
      <c r="A2538" s="1">
        <v>57941.499965</v>
      </c>
      <c r="B2538" s="1">
        <v>57941.0</v>
      </c>
      <c r="C2538" s="1">
        <v>57942.0</v>
      </c>
      <c r="D2538" s="1">
        <v>-0.004247</v>
      </c>
      <c r="E2538" s="1">
        <v>0.013199</v>
      </c>
      <c r="F2538" s="1">
        <v>7.86E-4</v>
      </c>
      <c r="G2538" s="1">
        <v>0.007031</v>
      </c>
      <c r="H2538" s="1">
        <v>-0.002441</v>
      </c>
      <c r="I2538" s="1">
        <v>0.006025</v>
      </c>
      <c r="J2538" s="1">
        <v>-0.002184</v>
      </c>
      <c r="K2538" s="1">
        <v>0.007905</v>
      </c>
    </row>
    <row r="2539" ht="15.75" customHeight="1">
      <c r="A2539" s="1">
        <v>57942.499965</v>
      </c>
      <c r="B2539" s="1">
        <v>57942.0</v>
      </c>
      <c r="C2539" s="1">
        <v>57943.0</v>
      </c>
      <c r="D2539" s="1">
        <v>0.00776</v>
      </c>
      <c r="E2539" s="1">
        <v>0.013492</v>
      </c>
      <c r="F2539" s="1">
        <v>0.002117</v>
      </c>
      <c r="G2539" s="1">
        <v>0.006527</v>
      </c>
      <c r="H2539" s="1">
        <v>0.004611</v>
      </c>
      <c r="I2539" s="1">
        <v>0.006269</v>
      </c>
      <c r="J2539" s="1">
        <v>-2.43E-4</v>
      </c>
      <c r="K2539" s="1">
        <v>0.008318</v>
      </c>
    </row>
    <row r="2540" ht="15.75" customHeight="1">
      <c r="A2540" s="1">
        <v>57943.499965</v>
      </c>
      <c r="B2540" s="1">
        <v>57943.0</v>
      </c>
      <c r="C2540" s="1">
        <v>57944.0</v>
      </c>
      <c r="D2540" s="1">
        <v>-0.006622</v>
      </c>
      <c r="E2540" s="1">
        <v>0.011504</v>
      </c>
      <c r="F2540" s="1">
        <v>-0.003075</v>
      </c>
      <c r="G2540" s="1">
        <v>0.00544</v>
      </c>
      <c r="H2540" s="1">
        <v>-0.003225</v>
      </c>
      <c r="I2540" s="1">
        <v>0.005089</v>
      </c>
      <c r="J2540" s="1">
        <v>7.7E-4</v>
      </c>
      <c r="K2540" s="1">
        <v>0.007527</v>
      </c>
    </row>
    <row r="2541" ht="15.75" customHeight="1">
      <c r="A2541" s="1">
        <v>57944.499965</v>
      </c>
      <c r="B2541" s="1">
        <v>57944.0</v>
      </c>
      <c r="C2541" s="1">
        <v>57945.0</v>
      </c>
      <c r="D2541" s="1">
        <v>-0.021786</v>
      </c>
      <c r="E2541" s="1">
        <v>0.01116</v>
      </c>
      <c r="F2541" s="1">
        <v>-0.003791</v>
      </c>
      <c r="G2541" s="1">
        <v>0.0054</v>
      </c>
      <c r="H2541" s="1">
        <v>-0.007356</v>
      </c>
      <c r="I2541" s="1">
        <v>0.004748</v>
      </c>
      <c r="J2541" s="1">
        <v>-0.007641</v>
      </c>
      <c r="K2541" s="1">
        <v>0.007485</v>
      </c>
    </row>
    <row r="2542" ht="15.75" customHeight="1">
      <c r="A2542" s="1">
        <v>57945.499965</v>
      </c>
      <c r="B2542" s="1">
        <v>57945.0</v>
      </c>
      <c r="C2542" s="1">
        <v>57946.0</v>
      </c>
      <c r="D2542" s="1">
        <v>-0.006363</v>
      </c>
      <c r="E2542" s="1">
        <v>0.010993</v>
      </c>
      <c r="F2542" s="1">
        <v>-0.003164</v>
      </c>
      <c r="G2542" s="1">
        <v>0.005011</v>
      </c>
      <c r="H2542" s="1">
        <v>-0.005916</v>
      </c>
      <c r="I2542" s="1">
        <v>0.004702</v>
      </c>
      <c r="J2542" s="1">
        <v>0.003108</v>
      </c>
      <c r="K2542" s="1">
        <v>0.007466</v>
      </c>
    </row>
    <row r="2543" ht="15.75" customHeight="1">
      <c r="A2543" s="1">
        <v>57946.499965</v>
      </c>
      <c r="B2543" s="1">
        <v>57946.0</v>
      </c>
      <c r="C2543" s="1">
        <v>57947.0</v>
      </c>
      <c r="D2543" s="1">
        <v>-0.006416</v>
      </c>
      <c r="E2543" s="1">
        <v>0.013339</v>
      </c>
      <c r="F2543" s="1">
        <v>-0.001052</v>
      </c>
      <c r="G2543" s="1">
        <v>0.006294</v>
      </c>
      <c r="H2543" s="1">
        <v>-0.003125</v>
      </c>
      <c r="I2543" s="1">
        <v>0.0057</v>
      </c>
      <c r="J2543" s="1">
        <v>-0.001609</v>
      </c>
      <c r="K2543" s="1">
        <v>0.009008</v>
      </c>
    </row>
    <row r="2544" ht="15.75" customHeight="1">
      <c r="A2544" s="1">
        <v>57947.499965</v>
      </c>
      <c r="B2544" s="1">
        <v>57947.0</v>
      </c>
      <c r="C2544" s="1">
        <v>57948.0</v>
      </c>
      <c r="D2544" s="1">
        <v>0.028116</v>
      </c>
      <c r="E2544" s="1">
        <v>0.01446</v>
      </c>
      <c r="F2544" s="1">
        <v>-1.28E-4</v>
      </c>
      <c r="G2544" s="1">
        <v>0.006186</v>
      </c>
      <c r="H2544" s="1">
        <v>0.003195</v>
      </c>
      <c r="I2544" s="1">
        <v>0.005959</v>
      </c>
      <c r="J2544" s="1">
        <v>0.022358</v>
      </c>
      <c r="K2544" s="1">
        <v>0.010051</v>
      </c>
    </row>
    <row r="2545" ht="15.75" customHeight="1">
      <c r="A2545" s="1">
        <v>57948.499965</v>
      </c>
      <c r="B2545" s="1">
        <v>57948.0</v>
      </c>
      <c r="C2545" s="1">
        <v>57949.0</v>
      </c>
      <c r="D2545" s="1">
        <v>-0.010384000000000001</v>
      </c>
      <c r="E2545" s="1">
        <v>0.01</v>
      </c>
      <c r="F2545" s="1">
        <v>8.51E-4</v>
      </c>
      <c r="G2545" s="1">
        <v>0.004531</v>
      </c>
      <c r="H2545" s="1">
        <v>-0.005378</v>
      </c>
      <c r="I2545" s="1">
        <v>0.004248</v>
      </c>
      <c r="J2545" s="1">
        <v>-0.003374</v>
      </c>
      <c r="K2545" s="1">
        <v>0.006563</v>
      </c>
    </row>
    <row r="2546" ht="15.75" customHeight="1">
      <c r="A2546" s="1">
        <v>57949.499965</v>
      </c>
      <c r="B2546" s="1">
        <v>57949.0</v>
      </c>
      <c r="C2546" s="1">
        <v>57950.0</v>
      </c>
      <c r="D2546" s="1">
        <v>-0.001818</v>
      </c>
      <c r="E2546" s="1">
        <v>0.009755</v>
      </c>
      <c r="F2546" s="1">
        <v>0.003984</v>
      </c>
      <c r="G2546" s="1">
        <v>0.004317</v>
      </c>
      <c r="H2546" s="1">
        <v>-7.12E-4</v>
      </c>
      <c r="I2546" s="1">
        <v>0.004421</v>
      </c>
      <c r="J2546" s="1">
        <v>-0.004306</v>
      </c>
      <c r="K2546" s="1">
        <v>0.006199</v>
      </c>
    </row>
    <row r="2547" ht="15.75" customHeight="1">
      <c r="A2547" s="1">
        <v>57950.499965</v>
      </c>
      <c r="B2547" s="1">
        <v>57950.0</v>
      </c>
      <c r="C2547" s="1">
        <v>57951.0</v>
      </c>
      <c r="D2547" s="1">
        <v>0.00574</v>
      </c>
      <c r="E2547" s="1">
        <v>0.009465</v>
      </c>
      <c r="F2547" s="1">
        <v>-0.001351</v>
      </c>
      <c r="G2547" s="1">
        <v>0.004035</v>
      </c>
      <c r="H2547" s="1">
        <v>-9.58E-4</v>
      </c>
      <c r="I2547" s="1">
        <v>0.00413</v>
      </c>
      <c r="J2547" s="1">
        <v>0.00758</v>
      </c>
      <c r="K2547" s="1">
        <v>0.006261</v>
      </c>
    </row>
    <row r="2548" ht="15.75" customHeight="1">
      <c r="A2548" s="1">
        <v>57951.499965</v>
      </c>
      <c r="B2548" s="1">
        <v>57951.0</v>
      </c>
      <c r="C2548" s="1">
        <v>57952.0</v>
      </c>
      <c r="D2548" s="1">
        <v>-0.008154</v>
      </c>
      <c r="E2548" s="1">
        <v>0.00863</v>
      </c>
      <c r="F2548" s="1">
        <v>-0.007052</v>
      </c>
      <c r="G2548" s="1">
        <v>0.003657</v>
      </c>
      <c r="H2548" s="1">
        <v>-0.003821</v>
      </c>
      <c r="I2548" s="1">
        <v>0.003515</v>
      </c>
      <c r="J2548" s="1">
        <v>0.001368</v>
      </c>
      <c r="K2548" s="1">
        <v>0.005948</v>
      </c>
    </row>
    <row r="2549" ht="15.75" customHeight="1">
      <c r="A2549" s="1">
        <v>57952.499965</v>
      </c>
      <c r="B2549" s="1">
        <v>57952.0</v>
      </c>
      <c r="C2549" s="1">
        <v>57953.0</v>
      </c>
      <c r="D2549" s="1">
        <v>-0.005115</v>
      </c>
      <c r="E2549" s="1">
        <v>0.008886</v>
      </c>
      <c r="F2549" s="1">
        <v>-1.06E-4</v>
      </c>
      <c r="G2549" s="1">
        <v>0.004059</v>
      </c>
      <c r="H2549" s="1">
        <v>0.003227</v>
      </c>
      <c r="I2549" s="1">
        <v>0.004005</v>
      </c>
      <c r="J2549" s="1">
        <v>-0.007612</v>
      </c>
      <c r="K2549" s="1">
        <v>0.00568</v>
      </c>
    </row>
    <row r="2550" ht="15.75" customHeight="1">
      <c r="A2550" s="1">
        <v>57953.499965</v>
      </c>
      <c r="B2550" s="1">
        <v>57953.0</v>
      </c>
      <c r="C2550" s="1">
        <v>57954.0</v>
      </c>
      <c r="D2550" s="1">
        <v>-0.01522</v>
      </c>
      <c r="E2550" s="1">
        <v>0.008995</v>
      </c>
      <c r="F2550" s="1">
        <v>0.004148</v>
      </c>
      <c r="G2550" s="1">
        <v>0.004495</v>
      </c>
      <c r="H2550" s="1">
        <v>-0.007717</v>
      </c>
      <c r="I2550" s="1">
        <v>0.004017</v>
      </c>
      <c r="J2550" s="1">
        <v>-0.007551</v>
      </c>
      <c r="K2550" s="1">
        <v>0.00563</v>
      </c>
    </row>
    <row r="2551" ht="15.75" customHeight="1">
      <c r="A2551" s="1">
        <v>57954.499965</v>
      </c>
      <c r="B2551" s="1">
        <v>57954.0</v>
      </c>
      <c r="C2551" s="1">
        <v>57955.0</v>
      </c>
      <c r="D2551" s="1">
        <v>-0.023633</v>
      </c>
      <c r="E2551" s="1">
        <v>0.009625</v>
      </c>
      <c r="F2551" s="1">
        <v>-0.005429</v>
      </c>
      <c r="G2551" s="1">
        <v>0.004495</v>
      </c>
      <c r="H2551" s="1">
        <v>-0.005173</v>
      </c>
      <c r="I2551" s="1">
        <v>0.004213</v>
      </c>
      <c r="J2551" s="1">
        <v>-0.0089</v>
      </c>
      <c r="K2551" s="1">
        <v>0.006221</v>
      </c>
    </row>
    <row r="2552" ht="15.75" customHeight="1">
      <c r="A2552" s="1">
        <v>57955.499965</v>
      </c>
      <c r="B2552" s="1">
        <v>57955.0</v>
      </c>
      <c r="C2552" s="1">
        <v>57956.0</v>
      </c>
      <c r="D2552" s="1">
        <v>-0.021113</v>
      </c>
      <c r="E2552" s="1">
        <v>0.010724</v>
      </c>
      <c r="F2552" s="1">
        <v>0.001079</v>
      </c>
      <c r="G2552" s="1">
        <v>0.005001</v>
      </c>
      <c r="H2552" s="1">
        <v>-0.006835</v>
      </c>
      <c r="I2552" s="1">
        <v>0.004854</v>
      </c>
      <c r="J2552" s="1">
        <v>-0.010575</v>
      </c>
      <c r="K2552" s="1">
        <v>0.006745</v>
      </c>
    </row>
    <row r="2553" ht="15.75" customHeight="1">
      <c r="A2553" s="1">
        <v>57956.499965</v>
      </c>
      <c r="B2553" s="1">
        <v>57956.0</v>
      </c>
      <c r="C2553" s="1">
        <v>57957.0</v>
      </c>
      <c r="D2553" s="1">
        <v>-0.035455</v>
      </c>
      <c r="E2553" s="1">
        <v>0.011168</v>
      </c>
      <c r="F2553" s="1">
        <v>-0.01511</v>
      </c>
      <c r="G2553" s="1">
        <v>0.004566</v>
      </c>
      <c r="H2553" s="1">
        <v>-0.006988</v>
      </c>
      <c r="I2553" s="1">
        <v>0.004771</v>
      </c>
      <c r="J2553" s="1">
        <v>-0.013186</v>
      </c>
      <c r="K2553" s="1">
        <v>0.007497</v>
      </c>
    </row>
    <row r="2554" ht="15.75" customHeight="1">
      <c r="A2554" s="1">
        <v>57957.499965</v>
      </c>
      <c r="B2554" s="1">
        <v>57957.0</v>
      </c>
      <c r="C2554" s="1">
        <v>57958.0</v>
      </c>
      <c r="D2554" s="1">
        <v>-3.4E-5</v>
      </c>
      <c r="E2554" s="1">
        <v>0.012505</v>
      </c>
      <c r="F2554" s="1">
        <v>-0.009398</v>
      </c>
      <c r="G2554" s="1">
        <v>0.004281</v>
      </c>
      <c r="H2554" s="1">
        <v>0.001441</v>
      </c>
      <c r="I2554" s="1">
        <v>0.005451</v>
      </c>
      <c r="J2554" s="1">
        <v>0.0056</v>
      </c>
      <c r="K2554" s="1">
        <v>0.008451</v>
      </c>
    </row>
    <row r="2555" ht="15.75" customHeight="1">
      <c r="A2555" s="1">
        <v>57958.499965</v>
      </c>
      <c r="B2555" s="1">
        <v>57958.0</v>
      </c>
      <c r="C2555" s="1">
        <v>57959.0</v>
      </c>
      <c r="D2555" s="1">
        <v>-0.023155</v>
      </c>
      <c r="E2555" s="1">
        <v>0.016784</v>
      </c>
      <c r="F2555" s="1">
        <v>-0.0132</v>
      </c>
      <c r="G2555" s="1">
        <v>0.005604</v>
      </c>
      <c r="H2555" s="1">
        <v>-0.004111</v>
      </c>
      <c r="I2555" s="1">
        <v>0.006935</v>
      </c>
      <c r="J2555" s="1">
        <v>-0.007277</v>
      </c>
      <c r="K2555" s="1">
        <v>0.01194</v>
      </c>
    </row>
    <row r="2556" ht="15.75" customHeight="1">
      <c r="A2556" s="1">
        <v>57959.499965</v>
      </c>
      <c r="B2556" s="1">
        <v>57959.0</v>
      </c>
      <c r="C2556" s="1">
        <v>57960.0</v>
      </c>
      <c r="D2556" s="1">
        <v>0.016541</v>
      </c>
      <c r="E2556" s="1">
        <v>0.014802</v>
      </c>
      <c r="F2556" s="1">
        <v>-0.001752</v>
      </c>
      <c r="G2556" s="1">
        <v>0.006407</v>
      </c>
      <c r="H2556" s="1">
        <v>0.005468</v>
      </c>
      <c r="I2556" s="1">
        <v>0.005831</v>
      </c>
      <c r="J2556" s="1">
        <v>0.009709</v>
      </c>
      <c r="K2556" s="1">
        <v>0.009687</v>
      </c>
    </row>
    <row r="2557" ht="15.75" customHeight="1">
      <c r="A2557" s="1">
        <v>57960.499965</v>
      </c>
      <c r="B2557" s="1">
        <v>57960.0</v>
      </c>
      <c r="C2557" s="1">
        <v>57961.0</v>
      </c>
      <c r="D2557" s="1">
        <v>-0.006157</v>
      </c>
      <c r="E2557" s="1">
        <v>0.013977</v>
      </c>
      <c r="F2557" s="1">
        <v>0.001388</v>
      </c>
      <c r="G2557" s="1">
        <v>0.006519</v>
      </c>
      <c r="H2557" s="1">
        <v>-0.006155</v>
      </c>
      <c r="I2557" s="1">
        <v>0.005643</v>
      </c>
      <c r="J2557" s="1">
        <v>0.002376</v>
      </c>
      <c r="K2557" s="1">
        <v>0.008891</v>
      </c>
    </row>
    <row r="2558" ht="15.75" customHeight="1">
      <c r="A2558" s="1">
        <v>57961.499965</v>
      </c>
      <c r="B2558" s="1">
        <v>57961.0</v>
      </c>
      <c r="C2558" s="1">
        <v>57962.0</v>
      </c>
      <c r="D2558" s="1">
        <v>6.23E-4</v>
      </c>
      <c r="E2558" s="1">
        <v>0.012546</v>
      </c>
      <c r="F2558" s="1">
        <v>-0.006659</v>
      </c>
      <c r="G2558" s="1">
        <v>0.005219</v>
      </c>
      <c r="H2558" s="1">
        <v>7.25E-4</v>
      </c>
      <c r="I2558" s="1">
        <v>0.005054</v>
      </c>
      <c r="J2558" s="1">
        <v>0.004915</v>
      </c>
      <c r="K2558" s="1">
        <v>0.008143</v>
      </c>
    </row>
    <row r="2559" ht="15.75" customHeight="1">
      <c r="A2559" s="1">
        <v>57962.499965</v>
      </c>
      <c r="B2559" s="1">
        <v>57962.0</v>
      </c>
      <c r="C2559" s="1">
        <v>57963.0</v>
      </c>
      <c r="D2559" s="1">
        <v>-0.00978</v>
      </c>
      <c r="E2559" s="1">
        <v>0.01433</v>
      </c>
      <c r="F2559" s="1">
        <v>-2.3E-5</v>
      </c>
      <c r="G2559" s="1">
        <v>0.006386</v>
      </c>
      <c r="H2559" s="1">
        <v>0.003755</v>
      </c>
      <c r="I2559" s="1">
        <v>0.006219</v>
      </c>
      <c r="J2559" s="1">
        <v>-0.01408</v>
      </c>
      <c r="K2559" s="1">
        <v>0.00869</v>
      </c>
    </row>
    <row r="2560" ht="15.75" customHeight="1">
      <c r="A2560" s="1">
        <v>57963.499965</v>
      </c>
      <c r="B2560" s="1">
        <v>57963.0</v>
      </c>
      <c r="C2560" s="1">
        <v>57964.0</v>
      </c>
      <c r="D2560" s="1">
        <v>-0.011906</v>
      </c>
      <c r="E2560" s="1">
        <v>0.017485</v>
      </c>
      <c r="F2560" s="1">
        <v>-0.013407</v>
      </c>
      <c r="G2560" s="1">
        <v>0.00788</v>
      </c>
      <c r="H2560" s="1">
        <v>-0.007092</v>
      </c>
      <c r="I2560" s="1">
        <v>0.00721</v>
      </c>
      <c r="J2560" s="1">
        <v>0.005822</v>
      </c>
      <c r="K2560" s="1">
        <v>0.010985</v>
      </c>
    </row>
    <row r="2561" ht="15.75" customHeight="1">
      <c r="A2561" s="1">
        <v>57964.499965</v>
      </c>
      <c r="B2561" s="1">
        <v>57964.0</v>
      </c>
      <c r="C2561" s="1">
        <v>57965.0</v>
      </c>
      <c r="D2561" s="1">
        <v>0.006338</v>
      </c>
      <c r="E2561" s="1">
        <v>0.013929</v>
      </c>
      <c r="F2561" s="1">
        <v>0.005367</v>
      </c>
      <c r="G2561" s="1">
        <v>0.006108</v>
      </c>
      <c r="H2561" s="1">
        <v>0.005242</v>
      </c>
      <c r="I2561" s="1">
        <v>0.005928</v>
      </c>
      <c r="J2561" s="1">
        <v>-0.004668</v>
      </c>
      <c r="K2561" s="1">
        <v>0.008614</v>
      </c>
    </row>
    <row r="2562" ht="15.75" customHeight="1">
      <c r="A2562" s="1">
        <v>57965.499965</v>
      </c>
      <c r="B2562" s="1">
        <v>57965.0</v>
      </c>
      <c r="C2562" s="1">
        <v>57966.0</v>
      </c>
      <c r="D2562" s="1">
        <v>-0.013308</v>
      </c>
      <c r="E2562" s="1">
        <v>0.0132</v>
      </c>
      <c r="F2562" s="1">
        <v>-0.002205</v>
      </c>
      <c r="G2562" s="1">
        <v>0.005701</v>
      </c>
      <c r="H2562" s="1">
        <v>-5.07E-4</v>
      </c>
      <c r="I2562" s="1">
        <v>0.005419</v>
      </c>
      <c r="J2562" s="1">
        <v>-0.010113</v>
      </c>
      <c r="K2562" s="1">
        <v>0.00839</v>
      </c>
    </row>
    <row r="2563" ht="15.75" customHeight="1">
      <c r="A2563" s="1">
        <v>57966.499965</v>
      </c>
      <c r="B2563" s="1">
        <v>57966.0</v>
      </c>
      <c r="C2563" s="1">
        <v>57967.0</v>
      </c>
      <c r="D2563" s="1">
        <v>0.009459</v>
      </c>
      <c r="E2563" s="1">
        <v>0.014472</v>
      </c>
      <c r="F2563" s="1">
        <v>-0.006491</v>
      </c>
      <c r="G2563" s="1">
        <v>0.006057</v>
      </c>
      <c r="H2563" s="1">
        <v>0.00595</v>
      </c>
      <c r="I2563" s="1">
        <v>0.005956</v>
      </c>
      <c r="J2563" s="1">
        <v>0.003826</v>
      </c>
      <c r="K2563" s="1">
        <v>0.009198</v>
      </c>
    </row>
    <row r="2564" ht="15.75" customHeight="1">
      <c r="A2564" s="1">
        <v>57967.499965</v>
      </c>
      <c r="B2564" s="1">
        <v>57967.0</v>
      </c>
      <c r="C2564" s="1">
        <v>57968.0</v>
      </c>
      <c r="D2564" s="1">
        <v>-0.004388</v>
      </c>
      <c r="E2564" s="1">
        <v>0.014385</v>
      </c>
      <c r="F2564" s="1">
        <v>-0.011364</v>
      </c>
      <c r="G2564" s="1">
        <v>0.006023</v>
      </c>
      <c r="H2564" s="1">
        <v>-0.002514</v>
      </c>
      <c r="I2564" s="1">
        <v>0.006083</v>
      </c>
      <c r="J2564" s="1">
        <v>0.004668</v>
      </c>
      <c r="K2564" s="1">
        <v>0.009003</v>
      </c>
    </row>
    <row r="2565" ht="15.75" customHeight="1">
      <c r="A2565" s="1">
        <v>57968.499965</v>
      </c>
      <c r="B2565" s="1">
        <v>57968.0</v>
      </c>
      <c r="C2565" s="1">
        <v>57969.0</v>
      </c>
      <c r="D2565" s="1">
        <v>-0.004787</v>
      </c>
      <c r="E2565" s="1">
        <v>0.016046</v>
      </c>
      <c r="F2565" s="1">
        <v>-0.01746</v>
      </c>
      <c r="G2565" s="1">
        <v>0.006337</v>
      </c>
      <c r="H2565" s="1">
        <v>0.002247</v>
      </c>
      <c r="I2565" s="1">
        <v>0.007074</v>
      </c>
      <c r="J2565" s="1">
        <v>0.002645</v>
      </c>
      <c r="K2565" s="1">
        <v>0.009839</v>
      </c>
    </row>
    <row r="2566" ht="15.75" customHeight="1">
      <c r="A2566" s="1">
        <v>57969.499965</v>
      </c>
      <c r="B2566" s="1">
        <v>57969.0</v>
      </c>
      <c r="C2566" s="1">
        <v>57970.0</v>
      </c>
      <c r="D2566" s="1">
        <v>0.01899</v>
      </c>
      <c r="E2566" s="1">
        <v>0.020967</v>
      </c>
      <c r="F2566" s="1">
        <v>-0.008445</v>
      </c>
      <c r="G2566" s="1">
        <v>0.009218</v>
      </c>
      <c r="H2566" s="1">
        <v>0.014368</v>
      </c>
      <c r="I2566" s="1">
        <v>0.00888</v>
      </c>
      <c r="J2566" s="1">
        <v>0.003192</v>
      </c>
      <c r="K2566" s="1">
        <v>0.013096</v>
      </c>
    </row>
    <row r="2567" ht="15.75" customHeight="1">
      <c r="A2567" s="1">
        <v>57970.499965</v>
      </c>
      <c r="B2567" s="1">
        <v>57970.0</v>
      </c>
      <c r="C2567" s="1">
        <v>57971.0</v>
      </c>
      <c r="D2567" s="1">
        <v>-0.019488</v>
      </c>
      <c r="E2567" s="1">
        <v>0.038381</v>
      </c>
      <c r="F2567" s="1">
        <v>-0.035473</v>
      </c>
      <c r="G2567" s="1">
        <v>0.012973</v>
      </c>
      <c r="H2567" s="1">
        <v>-0.003784</v>
      </c>
      <c r="I2567" s="1">
        <v>0.01498</v>
      </c>
      <c r="J2567" s="1">
        <v>0.012972</v>
      </c>
      <c r="K2567" s="1">
        <v>0.026773</v>
      </c>
    </row>
    <row r="2568" ht="15.75" customHeight="1">
      <c r="A2568" s="1">
        <v>57971.499965</v>
      </c>
      <c r="B2568" s="1">
        <v>57971.0</v>
      </c>
      <c r="C2568" s="1">
        <v>57972.0</v>
      </c>
      <c r="D2568" s="1">
        <v>0.055759</v>
      </c>
      <c r="E2568" s="1">
        <v>0.012544</v>
      </c>
      <c r="F2568" s="1">
        <v>-3.12E-4</v>
      </c>
      <c r="G2568" s="1">
        <v>0.004687</v>
      </c>
      <c r="H2568" s="1">
        <v>0.008046</v>
      </c>
      <c r="I2568" s="1">
        <v>0.005047</v>
      </c>
      <c r="J2568" s="1">
        <v>0.03793</v>
      </c>
      <c r="K2568" s="1">
        <v>0.008442</v>
      </c>
    </row>
    <row r="2569" ht="15.75" customHeight="1">
      <c r="A2569" s="1">
        <v>57972.499965</v>
      </c>
      <c r="B2569" s="1">
        <v>57972.0</v>
      </c>
      <c r="C2569" s="1">
        <v>57973.0</v>
      </c>
      <c r="D2569" s="1">
        <v>-0.01182</v>
      </c>
      <c r="E2569" s="1">
        <v>0.014849</v>
      </c>
      <c r="F2569" s="1">
        <v>0.005011</v>
      </c>
      <c r="G2569" s="1">
        <v>0.006815</v>
      </c>
      <c r="H2569" s="1">
        <v>-0.00971</v>
      </c>
      <c r="I2569" s="1">
        <v>0.006382</v>
      </c>
      <c r="J2569" s="1">
        <v>-0.001838</v>
      </c>
      <c r="K2569" s="1">
        <v>0.009664</v>
      </c>
    </row>
    <row r="2570" ht="15.75" customHeight="1">
      <c r="A2570" s="1">
        <v>57973.499965</v>
      </c>
      <c r="B2570" s="1">
        <v>57973.0</v>
      </c>
      <c r="C2570" s="1">
        <v>57974.0</v>
      </c>
      <c r="D2570" s="1">
        <v>-0.015299</v>
      </c>
      <c r="E2570" s="1">
        <v>0.013042</v>
      </c>
      <c r="F2570" s="1">
        <v>-0.001834</v>
      </c>
      <c r="G2570" s="1">
        <v>0.005808</v>
      </c>
      <c r="H2570" s="1">
        <v>-0.00149</v>
      </c>
      <c r="I2570" s="1">
        <v>0.00612</v>
      </c>
      <c r="J2570" s="1">
        <v>-0.010694</v>
      </c>
      <c r="K2570" s="1">
        <v>0.00805</v>
      </c>
    </row>
    <row r="2571" ht="15.75" customHeight="1">
      <c r="A2571" s="1">
        <v>57974.499965</v>
      </c>
      <c r="B2571" s="1">
        <v>57974.0</v>
      </c>
      <c r="C2571" s="1">
        <v>57975.0</v>
      </c>
      <c r="D2571" s="1">
        <v>-0.020333</v>
      </c>
      <c r="E2571" s="1">
        <v>0.012356</v>
      </c>
      <c r="F2571" s="1">
        <v>0.006013</v>
      </c>
      <c r="G2571" s="1">
        <v>0.006145</v>
      </c>
      <c r="H2571" s="1">
        <v>-0.010018</v>
      </c>
      <c r="I2571" s="1">
        <v>0.00546</v>
      </c>
      <c r="J2571" s="1">
        <v>-0.009401</v>
      </c>
      <c r="K2571" s="1">
        <v>0.007821</v>
      </c>
    </row>
    <row r="2572" ht="15.75" customHeight="1">
      <c r="A2572" s="1">
        <v>57975.499965</v>
      </c>
      <c r="B2572" s="1">
        <v>57975.0</v>
      </c>
      <c r="C2572" s="1">
        <v>57976.0</v>
      </c>
      <c r="D2572" s="1">
        <v>0.007427</v>
      </c>
      <c r="E2572" s="1">
        <v>0.012514</v>
      </c>
      <c r="F2572" s="1">
        <v>0.002061</v>
      </c>
      <c r="G2572" s="1">
        <v>0.005311</v>
      </c>
      <c r="H2572" s="1">
        <v>0.003203</v>
      </c>
      <c r="I2572" s="1">
        <v>0.005786</v>
      </c>
      <c r="J2572" s="1">
        <v>0.002086</v>
      </c>
      <c r="K2572" s="1">
        <v>0.007969</v>
      </c>
    </row>
    <row r="2573" ht="15.75" customHeight="1">
      <c r="A2573" s="1">
        <v>57976.499965</v>
      </c>
      <c r="B2573" s="1">
        <v>57976.0</v>
      </c>
      <c r="C2573" s="1">
        <v>57977.0</v>
      </c>
      <c r="D2573" s="1">
        <v>-0.020369</v>
      </c>
      <c r="E2573" s="1">
        <v>0.01214</v>
      </c>
      <c r="F2573" s="1">
        <v>-0.012951</v>
      </c>
      <c r="G2573" s="1">
        <v>0.004878</v>
      </c>
      <c r="H2573" s="1">
        <v>-0.003308</v>
      </c>
      <c r="I2573" s="1">
        <v>0.005491</v>
      </c>
      <c r="J2573" s="1">
        <v>-0.005671</v>
      </c>
      <c r="K2573" s="1">
        <v>0.007901</v>
      </c>
    </row>
    <row r="2574" ht="15.75" customHeight="1">
      <c r="A2574" s="1">
        <v>57977.499965</v>
      </c>
      <c r="B2574" s="1">
        <v>57977.0</v>
      </c>
      <c r="C2574" s="1">
        <v>57978.0</v>
      </c>
      <c r="D2574" s="1">
        <v>-0.010228</v>
      </c>
      <c r="E2574" s="1">
        <v>0.011966</v>
      </c>
      <c r="F2574" s="1">
        <v>-0.011837</v>
      </c>
      <c r="G2574" s="1">
        <v>0.005112</v>
      </c>
      <c r="H2574" s="1">
        <v>0.006393</v>
      </c>
      <c r="I2574" s="1">
        <v>0.005655</v>
      </c>
      <c r="J2574" s="1">
        <v>-0.008506</v>
      </c>
      <c r="K2574" s="1">
        <v>0.007423</v>
      </c>
    </row>
    <row r="2575" ht="15.75" customHeight="1">
      <c r="A2575" s="1">
        <v>57978.499965</v>
      </c>
      <c r="B2575" s="1">
        <v>57978.0</v>
      </c>
      <c r="C2575" s="1">
        <v>57979.0</v>
      </c>
      <c r="D2575" s="1">
        <v>0.01463</v>
      </c>
      <c r="E2575" s="1">
        <v>0.012735</v>
      </c>
      <c r="F2575" s="1">
        <v>0.008101</v>
      </c>
      <c r="G2575" s="1">
        <v>0.00559</v>
      </c>
      <c r="H2575" s="1">
        <v>-0.005067</v>
      </c>
      <c r="I2575" s="1">
        <v>0.005528</v>
      </c>
      <c r="J2575" s="1">
        <v>0.013454</v>
      </c>
      <c r="K2575" s="1">
        <v>0.008304</v>
      </c>
    </row>
    <row r="2576" ht="15.75" customHeight="1">
      <c r="A2576" s="1">
        <v>57979.499965</v>
      </c>
      <c r="B2576" s="1">
        <v>57979.0</v>
      </c>
      <c r="C2576" s="1">
        <v>57980.0</v>
      </c>
      <c r="D2576" s="1">
        <v>0.015836</v>
      </c>
      <c r="E2576" s="1">
        <v>0.013141</v>
      </c>
      <c r="F2576" s="1">
        <v>0.007132</v>
      </c>
      <c r="G2576" s="1">
        <v>0.005801</v>
      </c>
      <c r="H2576" s="1">
        <v>0.001242</v>
      </c>
      <c r="I2576" s="1">
        <v>0.005861</v>
      </c>
      <c r="J2576" s="1">
        <v>0.009452</v>
      </c>
      <c r="K2576" s="1">
        <v>0.008457</v>
      </c>
    </row>
    <row r="2577" ht="15.75" customHeight="1">
      <c r="A2577" s="1">
        <v>57980.499965</v>
      </c>
      <c r="B2577" s="1">
        <v>57980.0</v>
      </c>
      <c r="C2577" s="1">
        <v>57981.0</v>
      </c>
      <c r="D2577" s="1">
        <v>-0.047094</v>
      </c>
      <c r="E2577" s="1">
        <v>0.026226</v>
      </c>
      <c r="F2577" s="1">
        <v>-0.014877</v>
      </c>
      <c r="G2577" s="1">
        <v>0.011071</v>
      </c>
      <c r="H2577" s="1">
        <v>-0.001437</v>
      </c>
      <c r="I2577" s="1">
        <v>0.012342</v>
      </c>
      <c r="J2577" s="1">
        <v>-0.032011</v>
      </c>
      <c r="K2577" s="1">
        <v>0.016917</v>
      </c>
    </row>
    <row r="2578" ht="15.75" customHeight="1">
      <c r="A2578" s="1">
        <v>57981.499965</v>
      </c>
      <c r="B2578" s="1">
        <v>57981.0</v>
      </c>
      <c r="C2578" s="1">
        <v>57982.0</v>
      </c>
      <c r="D2578" s="1">
        <v>-0.005909</v>
      </c>
      <c r="E2578" s="1">
        <v>0.014259</v>
      </c>
      <c r="F2578" s="1">
        <v>-0.00628</v>
      </c>
      <c r="G2578" s="1">
        <v>0.005844</v>
      </c>
      <c r="H2578" s="1">
        <v>0.00449</v>
      </c>
      <c r="I2578" s="1">
        <v>0.006684</v>
      </c>
      <c r="J2578" s="1">
        <v>-0.005755</v>
      </c>
      <c r="K2578" s="1">
        <v>0.00934</v>
      </c>
    </row>
    <row r="2579" ht="15.75" customHeight="1">
      <c r="A2579" s="1">
        <v>57982.499965</v>
      </c>
      <c r="B2579" s="1">
        <v>57982.0</v>
      </c>
      <c r="C2579" s="1">
        <v>57983.0</v>
      </c>
      <c r="D2579" s="1">
        <v>-0.004151</v>
      </c>
      <c r="E2579" s="1">
        <v>0.013869</v>
      </c>
      <c r="F2579" s="1">
        <v>-0.004471</v>
      </c>
      <c r="G2579" s="1">
        <v>0.006454</v>
      </c>
      <c r="H2579" s="1">
        <v>7.21E-4</v>
      </c>
      <c r="I2579" s="1">
        <v>0.006459</v>
      </c>
      <c r="J2579" s="1">
        <v>-0.002132</v>
      </c>
      <c r="K2579" s="1">
        <v>0.008811</v>
      </c>
    </row>
    <row r="2580" ht="15.75" customHeight="1">
      <c r="A2580" s="1">
        <v>57983.499965</v>
      </c>
      <c r="B2580" s="1">
        <v>57983.0</v>
      </c>
      <c r="C2580" s="1">
        <v>57984.0</v>
      </c>
      <c r="D2580" s="1">
        <v>-0.007896</v>
      </c>
      <c r="E2580" s="1">
        <v>0.014515</v>
      </c>
      <c r="F2580" s="1">
        <v>-0.006042</v>
      </c>
      <c r="G2580" s="1">
        <v>0.006622</v>
      </c>
      <c r="H2580" s="1">
        <v>-0.007445</v>
      </c>
      <c r="I2580" s="1">
        <v>0.006398</v>
      </c>
      <c r="J2580" s="1">
        <v>0.005569</v>
      </c>
      <c r="K2580" s="1">
        <v>0.009576</v>
      </c>
    </row>
    <row r="2581" ht="15.75" customHeight="1">
      <c r="A2581" s="1">
        <v>57984.499965</v>
      </c>
      <c r="B2581" s="1">
        <v>57984.0</v>
      </c>
      <c r="C2581" s="1">
        <v>57985.0</v>
      </c>
      <c r="D2581" s="1">
        <v>-0.007419</v>
      </c>
      <c r="E2581" s="1">
        <v>0.014346</v>
      </c>
      <c r="F2581" s="1">
        <v>-0.004135</v>
      </c>
      <c r="G2581" s="1">
        <v>0.005992</v>
      </c>
      <c r="H2581" s="1">
        <v>0.001923</v>
      </c>
      <c r="I2581" s="1">
        <v>0.00681</v>
      </c>
      <c r="J2581" s="1">
        <v>-0.006817</v>
      </c>
      <c r="K2581" s="1">
        <v>0.009006</v>
      </c>
    </row>
    <row r="2582" ht="15.75" customHeight="1">
      <c r="A2582" s="1">
        <v>57985.499965</v>
      </c>
      <c r="B2582" s="1">
        <v>57985.0</v>
      </c>
      <c r="C2582" s="1">
        <v>57986.0</v>
      </c>
      <c r="D2582" s="1">
        <v>-0.020483</v>
      </c>
      <c r="E2582" s="1">
        <v>0.015825</v>
      </c>
      <c r="F2582" s="1">
        <v>-0.004182</v>
      </c>
      <c r="G2582" s="1">
        <v>0.006641</v>
      </c>
      <c r="H2582" s="1">
        <v>-4.66E-4</v>
      </c>
      <c r="I2582" s="1">
        <v>0.007257</v>
      </c>
      <c r="J2582" s="1">
        <v>-0.014888</v>
      </c>
      <c r="K2582" s="1">
        <v>0.01017</v>
      </c>
    </row>
    <row r="2583" ht="15.75" customHeight="1">
      <c r="A2583" s="1">
        <v>57986.499965</v>
      </c>
      <c r="B2583" s="1">
        <v>57986.0</v>
      </c>
      <c r="C2583" s="1">
        <v>57987.0</v>
      </c>
      <c r="D2583" s="1">
        <v>0.00531</v>
      </c>
      <c r="E2583" s="1">
        <v>0.017586</v>
      </c>
      <c r="F2583" s="1">
        <v>0.014258</v>
      </c>
      <c r="G2583" s="1">
        <v>0.008435</v>
      </c>
      <c r="H2583" s="1">
        <v>-0.005913</v>
      </c>
      <c r="I2583" s="1">
        <v>0.007678</v>
      </c>
      <c r="J2583" s="1">
        <v>0.002201</v>
      </c>
      <c r="K2583" s="1">
        <v>0.01117</v>
      </c>
    </row>
    <row r="2584" ht="15.75" customHeight="1">
      <c r="A2584" s="1">
        <v>57987.499965</v>
      </c>
      <c r="B2584" s="1">
        <v>57987.0</v>
      </c>
      <c r="C2584" s="1">
        <v>57988.0</v>
      </c>
      <c r="D2584" s="1">
        <v>0.01649</v>
      </c>
      <c r="E2584" s="1">
        <v>0.020131</v>
      </c>
      <c r="F2584" s="1">
        <v>0.005199</v>
      </c>
      <c r="G2584" s="1">
        <v>0.009007</v>
      </c>
      <c r="H2584" s="1">
        <v>0.004764</v>
      </c>
      <c r="I2584" s="1">
        <v>0.009291</v>
      </c>
      <c r="J2584" s="1">
        <v>0.006427</v>
      </c>
      <c r="K2584" s="1">
        <v>0.01224</v>
      </c>
    </row>
    <row r="2585" ht="15.75" customHeight="1">
      <c r="A2585" s="1">
        <v>57988.499965</v>
      </c>
      <c r="B2585" s="1">
        <v>57988.0</v>
      </c>
      <c r="C2585" s="1">
        <v>57989.0</v>
      </c>
      <c r="D2585" s="1">
        <v>-0.01781</v>
      </c>
      <c r="E2585" s="1">
        <v>0.022864</v>
      </c>
      <c r="F2585" s="1">
        <v>-0.020899</v>
      </c>
      <c r="G2585" s="1">
        <v>0.00955</v>
      </c>
      <c r="H2585" s="1">
        <v>0.010565</v>
      </c>
      <c r="I2585" s="1">
        <v>0.010604</v>
      </c>
      <c r="J2585" s="1">
        <v>-0.014409</v>
      </c>
      <c r="K2585" s="1">
        <v>0.013747</v>
      </c>
    </row>
    <row r="2586" ht="15.75" customHeight="1">
      <c r="A2586" s="1">
        <v>57989.499965</v>
      </c>
      <c r="B2586" s="1">
        <v>57989.0</v>
      </c>
      <c r="C2586" s="1">
        <v>57990.0</v>
      </c>
      <c r="D2586" s="1">
        <v>-0.006106</v>
      </c>
      <c r="E2586" s="1">
        <v>0.025692</v>
      </c>
      <c r="F2586" s="1">
        <v>-0.005179</v>
      </c>
      <c r="G2586" s="1">
        <v>0.010179</v>
      </c>
      <c r="H2586" s="1">
        <v>-0.01839</v>
      </c>
      <c r="I2586" s="1">
        <v>0.010837</v>
      </c>
      <c r="J2586" s="1">
        <v>0.01646</v>
      </c>
      <c r="K2586" s="1">
        <v>0.01626</v>
      </c>
    </row>
    <row r="2587" ht="15.75" customHeight="1">
      <c r="A2587" s="1">
        <v>57990.499965</v>
      </c>
      <c r="B2587" s="1">
        <v>57990.0</v>
      </c>
      <c r="C2587" s="1">
        <v>57991.0</v>
      </c>
      <c r="D2587" s="1">
        <v>0.096843</v>
      </c>
      <c r="E2587" s="1">
        <v>0.044601</v>
      </c>
      <c r="F2587" s="1">
        <v>0.015987</v>
      </c>
      <c r="G2587" s="1">
        <v>0.018505</v>
      </c>
      <c r="H2587" s="1">
        <v>0.014764</v>
      </c>
      <c r="I2587" s="1">
        <v>0.019101</v>
      </c>
      <c r="J2587" s="1">
        <v>0.04659</v>
      </c>
      <c r="K2587" s="1">
        <v>0.027424</v>
      </c>
    </row>
    <row r="2588" ht="15.75" customHeight="1">
      <c r="A2588" s="1">
        <v>58009.499965</v>
      </c>
      <c r="B2588" s="1">
        <v>58009.0</v>
      </c>
      <c r="C2588" s="1">
        <v>58010.0</v>
      </c>
      <c r="D2588" s="1">
        <v>0.02492</v>
      </c>
      <c r="E2588" s="1">
        <v>0.017757</v>
      </c>
      <c r="F2588" s="1">
        <v>0.013488</v>
      </c>
      <c r="G2588" s="1">
        <v>0.007535</v>
      </c>
      <c r="H2588" s="1">
        <v>-0.006923</v>
      </c>
      <c r="I2588" s="1">
        <v>0.00741</v>
      </c>
      <c r="J2588" s="1">
        <v>0.020869</v>
      </c>
      <c r="K2588" s="1">
        <v>0.012392</v>
      </c>
    </row>
    <row r="2589" ht="15.75" customHeight="1">
      <c r="A2589" s="1">
        <v>58010.499965</v>
      </c>
      <c r="B2589" s="1">
        <v>58010.0</v>
      </c>
      <c r="C2589" s="1">
        <v>58011.0</v>
      </c>
      <c r="D2589" s="1">
        <v>-0.003997</v>
      </c>
      <c r="E2589" s="1">
        <v>0.024302</v>
      </c>
      <c r="F2589" s="1">
        <v>-0.009536</v>
      </c>
      <c r="G2589" s="1">
        <v>0.010488</v>
      </c>
      <c r="H2589" s="1">
        <v>0.005839</v>
      </c>
      <c r="I2589" s="1">
        <v>0.011211</v>
      </c>
      <c r="J2589" s="1">
        <v>-0.007376</v>
      </c>
      <c r="K2589" s="1">
        <v>0.014115</v>
      </c>
    </row>
    <row r="2590" ht="15.75" customHeight="1">
      <c r="A2590" s="1">
        <v>58011.499965</v>
      </c>
      <c r="B2590" s="1">
        <v>58011.0</v>
      </c>
      <c r="C2590" s="1">
        <v>58012.0</v>
      </c>
      <c r="D2590" s="1">
        <v>-0.012078</v>
      </c>
      <c r="E2590" s="1">
        <v>0.021093</v>
      </c>
      <c r="F2590" s="1">
        <v>0.007251</v>
      </c>
      <c r="G2590" s="1">
        <v>0.010202</v>
      </c>
      <c r="H2590" s="1">
        <v>-0.013807</v>
      </c>
      <c r="I2590" s="1">
        <v>0.009207</v>
      </c>
      <c r="J2590" s="1">
        <v>6.76E-4</v>
      </c>
      <c r="K2590" s="1">
        <v>0.012854</v>
      </c>
    </row>
    <row r="2591" ht="15.75" customHeight="1">
      <c r="A2591" s="1">
        <v>58012.499965</v>
      </c>
      <c r="B2591" s="1">
        <v>58012.0</v>
      </c>
      <c r="C2591" s="1">
        <v>58013.0</v>
      </c>
      <c r="D2591" s="1">
        <v>0.012742</v>
      </c>
      <c r="E2591" s="1">
        <v>0.018798</v>
      </c>
      <c r="F2591" s="1">
        <v>-0.001619</v>
      </c>
      <c r="G2591" s="1">
        <v>0.007695</v>
      </c>
      <c r="H2591" s="1">
        <v>0.001958</v>
      </c>
      <c r="I2591" s="1">
        <v>0.008474</v>
      </c>
      <c r="J2591" s="1">
        <v>0.008271</v>
      </c>
      <c r="K2591" s="1">
        <v>0.011787</v>
      </c>
    </row>
    <row r="2592" ht="15.75" customHeight="1">
      <c r="A2592" s="1">
        <v>58013.499965</v>
      </c>
      <c r="B2592" s="1">
        <v>58013.0</v>
      </c>
      <c r="C2592" s="1">
        <v>58014.0</v>
      </c>
      <c r="D2592" s="1">
        <v>-0.028626</v>
      </c>
      <c r="E2592" s="1">
        <v>0.017011</v>
      </c>
      <c r="F2592" s="1">
        <v>-0.010621</v>
      </c>
      <c r="G2592" s="1">
        <v>0.007049</v>
      </c>
      <c r="H2592" s="1">
        <v>-0.011974</v>
      </c>
      <c r="I2592" s="1">
        <v>0.007989</v>
      </c>
      <c r="J2592" s="1">
        <v>-0.0043</v>
      </c>
      <c r="K2592" s="1">
        <v>0.010517</v>
      </c>
    </row>
    <row r="2593" ht="15.75" customHeight="1">
      <c r="A2593" s="1">
        <v>58014.499965</v>
      </c>
      <c r="B2593" s="1">
        <v>58014.0</v>
      </c>
      <c r="C2593" s="1">
        <v>58015.0</v>
      </c>
      <c r="D2593" s="1">
        <v>-0.010544</v>
      </c>
      <c r="E2593" s="1">
        <v>0.015417</v>
      </c>
      <c r="F2593" s="1">
        <v>0.008073</v>
      </c>
      <c r="G2593" s="1">
        <v>0.007168</v>
      </c>
      <c r="H2593" s="1">
        <v>-0.00223</v>
      </c>
      <c r="I2593" s="1">
        <v>0.007219</v>
      </c>
      <c r="J2593" s="1">
        <v>-0.011763</v>
      </c>
      <c r="K2593" s="1">
        <v>0.009493</v>
      </c>
    </row>
    <row r="2594" ht="15.75" customHeight="1">
      <c r="A2594" s="1">
        <v>58015.499965</v>
      </c>
      <c r="B2594" s="1">
        <v>58015.0</v>
      </c>
      <c r="C2594" s="1">
        <v>58016.0</v>
      </c>
      <c r="D2594" s="1">
        <v>0.004478</v>
      </c>
      <c r="E2594" s="1">
        <v>0.015585</v>
      </c>
      <c r="F2594" s="1">
        <v>-0.006935</v>
      </c>
      <c r="G2594" s="1">
        <v>0.006706</v>
      </c>
      <c r="H2594" s="1">
        <v>-0.005042</v>
      </c>
      <c r="I2594" s="1">
        <v>0.007027</v>
      </c>
      <c r="J2594" s="1">
        <v>0.017395</v>
      </c>
      <c r="K2594" s="1">
        <v>0.010258</v>
      </c>
    </row>
    <row r="2595" ht="15.75" customHeight="1">
      <c r="A2595" s="1">
        <v>58016.499965</v>
      </c>
      <c r="B2595" s="1">
        <v>58016.0</v>
      </c>
      <c r="C2595" s="1">
        <v>58017.0</v>
      </c>
      <c r="D2595" s="1">
        <v>0.01068</v>
      </c>
      <c r="E2595" s="1">
        <v>0.014491</v>
      </c>
      <c r="F2595" s="1">
        <v>0.014777</v>
      </c>
      <c r="G2595" s="1">
        <v>0.007345</v>
      </c>
      <c r="H2595" s="1">
        <v>-0.016922</v>
      </c>
      <c r="I2595" s="1">
        <v>0.00612</v>
      </c>
      <c r="J2595" s="1">
        <v>0.020426</v>
      </c>
      <c r="K2595" s="1">
        <v>0.009641</v>
      </c>
    </row>
    <row r="2596" ht="15.75" customHeight="1">
      <c r="A2596" s="1">
        <v>58017.499965</v>
      </c>
      <c r="B2596" s="1">
        <v>58017.0</v>
      </c>
      <c r="C2596" s="1">
        <v>58018.0</v>
      </c>
      <c r="D2596" s="1">
        <v>-0.027351</v>
      </c>
      <c r="E2596" s="1">
        <v>0.013735</v>
      </c>
      <c r="F2596" s="1">
        <v>-0.009407</v>
      </c>
      <c r="G2596" s="1">
        <v>0.006283</v>
      </c>
      <c r="H2596" s="1">
        <v>-0.008002</v>
      </c>
      <c r="I2596" s="1">
        <v>0.00602</v>
      </c>
      <c r="J2596" s="1">
        <v>-0.008833</v>
      </c>
      <c r="K2596" s="1">
        <v>0.009184</v>
      </c>
    </row>
    <row r="2597" ht="15.75" customHeight="1">
      <c r="A2597" s="1">
        <v>58018.499965</v>
      </c>
      <c r="B2597" s="1">
        <v>58018.0</v>
      </c>
      <c r="C2597" s="1">
        <v>58019.0</v>
      </c>
      <c r="D2597" s="1">
        <v>0.010998</v>
      </c>
      <c r="E2597" s="1">
        <v>0.013667</v>
      </c>
      <c r="F2597" s="1">
        <v>0.003757</v>
      </c>
      <c r="G2597" s="1">
        <v>0.006028</v>
      </c>
      <c r="H2597" s="1">
        <v>-6.5E-4</v>
      </c>
      <c r="I2597" s="1">
        <v>0.006332</v>
      </c>
      <c r="J2597" s="1">
        <v>0.006862</v>
      </c>
      <c r="K2597" s="1">
        <v>0.008852</v>
      </c>
    </row>
    <row r="2598" ht="15.75" customHeight="1">
      <c r="A2598" s="1">
        <v>58019.499965</v>
      </c>
      <c r="B2598" s="1">
        <v>58019.0</v>
      </c>
      <c r="C2598" s="1">
        <v>58020.0</v>
      </c>
      <c r="D2598" s="1">
        <v>-0.016184</v>
      </c>
      <c r="E2598" s="1">
        <v>0.025932</v>
      </c>
      <c r="F2598" s="1">
        <v>-0.005191</v>
      </c>
      <c r="G2598" s="1">
        <v>0.010545</v>
      </c>
      <c r="H2598" s="1">
        <v>-0.006214</v>
      </c>
      <c r="I2598" s="1">
        <v>0.011262</v>
      </c>
      <c r="J2598" s="1">
        <v>-0.001459</v>
      </c>
      <c r="K2598" s="1">
        <v>0.017981</v>
      </c>
    </row>
    <row r="2599" ht="15.75" customHeight="1">
      <c r="A2599" s="1">
        <v>58020.499965</v>
      </c>
      <c r="B2599" s="1">
        <v>58020.0</v>
      </c>
      <c r="C2599" s="1">
        <v>58021.0</v>
      </c>
      <c r="D2599" s="1">
        <v>4.97E-4</v>
      </c>
      <c r="E2599" s="1">
        <v>0.013089</v>
      </c>
      <c r="F2599" s="1">
        <v>0.006844</v>
      </c>
      <c r="G2599" s="1">
        <v>0.00533</v>
      </c>
      <c r="H2599" s="1">
        <v>-0.007777</v>
      </c>
      <c r="I2599" s="1">
        <v>0.005734</v>
      </c>
      <c r="J2599" s="1">
        <v>0.006303</v>
      </c>
      <c r="K2599" s="1">
        <v>0.008651</v>
      </c>
    </row>
    <row r="2600" ht="15.75" customHeight="1">
      <c r="A2600" s="1">
        <v>58021.499965</v>
      </c>
      <c r="B2600" s="1">
        <v>58021.0</v>
      </c>
      <c r="C2600" s="1">
        <v>58022.0</v>
      </c>
      <c r="D2600" s="1">
        <v>-0.020058</v>
      </c>
      <c r="E2600" s="1">
        <v>0.011875</v>
      </c>
      <c r="F2600" s="1">
        <v>2.7E-4</v>
      </c>
      <c r="G2600" s="1">
        <v>0.005325</v>
      </c>
      <c r="H2600" s="1">
        <v>0.001593</v>
      </c>
      <c r="I2600" s="1">
        <v>0.005389</v>
      </c>
      <c r="J2600" s="1">
        <v>-0.020043</v>
      </c>
      <c r="K2600" s="1">
        <v>0.007508</v>
      </c>
    </row>
    <row r="2601" ht="15.75" customHeight="1">
      <c r="A2601" s="1">
        <v>58022.499965</v>
      </c>
      <c r="B2601" s="1">
        <v>58022.0</v>
      </c>
      <c r="C2601" s="1">
        <v>58023.0</v>
      </c>
      <c r="D2601" s="1">
        <v>0.008017</v>
      </c>
      <c r="E2601" s="1">
        <v>0.011936</v>
      </c>
      <c r="F2601" s="1">
        <v>0.001992</v>
      </c>
      <c r="G2601" s="1">
        <v>0.005201</v>
      </c>
      <c r="H2601" s="1">
        <v>9.0E-4</v>
      </c>
      <c r="I2601" s="1">
        <v>0.0054</v>
      </c>
      <c r="J2601" s="1">
        <v>0.00327</v>
      </c>
      <c r="K2601" s="1">
        <v>0.007618</v>
      </c>
    </row>
    <row r="2602" ht="15.75" customHeight="1">
      <c r="A2602" s="1">
        <v>58023.499965</v>
      </c>
      <c r="B2602" s="1">
        <v>58023.0</v>
      </c>
      <c r="C2602" s="1">
        <v>58024.0</v>
      </c>
      <c r="D2602" s="1">
        <v>-3.59E-4</v>
      </c>
      <c r="E2602" s="1">
        <v>0.011477</v>
      </c>
      <c r="F2602" s="1">
        <v>-0.004518</v>
      </c>
      <c r="G2602" s="1">
        <v>0.004823</v>
      </c>
      <c r="H2602" s="1">
        <v>0.004091</v>
      </c>
      <c r="I2602" s="1">
        <v>0.005322</v>
      </c>
      <c r="J2602" s="1">
        <v>-0.002386</v>
      </c>
      <c r="K2602" s="1">
        <v>0.007254</v>
      </c>
    </row>
    <row r="2603" ht="15.75" customHeight="1">
      <c r="A2603" s="1">
        <v>58024.499965</v>
      </c>
      <c r="B2603" s="1">
        <v>58024.0</v>
      </c>
      <c r="C2603" s="1">
        <v>58025.0</v>
      </c>
      <c r="D2603" s="1">
        <v>-0.036316</v>
      </c>
      <c r="E2603" s="1">
        <v>0.011208</v>
      </c>
      <c r="F2603" s="1">
        <v>0.004254</v>
      </c>
      <c r="G2603" s="1">
        <v>0.00512</v>
      </c>
      <c r="H2603" s="1">
        <v>-0.012587</v>
      </c>
      <c r="I2603" s="1">
        <v>0.005129</v>
      </c>
      <c r="J2603" s="1">
        <v>-0.019322</v>
      </c>
      <c r="K2603" s="1">
        <v>0.007055</v>
      </c>
    </row>
    <row r="2604" ht="15.75" customHeight="1">
      <c r="A2604" s="1">
        <v>58025.499965</v>
      </c>
      <c r="B2604" s="1">
        <v>58025.0</v>
      </c>
      <c r="C2604" s="1">
        <v>58026.0</v>
      </c>
      <c r="D2604" s="1">
        <v>-0.024535</v>
      </c>
      <c r="E2604" s="1">
        <v>0.011402</v>
      </c>
      <c r="F2604" s="1">
        <v>-0.009112</v>
      </c>
      <c r="G2604" s="1">
        <v>0.004914</v>
      </c>
      <c r="H2604" s="1">
        <v>-0.004155</v>
      </c>
      <c r="I2604" s="1">
        <v>0.005237</v>
      </c>
      <c r="J2604" s="1">
        <v>-0.011055</v>
      </c>
      <c r="K2604" s="1">
        <v>0.007228</v>
      </c>
    </row>
    <row r="2605" ht="15.75" customHeight="1">
      <c r="A2605" s="1">
        <v>58026.499965</v>
      </c>
      <c r="B2605" s="1">
        <v>58026.0</v>
      </c>
      <c r="C2605" s="1">
        <v>58027.0</v>
      </c>
      <c r="D2605" s="1">
        <v>-0.012175</v>
      </c>
      <c r="E2605" s="1">
        <v>0.012119</v>
      </c>
      <c r="F2605" s="1">
        <v>0.009108</v>
      </c>
      <c r="G2605" s="1">
        <v>0.005815</v>
      </c>
      <c r="H2605" s="1">
        <v>0.003019</v>
      </c>
      <c r="I2605" s="1">
        <v>0.005778</v>
      </c>
      <c r="J2605" s="1">
        <v>-0.020513</v>
      </c>
      <c r="K2605" s="1">
        <v>0.007267</v>
      </c>
    </row>
    <row r="2606" ht="15.75" customHeight="1">
      <c r="A2606" s="1">
        <v>58027.499965</v>
      </c>
      <c r="B2606" s="1">
        <v>58027.0</v>
      </c>
      <c r="C2606" s="1">
        <v>58028.0</v>
      </c>
      <c r="D2606" s="1">
        <v>-0.003283</v>
      </c>
      <c r="E2606" s="1">
        <v>0.012522</v>
      </c>
      <c r="F2606" s="1">
        <v>-0.001577</v>
      </c>
      <c r="G2606" s="1">
        <v>0.00566</v>
      </c>
      <c r="H2606" s="1">
        <v>-0.003555</v>
      </c>
      <c r="I2606" s="1">
        <v>0.005628</v>
      </c>
      <c r="J2606" s="1">
        <v>0.002111</v>
      </c>
      <c r="K2606" s="1">
        <v>0.007996</v>
      </c>
    </row>
    <row r="2607" ht="15.75" customHeight="1">
      <c r="A2607" s="1">
        <v>58028.499965</v>
      </c>
      <c r="B2607" s="1">
        <v>58028.0</v>
      </c>
      <c r="C2607" s="1">
        <v>58029.0</v>
      </c>
      <c r="D2607" s="1">
        <v>0.014534</v>
      </c>
      <c r="E2607" s="1">
        <v>0.013018</v>
      </c>
      <c r="F2607" s="1">
        <v>0.002321</v>
      </c>
      <c r="G2607" s="1">
        <v>0.005511</v>
      </c>
      <c r="H2607" s="1">
        <v>0.002863</v>
      </c>
      <c r="I2607" s="1">
        <v>0.005871</v>
      </c>
      <c r="J2607" s="1">
        <v>0.00765</v>
      </c>
      <c r="K2607" s="1">
        <v>0.008315</v>
      </c>
    </row>
    <row r="2608" ht="15.75" customHeight="1">
      <c r="A2608" s="1">
        <v>58029.499965</v>
      </c>
      <c r="B2608" s="1">
        <v>58029.0</v>
      </c>
      <c r="C2608" s="1">
        <v>58030.0</v>
      </c>
      <c r="D2608" s="1">
        <v>-0.029151</v>
      </c>
      <c r="E2608" s="1">
        <v>0.014483</v>
      </c>
      <c r="F2608" s="1">
        <v>0.008995</v>
      </c>
      <c r="G2608" s="1">
        <v>0.006677</v>
      </c>
      <c r="H2608" s="1">
        <v>-0.014253</v>
      </c>
      <c r="I2608" s="1">
        <v>0.006421</v>
      </c>
      <c r="J2608" s="1">
        <v>-0.013077</v>
      </c>
      <c r="K2608" s="1">
        <v>0.009307</v>
      </c>
    </row>
    <row r="2609" ht="15.75" customHeight="1">
      <c r="A2609" s="1">
        <v>58030.499965</v>
      </c>
      <c r="B2609" s="1">
        <v>58030.0</v>
      </c>
      <c r="C2609" s="1">
        <v>58031.0</v>
      </c>
      <c r="D2609" s="1">
        <v>0.029058</v>
      </c>
      <c r="E2609" s="1">
        <v>0.013653</v>
      </c>
      <c r="F2609" s="1">
        <v>0.003033</v>
      </c>
      <c r="G2609" s="1">
        <v>0.005609</v>
      </c>
      <c r="H2609" s="1">
        <v>0.006884</v>
      </c>
      <c r="I2609" s="1">
        <v>0.005838</v>
      </c>
      <c r="J2609" s="1">
        <v>0.014779</v>
      </c>
      <c r="K2609" s="1">
        <v>0.009035</v>
      </c>
    </row>
    <row r="2610" ht="15.75" customHeight="1">
      <c r="A2610" s="1">
        <v>58031.499965</v>
      </c>
      <c r="B2610" s="1">
        <v>58031.0</v>
      </c>
      <c r="C2610" s="1">
        <v>58032.0</v>
      </c>
      <c r="D2610" s="1">
        <v>0.03346</v>
      </c>
      <c r="E2610" s="1">
        <v>0.022271</v>
      </c>
      <c r="F2610" s="1">
        <v>0.023343</v>
      </c>
      <c r="G2610" s="1">
        <v>0.011253</v>
      </c>
      <c r="H2610" s="1">
        <v>0.005981</v>
      </c>
      <c r="I2610" s="1">
        <v>0.009534</v>
      </c>
      <c r="J2610" s="1">
        <v>0.0047</v>
      </c>
      <c r="K2610" s="1">
        <v>0.013642</v>
      </c>
    </row>
    <row r="2611" ht="15.75" customHeight="1">
      <c r="A2611" s="1">
        <v>58032.499965</v>
      </c>
      <c r="B2611" s="1">
        <v>58032.0</v>
      </c>
      <c r="C2611" s="1">
        <v>58033.0</v>
      </c>
      <c r="D2611" s="1">
        <v>0.014859</v>
      </c>
      <c r="E2611" s="1">
        <v>0.015862</v>
      </c>
      <c r="F2611" s="1">
        <v>-0.003357</v>
      </c>
      <c r="G2611" s="1">
        <v>0.006519</v>
      </c>
      <c r="H2611" s="1">
        <v>0.012644</v>
      </c>
      <c r="I2611" s="1">
        <v>0.006885</v>
      </c>
      <c r="J2611" s="1">
        <v>-4.53E-4</v>
      </c>
      <c r="K2611" s="1">
        <v>0.00981</v>
      </c>
    </row>
    <row r="2612" ht="15.75" customHeight="1">
      <c r="A2612" s="1">
        <v>58033.499965</v>
      </c>
      <c r="B2612" s="1">
        <v>58033.0</v>
      </c>
      <c r="C2612" s="1">
        <v>58034.0</v>
      </c>
      <c r="D2612" s="1">
        <v>-0.015385</v>
      </c>
      <c r="E2612" s="1">
        <v>0.014852</v>
      </c>
      <c r="F2612" s="1">
        <v>-0.006124</v>
      </c>
      <c r="G2612" s="1">
        <v>0.005936</v>
      </c>
      <c r="H2612" s="1">
        <v>-0.002815</v>
      </c>
      <c r="I2612" s="1">
        <v>0.00624</v>
      </c>
      <c r="J2612" s="1">
        <v>-0.003314</v>
      </c>
      <c r="K2612" s="1">
        <v>0.009501</v>
      </c>
    </row>
    <row r="2613" ht="15.75" customHeight="1">
      <c r="A2613" s="1">
        <v>58034.499965</v>
      </c>
      <c r="B2613" s="1">
        <v>58034.0</v>
      </c>
      <c r="C2613" s="1">
        <v>58035.0</v>
      </c>
      <c r="D2613" s="1">
        <v>-0.002016</v>
      </c>
      <c r="E2613" s="1">
        <v>0.014254</v>
      </c>
      <c r="F2613" s="1">
        <v>-0.012917</v>
      </c>
      <c r="G2613" s="1">
        <v>0.005611</v>
      </c>
      <c r="H2613" s="1">
        <v>0.005935</v>
      </c>
      <c r="I2613" s="1">
        <v>0.006123</v>
      </c>
      <c r="J2613" s="1">
        <v>-0.001653</v>
      </c>
      <c r="K2613" s="1">
        <v>0.008872</v>
      </c>
    </row>
    <row r="2614" ht="15.75" customHeight="1">
      <c r="A2614" s="1">
        <v>58035.499965</v>
      </c>
      <c r="B2614" s="1">
        <v>58035.0</v>
      </c>
      <c r="C2614" s="1">
        <v>58036.0</v>
      </c>
      <c r="D2614" s="1">
        <v>-0.014206</v>
      </c>
      <c r="E2614" s="1">
        <v>0.013176</v>
      </c>
      <c r="F2614" s="1">
        <v>-0.002056</v>
      </c>
      <c r="G2614" s="1">
        <v>0.006483</v>
      </c>
      <c r="H2614" s="1">
        <v>-7.75E-4</v>
      </c>
      <c r="I2614" s="1">
        <v>0.005405</v>
      </c>
      <c r="J2614" s="1">
        <v>-0.009021</v>
      </c>
      <c r="K2614" s="1">
        <v>0.008178</v>
      </c>
    </row>
    <row r="2615" ht="15.75" customHeight="1">
      <c r="A2615" s="1">
        <v>58036.499965</v>
      </c>
      <c r="B2615" s="1">
        <v>58036.0</v>
      </c>
      <c r="C2615" s="1">
        <v>58037.0</v>
      </c>
      <c r="D2615" s="1">
        <v>-0.005143</v>
      </c>
      <c r="E2615" s="1">
        <v>0.012857</v>
      </c>
      <c r="F2615" s="1">
        <v>-0.00812</v>
      </c>
      <c r="G2615" s="1">
        <v>0.005423</v>
      </c>
      <c r="H2615" s="1">
        <v>-0.003042</v>
      </c>
      <c r="I2615" s="1">
        <v>0.005287</v>
      </c>
      <c r="J2615" s="1">
        <v>0.003533</v>
      </c>
      <c r="K2615" s="1">
        <v>0.008207</v>
      </c>
    </row>
    <row r="2616" ht="15.75" customHeight="1">
      <c r="A2616" s="1">
        <v>58037.499965</v>
      </c>
      <c r="B2616" s="1">
        <v>58037.0</v>
      </c>
      <c r="C2616" s="1">
        <v>58038.0</v>
      </c>
      <c r="D2616" s="1">
        <v>-0.022199</v>
      </c>
      <c r="E2616" s="1">
        <v>0.013333</v>
      </c>
      <c r="F2616" s="1">
        <v>-0.004031</v>
      </c>
      <c r="G2616" s="1">
        <v>0.005391</v>
      </c>
      <c r="H2616" s="1">
        <v>-0.012498</v>
      </c>
      <c r="I2616" s="1">
        <v>0.00519</v>
      </c>
      <c r="J2616" s="1">
        <v>-0.001959</v>
      </c>
      <c r="K2616" s="1">
        <v>0.008799</v>
      </c>
    </row>
    <row r="2617" ht="15.75" customHeight="1">
      <c r="A2617" s="1">
        <v>58038.499965</v>
      </c>
      <c r="B2617" s="1">
        <v>58038.0</v>
      </c>
      <c r="C2617" s="1">
        <v>58039.0</v>
      </c>
      <c r="D2617" s="1">
        <v>-0.016299</v>
      </c>
      <c r="E2617" s="1">
        <v>0.013345</v>
      </c>
      <c r="F2617" s="1">
        <v>-0.009338</v>
      </c>
      <c r="G2617" s="1">
        <v>0.005369</v>
      </c>
      <c r="H2617" s="1">
        <v>-0.008786</v>
      </c>
      <c r="I2617" s="1">
        <v>0.005507</v>
      </c>
      <c r="J2617" s="1">
        <v>0.002892</v>
      </c>
      <c r="K2617" s="1">
        <v>0.008562</v>
      </c>
    </row>
    <row r="2618" ht="15.75" customHeight="1">
      <c r="A2618" s="1">
        <v>58039.499965</v>
      </c>
      <c r="B2618" s="1">
        <v>58039.0</v>
      </c>
      <c r="C2618" s="1">
        <v>58040.0</v>
      </c>
      <c r="D2618" s="1">
        <v>-0.001348</v>
      </c>
      <c r="E2618" s="1">
        <v>0.014709</v>
      </c>
      <c r="F2618" s="1">
        <v>-0.013917</v>
      </c>
      <c r="G2618" s="1">
        <v>0.005762</v>
      </c>
      <c r="H2618" s="1">
        <v>-6.62E-4</v>
      </c>
      <c r="I2618" s="1">
        <v>0.006072</v>
      </c>
      <c r="J2618" s="1">
        <v>0.007719</v>
      </c>
      <c r="K2618" s="1">
        <v>0.009449</v>
      </c>
    </row>
    <row r="2619" ht="15.75" customHeight="1">
      <c r="A2619" s="1">
        <v>58040.499965</v>
      </c>
      <c r="B2619" s="1">
        <v>58040.0</v>
      </c>
      <c r="C2619" s="1">
        <v>58041.0</v>
      </c>
      <c r="D2619" s="1">
        <v>-0.009937</v>
      </c>
      <c r="E2619" s="1">
        <v>0.016019</v>
      </c>
      <c r="F2619" s="1">
        <v>-0.0107</v>
      </c>
      <c r="G2619" s="1">
        <v>0.006338</v>
      </c>
      <c r="H2619" s="1">
        <v>5.16E-4</v>
      </c>
      <c r="I2619" s="1">
        <v>0.006494</v>
      </c>
      <c r="J2619" s="1">
        <v>-0.002472</v>
      </c>
      <c r="K2619" s="1">
        <v>0.0104</v>
      </c>
    </row>
    <row r="2620" ht="15.75" customHeight="1">
      <c r="A2620" s="1">
        <v>58041.499965</v>
      </c>
      <c r="B2620" s="1">
        <v>58041.0</v>
      </c>
      <c r="C2620" s="1">
        <v>58042.0</v>
      </c>
      <c r="D2620" s="1">
        <v>0.019196</v>
      </c>
      <c r="E2620" s="1">
        <v>0.020052</v>
      </c>
      <c r="F2620" s="1">
        <v>0.00913</v>
      </c>
      <c r="G2620" s="1">
        <v>0.008426</v>
      </c>
      <c r="H2620" s="1">
        <v>0.006323</v>
      </c>
      <c r="I2620" s="1">
        <v>0.008239</v>
      </c>
      <c r="J2620" s="1">
        <v>0.001221</v>
      </c>
      <c r="K2620" s="1">
        <v>0.012806</v>
      </c>
    </row>
    <row r="2621" ht="15.75" customHeight="1">
      <c r="A2621" s="1">
        <v>58042.499965</v>
      </c>
      <c r="B2621" s="1">
        <v>58042.0</v>
      </c>
      <c r="C2621" s="1">
        <v>58043.0</v>
      </c>
      <c r="D2621" s="1">
        <v>-0.155393</v>
      </c>
      <c r="E2621" s="1">
        <v>0.109849</v>
      </c>
      <c r="F2621" s="1">
        <v>-0.04811</v>
      </c>
      <c r="G2621" s="1">
        <v>0.045558</v>
      </c>
      <c r="H2621" s="1">
        <v>-0.07958</v>
      </c>
      <c r="I2621" s="1">
        <v>0.039239</v>
      </c>
      <c r="J2621" s="1">
        <v>-0.001845</v>
      </c>
      <c r="K2621" s="1">
        <v>0.07713</v>
      </c>
    </row>
    <row r="2622" ht="15.75" customHeight="1">
      <c r="A2622" s="1">
        <v>58043.499965</v>
      </c>
      <c r="B2622" s="1">
        <v>58043.0</v>
      </c>
      <c r="C2622" s="1">
        <v>58044.0</v>
      </c>
      <c r="D2622" s="1">
        <v>0.020644</v>
      </c>
      <c r="E2622" s="1">
        <v>0.016714</v>
      </c>
      <c r="F2622" s="1">
        <v>-0.004795</v>
      </c>
      <c r="G2622" s="1">
        <v>0.005969</v>
      </c>
      <c r="H2622" s="1">
        <v>0.008258</v>
      </c>
      <c r="I2622" s="1">
        <v>0.007004</v>
      </c>
      <c r="J2622" s="1">
        <v>0.009132</v>
      </c>
      <c r="K2622" s="1">
        <v>0.010947</v>
      </c>
    </row>
    <row r="2623" ht="15.75" customHeight="1">
      <c r="A2623" s="1">
        <v>58044.499965</v>
      </c>
      <c r="B2623" s="1">
        <v>58044.0</v>
      </c>
      <c r="C2623" s="1">
        <v>58045.0</v>
      </c>
      <c r="D2623" s="1">
        <v>0.020244</v>
      </c>
      <c r="E2623" s="1">
        <v>0.012699</v>
      </c>
      <c r="F2623" s="1">
        <v>-0.002903</v>
      </c>
      <c r="G2623" s="1">
        <v>0.004848</v>
      </c>
      <c r="H2623" s="1">
        <v>0.005989</v>
      </c>
      <c r="I2623" s="1">
        <v>0.005428</v>
      </c>
      <c r="J2623" s="1">
        <v>0.0118</v>
      </c>
      <c r="K2623" s="1">
        <v>0.008341</v>
      </c>
    </row>
    <row r="2624" ht="15.75" customHeight="1">
      <c r="A2624" s="1">
        <v>58045.499965</v>
      </c>
      <c r="B2624" s="1">
        <v>58045.0</v>
      </c>
      <c r="C2624" s="1">
        <v>58046.0</v>
      </c>
      <c r="D2624" s="1">
        <v>-0.005217</v>
      </c>
      <c r="E2624" s="1">
        <v>0.013806</v>
      </c>
      <c r="F2624" s="1">
        <v>0.0051920000000000004</v>
      </c>
      <c r="G2624" s="1">
        <v>0.006055</v>
      </c>
      <c r="H2624" s="1">
        <v>-0.003485</v>
      </c>
      <c r="I2624" s="1">
        <v>0.00612</v>
      </c>
      <c r="J2624" s="1">
        <v>-0.004252</v>
      </c>
      <c r="K2624" s="1">
        <v>0.008884</v>
      </c>
    </row>
    <row r="2625" ht="15.75" customHeight="1">
      <c r="A2625" s="1">
        <v>58046.499965</v>
      </c>
      <c r="B2625" s="1">
        <v>58046.0</v>
      </c>
      <c r="C2625" s="1">
        <v>58047.0</v>
      </c>
      <c r="D2625" s="1">
        <v>-0.006798</v>
      </c>
      <c r="E2625" s="1">
        <v>0.0124</v>
      </c>
      <c r="F2625" s="1">
        <v>0.001625</v>
      </c>
      <c r="G2625" s="1">
        <v>0.005528</v>
      </c>
      <c r="H2625" s="1">
        <v>-0.005038</v>
      </c>
      <c r="I2625" s="1">
        <v>0.005413</v>
      </c>
      <c r="J2625" s="1">
        <v>-5.83E-4</v>
      </c>
      <c r="K2625" s="1">
        <v>0.008133</v>
      </c>
    </row>
    <row r="2626" ht="15.75" customHeight="1">
      <c r="A2626" s="1">
        <v>58047.499965</v>
      </c>
      <c r="B2626" s="1">
        <v>58047.0</v>
      </c>
      <c r="C2626" s="1">
        <v>58048.0</v>
      </c>
      <c r="D2626" s="1">
        <v>-0.017196</v>
      </c>
      <c r="E2626" s="1">
        <v>0.012292</v>
      </c>
      <c r="F2626" s="1">
        <v>-0.003309</v>
      </c>
      <c r="G2626" s="1">
        <v>0.005736</v>
      </c>
      <c r="H2626" s="1">
        <v>-0.010373</v>
      </c>
      <c r="I2626" s="1">
        <v>0.005324</v>
      </c>
      <c r="J2626" s="1">
        <v>-4.47E-4</v>
      </c>
      <c r="K2626" s="1">
        <v>0.00801</v>
      </c>
    </row>
    <row r="2627" ht="15.75" customHeight="1">
      <c r="A2627" s="1">
        <v>58048.499965</v>
      </c>
      <c r="B2627" s="1">
        <v>58048.0</v>
      </c>
      <c r="C2627" s="1">
        <v>58049.0</v>
      </c>
      <c r="D2627" s="1">
        <v>-0.003123</v>
      </c>
      <c r="E2627" s="1">
        <v>0.012229</v>
      </c>
      <c r="F2627" s="1">
        <v>-0.002476</v>
      </c>
      <c r="G2627" s="1">
        <v>0.005101</v>
      </c>
      <c r="H2627" s="1">
        <v>0.001595</v>
      </c>
      <c r="I2627" s="1">
        <v>0.005593</v>
      </c>
      <c r="J2627" s="1">
        <v>-0.004091</v>
      </c>
      <c r="K2627" s="1">
        <v>0.007833</v>
      </c>
    </row>
    <row r="2628" ht="15.75" customHeight="1">
      <c r="A2628" s="1">
        <v>58049.499965</v>
      </c>
      <c r="B2628" s="1">
        <v>58049.0</v>
      </c>
      <c r="C2628" s="1">
        <v>58050.0</v>
      </c>
      <c r="D2628" s="1">
        <v>0.005702</v>
      </c>
      <c r="E2628" s="1">
        <v>0.011865</v>
      </c>
      <c r="F2628" s="1">
        <v>-0.004044</v>
      </c>
      <c r="G2628" s="1">
        <v>0.004987</v>
      </c>
      <c r="H2628" s="1">
        <v>0.006655</v>
      </c>
      <c r="I2628" s="1">
        <v>0.005543</v>
      </c>
      <c r="J2628" s="1">
        <v>-7.0E-4</v>
      </c>
      <c r="K2628" s="1">
        <v>0.007431</v>
      </c>
    </row>
    <row r="2629" ht="15.75" customHeight="1">
      <c r="A2629" s="1">
        <v>58050.499965</v>
      </c>
      <c r="B2629" s="1">
        <v>58050.0</v>
      </c>
      <c r="C2629" s="1">
        <v>58051.0</v>
      </c>
      <c r="D2629" s="1">
        <v>-0.010435</v>
      </c>
      <c r="E2629" s="1">
        <v>0.012238</v>
      </c>
      <c r="F2629" s="1">
        <v>-0.005225</v>
      </c>
      <c r="G2629" s="1">
        <v>0.005564</v>
      </c>
      <c r="H2629" s="1">
        <v>-0.001181</v>
      </c>
      <c r="I2629" s="1">
        <v>0.005525</v>
      </c>
      <c r="J2629" s="1">
        <v>-0.003359</v>
      </c>
      <c r="K2629" s="1">
        <v>0.007762</v>
      </c>
    </row>
    <row r="2630" ht="15.75" customHeight="1">
      <c r="A2630" s="1">
        <v>58051.499965</v>
      </c>
      <c r="B2630" s="1">
        <v>58051.0</v>
      </c>
      <c r="C2630" s="1">
        <v>58052.0</v>
      </c>
      <c r="D2630" s="1">
        <v>-0.009669</v>
      </c>
      <c r="E2630" s="1">
        <v>0.012604</v>
      </c>
      <c r="F2630" s="1">
        <v>-0.008509</v>
      </c>
      <c r="G2630" s="1">
        <v>0.005098</v>
      </c>
      <c r="H2630" s="1">
        <v>-0.002664</v>
      </c>
      <c r="I2630" s="1">
        <v>0.005686</v>
      </c>
      <c r="J2630" s="1">
        <v>-0.001671</v>
      </c>
      <c r="K2630" s="1">
        <v>0.008114</v>
      </c>
    </row>
    <row r="2631" ht="15.75" customHeight="1">
      <c r="A2631" s="1">
        <v>58052.499965</v>
      </c>
      <c r="B2631" s="1">
        <v>58052.0</v>
      </c>
      <c r="C2631" s="1">
        <v>58053.0</v>
      </c>
      <c r="D2631" s="1">
        <v>-0.013388</v>
      </c>
      <c r="E2631" s="1">
        <v>0.018163</v>
      </c>
      <c r="F2631" s="1">
        <v>-0.001281</v>
      </c>
      <c r="G2631" s="1">
        <v>0.007172</v>
      </c>
      <c r="H2631" s="1">
        <v>-7.77E-4</v>
      </c>
      <c r="I2631" s="1">
        <v>0.008026</v>
      </c>
      <c r="J2631" s="1">
        <v>-0.010802</v>
      </c>
      <c r="K2631" s="1">
        <v>0.012265</v>
      </c>
    </row>
    <row r="2632" ht="15.75" customHeight="1">
      <c r="A2632" s="1">
        <v>58053.499965</v>
      </c>
      <c r="B2632" s="1">
        <v>58053.0</v>
      </c>
      <c r="C2632" s="1">
        <v>58054.0</v>
      </c>
      <c r="D2632" s="1">
        <v>-0.014168</v>
      </c>
      <c r="E2632" s="1">
        <v>0.015968</v>
      </c>
      <c r="F2632" s="1">
        <v>0.001364</v>
      </c>
      <c r="G2632" s="1">
        <v>0.006671</v>
      </c>
      <c r="H2632" s="1">
        <v>-0.005235</v>
      </c>
      <c r="I2632" s="1">
        <v>0.007428</v>
      </c>
      <c r="J2632" s="1">
        <v>-0.006276</v>
      </c>
      <c r="K2632" s="1">
        <v>0.010507</v>
      </c>
    </row>
    <row r="2633" ht="15.75" customHeight="1">
      <c r="A2633" s="1">
        <v>58054.499965</v>
      </c>
      <c r="B2633" s="1">
        <v>58054.0</v>
      </c>
      <c r="C2633" s="1">
        <v>58055.0</v>
      </c>
      <c r="D2633" s="1">
        <v>-0.022399</v>
      </c>
      <c r="E2633" s="1">
        <v>0.013453</v>
      </c>
      <c r="F2633" s="1">
        <v>-0.009004</v>
      </c>
      <c r="G2633" s="1">
        <v>0.005744</v>
      </c>
      <c r="H2633" s="1">
        <v>-1.6E-4</v>
      </c>
      <c r="I2633" s="1">
        <v>0.006348</v>
      </c>
      <c r="J2633" s="1">
        <v>-0.015201</v>
      </c>
      <c r="K2633" s="1">
        <v>0.008618</v>
      </c>
    </row>
    <row r="2634" ht="15.75" customHeight="1">
      <c r="A2634" s="1">
        <v>58055.499965</v>
      </c>
      <c r="B2634" s="1">
        <v>58055.0</v>
      </c>
      <c r="C2634" s="1">
        <v>58056.0</v>
      </c>
      <c r="D2634" s="1">
        <v>-0.006074</v>
      </c>
      <c r="E2634" s="1">
        <v>0.01352</v>
      </c>
      <c r="F2634" s="1">
        <v>-0.004111</v>
      </c>
      <c r="G2634" s="1">
        <v>0.005444</v>
      </c>
      <c r="H2634" s="1">
        <v>0.008782</v>
      </c>
      <c r="I2634" s="1">
        <v>0.006599</v>
      </c>
      <c r="J2634" s="1">
        <v>-0.013358</v>
      </c>
      <c r="K2634" s="1">
        <v>0.008463</v>
      </c>
    </row>
    <row r="2635" ht="15.75" customHeight="1">
      <c r="A2635" s="1">
        <v>58056.499965</v>
      </c>
      <c r="B2635" s="1">
        <v>58056.0</v>
      </c>
      <c r="C2635" s="1">
        <v>58057.0</v>
      </c>
      <c r="D2635" s="1">
        <v>0.022387</v>
      </c>
      <c r="E2635" s="1">
        <v>0.015708</v>
      </c>
      <c r="F2635" s="1">
        <v>-0.007689</v>
      </c>
      <c r="G2635" s="1">
        <v>0.006792</v>
      </c>
      <c r="H2635" s="1">
        <v>0.006225</v>
      </c>
      <c r="I2635" s="1">
        <v>0.007202</v>
      </c>
      <c r="J2635" s="1">
        <v>0.017454</v>
      </c>
      <c r="K2635" s="1">
        <v>0.010117</v>
      </c>
    </row>
    <row r="2636" ht="15.75" customHeight="1">
      <c r="A2636" s="1">
        <v>58057.499965</v>
      </c>
      <c r="B2636" s="1">
        <v>58057.0</v>
      </c>
      <c r="C2636" s="1">
        <v>58058.0</v>
      </c>
      <c r="D2636" s="1">
        <v>-0.013283</v>
      </c>
      <c r="E2636" s="1">
        <v>0.014484</v>
      </c>
      <c r="F2636" s="1">
        <v>0.005781</v>
      </c>
      <c r="G2636" s="1">
        <v>0.006852</v>
      </c>
      <c r="H2636" s="1">
        <v>-0.005081</v>
      </c>
      <c r="I2636" s="1">
        <v>0.006552</v>
      </c>
      <c r="J2636" s="1">
        <v>-0.009428</v>
      </c>
      <c r="K2636" s="1">
        <v>0.009151</v>
      </c>
    </row>
    <row r="2637" ht="15.75" customHeight="1">
      <c r="A2637" s="1">
        <v>58058.499965</v>
      </c>
      <c r="B2637" s="1">
        <v>58058.0</v>
      </c>
      <c r="C2637" s="1">
        <v>58059.0</v>
      </c>
      <c r="D2637" s="1">
        <v>0.002742</v>
      </c>
      <c r="E2637" s="1">
        <v>0.016696</v>
      </c>
      <c r="F2637" s="1">
        <v>-0.008171</v>
      </c>
      <c r="G2637" s="1">
        <v>0.007171</v>
      </c>
      <c r="H2637" s="1">
        <v>0.008658</v>
      </c>
      <c r="I2637" s="1">
        <v>0.007598</v>
      </c>
      <c r="J2637" s="1">
        <v>-0.003414</v>
      </c>
      <c r="K2637" s="1">
        <v>0.010586</v>
      </c>
    </row>
    <row r="2638" ht="15.75" customHeight="1">
      <c r="A2638" s="1">
        <v>58059.499965</v>
      </c>
      <c r="B2638" s="1">
        <v>58059.0</v>
      </c>
      <c r="C2638" s="1">
        <v>58060.0</v>
      </c>
      <c r="D2638" s="1">
        <v>-0.007765</v>
      </c>
      <c r="E2638" s="1">
        <v>0.018893</v>
      </c>
      <c r="F2638" s="1">
        <v>0.005205</v>
      </c>
      <c r="G2638" s="1">
        <v>0.008679</v>
      </c>
      <c r="H2638" s="1">
        <v>-0.00389</v>
      </c>
      <c r="I2638" s="1">
        <v>0.008624</v>
      </c>
      <c r="J2638" s="1">
        <v>-0.005524</v>
      </c>
      <c r="K2638" s="1">
        <v>0.011569</v>
      </c>
    </row>
    <row r="2639" ht="15.75" customHeight="1">
      <c r="A2639" s="1">
        <v>58060.499965</v>
      </c>
      <c r="B2639" s="1">
        <v>58060.0</v>
      </c>
      <c r="C2639" s="1">
        <v>58061.0</v>
      </c>
      <c r="D2639" s="1">
        <v>-0.01559</v>
      </c>
      <c r="E2639" s="1">
        <v>0.020786</v>
      </c>
      <c r="F2639" s="1">
        <v>0.007684</v>
      </c>
      <c r="G2639" s="1">
        <v>0.009745</v>
      </c>
      <c r="H2639" s="1">
        <v>0.00427</v>
      </c>
      <c r="I2639" s="1">
        <v>0.009564</v>
      </c>
      <c r="J2639" s="1">
        <v>-0.021976</v>
      </c>
      <c r="K2639" s="1">
        <v>0.012345</v>
      </c>
    </row>
    <row r="2640" ht="15.75" customHeight="1">
      <c r="A2640" s="1">
        <v>58061.499965</v>
      </c>
      <c r="B2640" s="1">
        <v>58061.0</v>
      </c>
      <c r="C2640" s="1">
        <v>58062.0</v>
      </c>
      <c r="D2640" s="1">
        <v>0.040064</v>
      </c>
      <c r="E2640" s="1">
        <v>0.02434</v>
      </c>
      <c r="F2640" s="1">
        <v>-0.007061</v>
      </c>
      <c r="G2640" s="1">
        <v>0.010218</v>
      </c>
      <c r="H2640" s="1">
        <v>0.005674</v>
      </c>
      <c r="I2640" s="1">
        <v>0.010555</v>
      </c>
      <c r="J2640" s="1">
        <v>0.030657</v>
      </c>
      <c r="K2640" s="1">
        <v>0.015094</v>
      </c>
    </row>
    <row r="2641" ht="15.75" customHeight="1">
      <c r="A2641" s="1">
        <v>58062.499965</v>
      </c>
      <c r="B2641" s="1">
        <v>58062.0</v>
      </c>
      <c r="C2641" s="1">
        <v>58063.0</v>
      </c>
      <c r="D2641" s="1">
        <v>0.082502</v>
      </c>
      <c r="E2641" s="1">
        <v>0.03252</v>
      </c>
      <c r="F2641" s="1">
        <v>0.005362</v>
      </c>
      <c r="G2641" s="1">
        <v>0.013729</v>
      </c>
      <c r="H2641" s="1">
        <v>0.037094</v>
      </c>
      <c r="I2641" s="1">
        <v>0.014257</v>
      </c>
      <c r="J2641" s="1">
        <v>0.021996</v>
      </c>
      <c r="K2641" s="1">
        <v>0.019611</v>
      </c>
    </row>
    <row r="2642" ht="15.75" customHeight="1">
      <c r="A2642" s="1">
        <v>58085.499965</v>
      </c>
      <c r="B2642" s="1">
        <v>58085.0</v>
      </c>
      <c r="C2642" s="1">
        <v>58086.0</v>
      </c>
      <c r="D2642" s="1">
        <v>-6.78E-4</v>
      </c>
      <c r="E2642" s="1">
        <v>0.017158</v>
      </c>
      <c r="F2642" s="1">
        <v>0.00914</v>
      </c>
      <c r="G2642" s="1">
        <v>0.008177</v>
      </c>
      <c r="H2642" s="1">
        <v>-0.00501</v>
      </c>
      <c r="I2642" s="1">
        <v>0.007628</v>
      </c>
      <c r="J2642" s="1">
        <v>0.001024</v>
      </c>
      <c r="K2642" s="1">
        <v>0.010769</v>
      </c>
    </row>
    <row r="2643" ht="15.75" customHeight="1">
      <c r="A2643" s="1">
        <v>58086.499965</v>
      </c>
      <c r="B2643" s="1">
        <v>58086.0</v>
      </c>
      <c r="C2643" s="1">
        <v>58087.0</v>
      </c>
      <c r="D2643" s="1">
        <v>-0.014567</v>
      </c>
      <c r="E2643" s="1">
        <v>0.016398</v>
      </c>
      <c r="F2643" s="1">
        <v>-0.010352</v>
      </c>
      <c r="G2643" s="1">
        <v>0.007036</v>
      </c>
      <c r="H2643" s="1">
        <v>0.001469</v>
      </c>
      <c r="I2643" s="1">
        <v>0.007588</v>
      </c>
      <c r="J2643" s="1">
        <v>-0.010268</v>
      </c>
      <c r="K2643" s="1">
        <v>0.010334</v>
      </c>
    </row>
    <row r="2644" ht="15.75" customHeight="1">
      <c r="A2644" s="1">
        <v>58087.499965</v>
      </c>
      <c r="B2644" s="1">
        <v>58087.0</v>
      </c>
      <c r="C2644" s="1">
        <v>58088.0</v>
      </c>
      <c r="D2644" s="1">
        <v>0.015657</v>
      </c>
      <c r="E2644" s="1">
        <v>0.01545</v>
      </c>
      <c r="F2644" s="1">
        <v>-0.011143</v>
      </c>
      <c r="G2644" s="1">
        <v>0.005985</v>
      </c>
      <c r="H2644" s="1">
        <v>0.011207</v>
      </c>
      <c r="I2644" s="1">
        <v>0.007348</v>
      </c>
      <c r="J2644" s="1">
        <v>0.007312</v>
      </c>
      <c r="K2644" s="1">
        <v>0.009807</v>
      </c>
    </row>
    <row r="2645" ht="15.75" customHeight="1">
      <c r="A2645" s="1">
        <v>58088.499965</v>
      </c>
      <c r="B2645" s="1">
        <v>58088.0</v>
      </c>
      <c r="C2645" s="1">
        <v>58089.0</v>
      </c>
      <c r="D2645" s="1">
        <v>-0.023566</v>
      </c>
      <c r="E2645" s="1">
        <v>0.013694</v>
      </c>
      <c r="F2645" s="1">
        <v>-0.00889</v>
      </c>
      <c r="G2645" s="1">
        <v>0.005811</v>
      </c>
      <c r="H2645" s="1">
        <v>-0.00975</v>
      </c>
      <c r="I2645" s="1">
        <v>0.006357</v>
      </c>
      <c r="J2645" s="1">
        <v>-0.004137</v>
      </c>
      <c r="K2645" s="1">
        <v>0.008816</v>
      </c>
    </row>
    <row r="2646" ht="15.75" customHeight="1">
      <c r="A2646" s="1">
        <v>58089.499965</v>
      </c>
      <c r="B2646" s="1">
        <v>58089.0</v>
      </c>
      <c r="C2646" s="1">
        <v>58090.0</v>
      </c>
      <c r="D2646" s="1">
        <v>-0.025899</v>
      </c>
      <c r="E2646" s="1">
        <v>0.013558</v>
      </c>
      <c r="F2646" s="1">
        <v>-0.007521</v>
      </c>
      <c r="G2646" s="1">
        <v>0.006198</v>
      </c>
      <c r="H2646" s="1">
        <v>-0.010397</v>
      </c>
      <c r="I2646" s="1">
        <v>0.006174</v>
      </c>
      <c r="J2646" s="1">
        <v>-0.006046</v>
      </c>
      <c r="K2646" s="1">
        <v>0.008813</v>
      </c>
    </row>
    <row r="2647" ht="15.75" customHeight="1">
      <c r="A2647" s="1">
        <v>58090.499965</v>
      </c>
      <c r="B2647" s="1">
        <v>58090.0</v>
      </c>
      <c r="C2647" s="1">
        <v>58091.0</v>
      </c>
      <c r="D2647" s="1">
        <v>0.011472</v>
      </c>
      <c r="E2647" s="1">
        <v>0.013204</v>
      </c>
      <c r="F2647" s="1">
        <v>0.013948</v>
      </c>
      <c r="G2647" s="1">
        <v>0.006489</v>
      </c>
      <c r="H2647" s="1">
        <v>-8.25E-4</v>
      </c>
      <c r="I2647" s="1">
        <v>0.006173</v>
      </c>
      <c r="J2647" s="1">
        <v>0.001238</v>
      </c>
      <c r="K2647" s="1">
        <v>0.00826</v>
      </c>
    </row>
    <row r="2648" ht="15.75" customHeight="1">
      <c r="A2648" s="1">
        <v>58091.499965</v>
      </c>
      <c r="B2648" s="1">
        <v>58091.0</v>
      </c>
      <c r="C2648" s="1">
        <v>58092.0</v>
      </c>
      <c r="D2648" s="1">
        <v>-0.001289</v>
      </c>
      <c r="E2648" s="1">
        <v>0.029333</v>
      </c>
      <c r="F2648" s="1">
        <v>0.006736</v>
      </c>
      <c r="G2648" s="1">
        <v>0.013738</v>
      </c>
      <c r="H2648" s="1">
        <v>0.010572</v>
      </c>
      <c r="I2648" s="1">
        <v>0.0143</v>
      </c>
      <c r="J2648" s="1">
        <v>-0.021194</v>
      </c>
      <c r="K2648" s="1">
        <v>0.017852</v>
      </c>
    </row>
    <row r="2649" ht="15.75" customHeight="1">
      <c r="A2649" s="1">
        <v>58092.499965</v>
      </c>
      <c r="B2649" s="1">
        <v>58092.0</v>
      </c>
      <c r="C2649" s="1">
        <v>58093.0</v>
      </c>
      <c r="D2649" s="1">
        <v>-0.00106</v>
      </c>
      <c r="E2649" s="1">
        <v>0.012993</v>
      </c>
      <c r="F2649" s="1">
        <v>-0.006082</v>
      </c>
      <c r="G2649" s="1">
        <v>0.0052</v>
      </c>
      <c r="H2649" s="1">
        <v>0.004498</v>
      </c>
      <c r="I2649" s="1">
        <v>0.005877</v>
      </c>
      <c r="J2649" s="1">
        <v>-0.002831</v>
      </c>
      <c r="K2649" s="1">
        <v>0.008449</v>
      </c>
    </row>
    <row r="2650" ht="15.75" customHeight="1">
      <c r="A2650" s="1">
        <v>58093.499965</v>
      </c>
      <c r="B2650" s="1">
        <v>58093.0</v>
      </c>
      <c r="C2650" s="1">
        <v>58094.0</v>
      </c>
      <c r="D2650" s="1">
        <v>0.007084</v>
      </c>
      <c r="E2650" s="1">
        <v>0.012749</v>
      </c>
      <c r="F2650" s="1">
        <v>-0.00162</v>
      </c>
      <c r="G2650" s="1">
        <v>0.005223</v>
      </c>
      <c r="H2650" s="1">
        <v>0.005565</v>
      </c>
      <c r="I2650" s="1">
        <v>0.005663</v>
      </c>
      <c r="J2650" s="1">
        <v>4.46E-4</v>
      </c>
      <c r="K2650" s="1">
        <v>0.008319</v>
      </c>
    </row>
    <row r="2651" ht="15.75" customHeight="1">
      <c r="A2651" s="1">
        <v>58094.499965</v>
      </c>
      <c r="B2651" s="1">
        <v>58094.0</v>
      </c>
      <c r="C2651" s="1">
        <v>58095.0</v>
      </c>
      <c r="D2651" s="1">
        <v>-0.011858</v>
      </c>
      <c r="E2651" s="1">
        <v>0.011521</v>
      </c>
      <c r="F2651" s="1">
        <v>0.001442</v>
      </c>
      <c r="G2651" s="1">
        <v>0.005317</v>
      </c>
      <c r="H2651" s="1">
        <v>-0.005081</v>
      </c>
      <c r="I2651" s="1">
        <v>0.00506</v>
      </c>
      <c r="J2651" s="1">
        <v>-0.004356</v>
      </c>
      <c r="K2651" s="1">
        <v>0.007432</v>
      </c>
    </row>
    <row r="2652" ht="15.75" customHeight="1">
      <c r="A2652" s="1">
        <v>58095.499965</v>
      </c>
      <c r="B2652" s="1">
        <v>58095.0</v>
      </c>
      <c r="C2652" s="1">
        <v>58096.0</v>
      </c>
      <c r="D2652" s="1">
        <v>-0.006858</v>
      </c>
      <c r="E2652" s="1">
        <v>0.011346</v>
      </c>
      <c r="F2652" s="1">
        <v>-0.005385</v>
      </c>
      <c r="G2652" s="1">
        <v>0.004898</v>
      </c>
      <c r="H2652" s="1">
        <v>-7.94E-4</v>
      </c>
      <c r="I2652" s="1">
        <v>0.005158</v>
      </c>
      <c r="J2652" s="1">
        <v>-0.001517</v>
      </c>
      <c r="K2652" s="1">
        <v>0.007274</v>
      </c>
    </row>
    <row r="2653" ht="15.75" customHeight="1">
      <c r="A2653" s="1">
        <v>58096.499965</v>
      </c>
      <c r="B2653" s="1">
        <v>58096.0</v>
      </c>
      <c r="C2653" s="1">
        <v>58097.0</v>
      </c>
      <c r="D2653" s="1">
        <v>-0.017488</v>
      </c>
      <c r="E2653" s="1">
        <v>0.010861</v>
      </c>
      <c r="F2653" s="1">
        <v>-0.005649</v>
      </c>
      <c r="G2653" s="1">
        <v>0.004653</v>
      </c>
      <c r="H2653" s="1">
        <v>-0.007661</v>
      </c>
      <c r="I2653" s="1">
        <v>0.004911</v>
      </c>
      <c r="J2653" s="1">
        <v>-0.003361</v>
      </c>
      <c r="K2653" s="1">
        <v>0.006994</v>
      </c>
    </row>
    <row r="2654" ht="15.75" customHeight="1">
      <c r="A2654" s="1">
        <v>58097.499965</v>
      </c>
      <c r="B2654" s="1">
        <v>58097.0</v>
      </c>
      <c r="C2654" s="1">
        <v>58098.0</v>
      </c>
      <c r="D2654" s="1">
        <v>-0.011361</v>
      </c>
      <c r="E2654" s="1">
        <v>0.011129</v>
      </c>
      <c r="F2654" s="1">
        <v>-0.002747</v>
      </c>
      <c r="G2654" s="1">
        <v>0.004793</v>
      </c>
      <c r="H2654" s="1">
        <v>-1.5E-4</v>
      </c>
      <c r="I2654" s="1">
        <v>0.005165</v>
      </c>
      <c r="J2654" s="1">
        <v>-0.008493</v>
      </c>
      <c r="K2654" s="1">
        <v>0.007008</v>
      </c>
    </row>
    <row r="2655" ht="15.75" customHeight="1">
      <c r="A2655" s="1">
        <v>58098.499965</v>
      </c>
      <c r="B2655" s="1">
        <v>58098.0</v>
      </c>
      <c r="C2655" s="1">
        <v>58099.0</v>
      </c>
      <c r="D2655" s="1">
        <v>-0.008606</v>
      </c>
      <c r="E2655" s="1">
        <v>0.012214</v>
      </c>
      <c r="F2655" s="1">
        <v>-0.003078</v>
      </c>
      <c r="G2655" s="1">
        <v>0.005188</v>
      </c>
      <c r="H2655" s="1">
        <v>0.006177</v>
      </c>
      <c r="I2655" s="1">
        <v>0.00582</v>
      </c>
      <c r="J2655" s="1">
        <v>-0.012504</v>
      </c>
      <c r="K2655" s="1">
        <v>0.007557</v>
      </c>
    </row>
    <row r="2656" ht="15.75" customHeight="1">
      <c r="A2656" s="1">
        <v>58099.499965</v>
      </c>
      <c r="B2656" s="1">
        <v>58099.0</v>
      </c>
      <c r="C2656" s="1">
        <v>58100.0</v>
      </c>
      <c r="D2656" s="1">
        <v>-0.006443</v>
      </c>
      <c r="E2656" s="1">
        <v>0.012016</v>
      </c>
      <c r="F2656" s="1">
        <v>-0.001426</v>
      </c>
      <c r="G2656" s="1">
        <v>0.005196</v>
      </c>
      <c r="H2656" s="1">
        <v>-0.001148</v>
      </c>
      <c r="I2656" s="1">
        <v>0.005443</v>
      </c>
      <c r="J2656" s="1">
        <v>-0.003723</v>
      </c>
      <c r="K2656" s="1">
        <v>0.007672</v>
      </c>
    </row>
    <row r="2657" ht="15.75" customHeight="1">
      <c r="A2657" s="1">
        <v>58100.499965</v>
      </c>
      <c r="B2657" s="1">
        <v>58100.0</v>
      </c>
      <c r="C2657" s="1">
        <v>58101.0</v>
      </c>
      <c r="D2657" s="1">
        <v>0.014667</v>
      </c>
      <c r="E2657" s="1">
        <v>0.013427</v>
      </c>
      <c r="F2657" s="1">
        <v>0.009571</v>
      </c>
      <c r="G2657" s="1">
        <v>0.005826</v>
      </c>
      <c r="H2657" s="1">
        <v>0.002798</v>
      </c>
      <c r="I2657" s="1">
        <v>0.006012</v>
      </c>
      <c r="J2657" s="1">
        <v>0.003905</v>
      </c>
      <c r="K2657" s="1">
        <v>0.008681</v>
      </c>
    </row>
    <row r="2658" ht="15.75" customHeight="1">
      <c r="A2658" s="1">
        <v>58101.499965</v>
      </c>
      <c r="B2658" s="1">
        <v>58101.0</v>
      </c>
      <c r="C2658" s="1">
        <v>58102.0</v>
      </c>
      <c r="D2658" s="1">
        <v>0.006944</v>
      </c>
      <c r="E2658" s="1">
        <v>0.012963</v>
      </c>
      <c r="F2658" s="1">
        <v>-0.004442</v>
      </c>
      <c r="G2658" s="1">
        <v>0.005242</v>
      </c>
      <c r="H2658" s="1">
        <v>0.004207</v>
      </c>
      <c r="I2658" s="1">
        <v>0.005706</v>
      </c>
      <c r="J2658" s="1">
        <v>0.003671</v>
      </c>
      <c r="K2658" s="1">
        <v>0.008467</v>
      </c>
    </row>
    <row r="2659" ht="15.75" customHeight="1">
      <c r="A2659" s="1">
        <v>58102.499965</v>
      </c>
      <c r="B2659" s="1">
        <v>58102.0</v>
      </c>
      <c r="C2659" s="1">
        <v>58103.0</v>
      </c>
      <c r="D2659" s="1">
        <v>-0.00605</v>
      </c>
      <c r="E2659" s="1">
        <v>0.012148</v>
      </c>
      <c r="F2659" s="1">
        <v>0.003627</v>
      </c>
      <c r="G2659" s="1">
        <v>0.005188</v>
      </c>
      <c r="H2659" s="1">
        <v>0.001952</v>
      </c>
      <c r="I2659" s="1">
        <v>0.005257</v>
      </c>
      <c r="J2659" s="1">
        <v>-0.009579</v>
      </c>
      <c r="K2659" s="1">
        <v>0.00794</v>
      </c>
    </row>
    <row r="2660" ht="15.75" customHeight="1">
      <c r="A2660" s="1">
        <v>58103.499965</v>
      </c>
      <c r="B2660" s="1">
        <v>58103.0</v>
      </c>
      <c r="C2660" s="1">
        <v>58104.0</v>
      </c>
      <c r="D2660" s="1">
        <v>0.012367</v>
      </c>
      <c r="E2660" s="1">
        <v>0.013423</v>
      </c>
      <c r="F2660" s="1">
        <v>-0.002301</v>
      </c>
      <c r="G2660" s="1">
        <v>0.005491</v>
      </c>
      <c r="H2660" s="1">
        <v>0.004559</v>
      </c>
      <c r="I2660" s="1">
        <v>0.005074</v>
      </c>
      <c r="J2660" s="1">
        <v>0.006681</v>
      </c>
      <c r="K2660" s="1">
        <v>0.009407</v>
      </c>
    </row>
    <row r="2661" ht="15.75" customHeight="1">
      <c r="A2661" s="1">
        <v>58104.499965</v>
      </c>
      <c r="B2661" s="1">
        <v>58104.0</v>
      </c>
      <c r="C2661" s="1">
        <v>58105.0</v>
      </c>
      <c r="D2661" s="1">
        <v>-0.005296</v>
      </c>
      <c r="E2661" s="1">
        <v>0.015448</v>
      </c>
      <c r="F2661" s="1">
        <v>-0.012542</v>
      </c>
      <c r="G2661" s="1">
        <v>0.005489</v>
      </c>
      <c r="H2661" s="1">
        <v>0.005599</v>
      </c>
      <c r="I2661" s="1">
        <v>0.006231</v>
      </c>
      <c r="J2661" s="1">
        <v>-0.002378</v>
      </c>
      <c r="K2661" s="1">
        <v>0.010245</v>
      </c>
    </row>
    <row r="2662" ht="15.75" customHeight="1">
      <c r="A2662" s="1">
        <v>58105.499965</v>
      </c>
      <c r="B2662" s="1">
        <v>58105.0</v>
      </c>
      <c r="C2662" s="1">
        <v>58106.0</v>
      </c>
      <c r="D2662" s="1">
        <v>-0.008863</v>
      </c>
      <c r="E2662" s="1">
        <v>0.025928</v>
      </c>
      <c r="F2662" s="1">
        <v>0.00577</v>
      </c>
      <c r="G2662" s="1">
        <v>0.009886</v>
      </c>
      <c r="H2662" s="1">
        <v>-0.012277</v>
      </c>
      <c r="I2662" s="1">
        <v>0.009391</v>
      </c>
      <c r="J2662" s="1">
        <v>0.004004</v>
      </c>
      <c r="K2662" s="1">
        <v>0.017857</v>
      </c>
    </row>
    <row r="2663" ht="15.75" customHeight="1">
      <c r="A2663" s="1">
        <v>58106.499965</v>
      </c>
      <c r="B2663" s="1">
        <v>58106.0</v>
      </c>
      <c r="C2663" s="1">
        <v>58107.0</v>
      </c>
      <c r="D2663" s="1">
        <v>-0.005907</v>
      </c>
      <c r="E2663" s="1">
        <v>0.017603</v>
      </c>
      <c r="F2663" s="1">
        <v>-0.004196</v>
      </c>
      <c r="G2663" s="1">
        <v>0.007403</v>
      </c>
      <c r="H2663" s="1">
        <v>-0.001989</v>
      </c>
      <c r="I2663" s="1">
        <v>0.007304</v>
      </c>
      <c r="J2663" s="1">
        <v>-4.32E-4</v>
      </c>
      <c r="K2663" s="1">
        <v>0.011119</v>
      </c>
    </row>
    <row r="2664" ht="15.75" customHeight="1">
      <c r="A2664" s="1">
        <v>58111.499965</v>
      </c>
      <c r="B2664" s="1">
        <v>58111.0</v>
      </c>
      <c r="C2664" s="1">
        <v>58112.0</v>
      </c>
      <c r="D2664" s="1">
        <v>0.011678</v>
      </c>
      <c r="E2664" s="1">
        <v>0.018425</v>
      </c>
      <c r="F2664" s="1">
        <v>0.003241</v>
      </c>
      <c r="G2664" s="1">
        <v>0.007906</v>
      </c>
      <c r="H2664" s="1">
        <v>0.006628</v>
      </c>
      <c r="I2664" s="1">
        <v>0.007558</v>
      </c>
      <c r="J2664" s="1">
        <v>-1.2E-5</v>
      </c>
      <c r="K2664" s="1">
        <v>0.01184</v>
      </c>
    </row>
    <row r="2665" ht="15.75" customHeight="1">
      <c r="A2665" s="1">
        <v>58112.499965</v>
      </c>
      <c r="B2665" s="1">
        <v>58112.0</v>
      </c>
      <c r="C2665" s="1">
        <v>58113.0</v>
      </c>
      <c r="D2665" s="1">
        <v>0.021129</v>
      </c>
      <c r="E2665" s="1">
        <v>0.015032</v>
      </c>
      <c r="F2665" s="1">
        <v>0.014182</v>
      </c>
      <c r="G2665" s="1">
        <v>0.006361</v>
      </c>
      <c r="H2665" s="1">
        <v>0.010145</v>
      </c>
      <c r="I2665" s="1">
        <v>0.006105</v>
      </c>
      <c r="J2665" s="1">
        <v>-0.001541</v>
      </c>
      <c r="K2665" s="1">
        <v>0.009442</v>
      </c>
    </row>
    <row r="2666" ht="15.75" customHeight="1">
      <c r="A2666" s="1">
        <v>58113.499965</v>
      </c>
      <c r="B2666" s="1">
        <v>58113.0</v>
      </c>
      <c r="C2666" s="1">
        <v>58114.0</v>
      </c>
      <c r="D2666" s="1">
        <v>-0.028508</v>
      </c>
      <c r="E2666" s="1">
        <v>0.018057</v>
      </c>
      <c r="F2666" s="1">
        <v>-0.002778</v>
      </c>
      <c r="G2666" s="1">
        <v>0.007361</v>
      </c>
      <c r="H2666" s="1">
        <v>0.002278</v>
      </c>
      <c r="I2666" s="1">
        <v>0.007384</v>
      </c>
      <c r="J2666" s="1">
        <v>-0.024405</v>
      </c>
      <c r="K2666" s="1">
        <v>0.011365</v>
      </c>
    </row>
    <row r="2667" ht="15.75" customHeight="1">
      <c r="A2667" s="1">
        <v>58114.499965</v>
      </c>
      <c r="B2667" s="1">
        <v>58114.0</v>
      </c>
      <c r="C2667" s="1">
        <v>58115.0</v>
      </c>
      <c r="D2667" s="1">
        <v>-0.100061</v>
      </c>
      <c r="E2667" s="1">
        <v>0.051187</v>
      </c>
      <c r="F2667" s="1">
        <v>-0.010529</v>
      </c>
      <c r="G2667" s="1">
        <v>0.020092</v>
      </c>
      <c r="H2667" s="1">
        <v>0.006738</v>
      </c>
      <c r="I2667" s="1">
        <v>0.022545</v>
      </c>
      <c r="J2667" s="1">
        <v>-0.088432</v>
      </c>
      <c r="K2667" s="1">
        <v>0.031483</v>
      </c>
    </row>
    <row r="2668" ht="15.75" customHeight="1">
      <c r="A2668" s="1">
        <v>58115.499965</v>
      </c>
      <c r="B2668" s="1">
        <v>58115.0</v>
      </c>
      <c r="C2668" s="1">
        <v>58116.0</v>
      </c>
      <c r="D2668" s="1">
        <v>0.028776</v>
      </c>
      <c r="E2668" s="1">
        <v>0.021491</v>
      </c>
      <c r="F2668" s="1">
        <v>0.001273</v>
      </c>
      <c r="G2668" s="1">
        <v>0.008215</v>
      </c>
      <c r="H2668" s="1">
        <v>0.003828</v>
      </c>
      <c r="I2668" s="1">
        <v>0.008566</v>
      </c>
      <c r="J2668" s="1">
        <v>0.018642</v>
      </c>
      <c r="K2668" s="1">
        <v>0.014266</v>
      </c>
    </row>
    <row r="2669" ht="15.75" customHeight="1">
      <c r="A2669" s="1">
        <v>58116.499965</v>
      </c>
      <c r="B2669" s="1">
        <v>58116.0</v>
      </c>
      <c r="C2669" s="1">
        <v>58117.0</v>
      </c>
      <c r="D2669" s="1">
        <v>0.012829</v>
      </c>
      <c r="E2669" s="1">
        <v>0.013252</v>
      </c>
      <c r="F2669" s="1">
        <v>0.002979</v>
      </c>
      <c r="G2669" s="1">
        <v>0.005424</v>
      </c>
      <c r="H2669" s="1">
        <v>-7.42E-4</v>
      </c>
      <c r="I2669" s="1">
        <v>0.00563</v>
      </c>
      <c r="J2669" s="1">
        <v>0.009563</v>
      </c>
      <c r="K2669" s="1">
        <v>0.00861</v>
      </c>
    </row>
    <row r="2670" ht="15.75" customHeight="1">
      <c r="A2670" s="1">
        <v>58117.499965</v>
      </c>
      <c r="B2670" s="1">
        <v>58117.0</v>
      </c>
      <c r="C2670" s="1">
        <v>58118.0</v>
      </c>
      <c r="D2670" s="1">
        <v>-0.00105</v>
      </c>
      <c r="E2670" s="1">
        <v>0.014111</v>
      </c>
      <c r="F2670" s="1">
        <v>-0.001253</v>
      </c>
      <c r="G2670" s="1">
        <v>0.005939</v>
      </c>
      <c r="H2670" s="1">
        <v>-0.003831</v>
      </c>
      <c r="I2670" s="1">
        <v>0.006358</v>
      </c>
      <c r="J2670" s="1">
        <v>0.002782</v>
      </c>
      <c r="K2670" s="1">
        <v>0.009094</v>
      </c>
    </row>
    <row r="2671" ht="15.75" customHeight="1">
      <c r="A2671" s="1">
        <v>58118.499965</v>
      </c>
      <c r="B2671" s="1">
        <v>58118.0</v>
      </c>
      <c r="C2671" s="1">
        <v>58119.0</v>
      </c>
      <c r="D2671" s="1">
        <v>-0.008512</v>
      </c>
      <c r="E2671" s="1">
        <v>0.012572</v>
      </c>
      <c r="F2671" s="1">
        <v>6.0E-5</v>
      </c>
      <c r="G2671" s="1">
        <v>0.005466</v>
      </c>
      <c r="H2671" s="1">
        <v>-6.76E-4</v>
      </c>
      <c r="I2671" s="1">
        <v>0.005694</v>
      </c>
      <c r="J2671" s="1">
        <v>-0.004759</v>
      </c>
      <c r="K2671" s="1">
        <v>0.008106</v>
      </c>
    </row>
    <row r="2672" ht="15.75" customHeight="1">
      <c r="A2672" s="1">
        <v>58119.499965</v>
      </c>
      <c r="B2672" s="1">
        <v>58119.0</v>
      </c>
      <c r="C2672" s="1">
        <v>58120.0</v>
      </c>
      <c r="D2672" s="1">
        <v>-0.001989</v>
      </c>
      <c r="E2672" s="1">
        <v>0.01288</v>
      </c>
      <c r="F2672" s="1">
        <v>0.005635</v>
      </c>
      <c r="G2672" s="1">
        <v>0.005876</v>
      </c>
      <c r="H2672" s="1">
        <v>-0.005001</v>
      </c>
      <c r="I2672" s="1">
        <v>0.005625</v>
      </c>
      <c r="J2672" s="1">
        <v>0.001776</v>
      </c>
      <c r="K2672" s="1">
        <v>0.008411</v>
      </c>
    </row>
    <row r="2673" ht="15.75" customHeight="1">
      <c r="A2673" s="1">
        <v>58120.499965</v>
      </c>
      <c r="B2673" s="1">
        <v>58120.0</v>
      </c>
      <c r="C2673" s="1">
        <v>58121.0</v>
      </c>
      <c r="D2673" s="1">
        <v>0.020155</v>
      </c>
      <c r="E2673" s="1">
        <v>0.012157</v>
      </c>
      <c r="F2673" s="1">
        <v>-6.11E-4</v>
      </c>
      <c r="G2673" s="1">
        <v>0.005403</v>
      </c>
      <c r="H2673" s="1">
        <v>0.004134</v>
      </c>
      <c r="I2673" s="1">
        <v>0.005549</v>
      </c>
      <c r="J2673" s="1">
        <v>0.013352</v>
      </c>
      <c r="K2673" s="1">
        <v>0.007703</v>
      </c>
    </row>
    <row r="2674" ht="15.75" customHeight="1">
      <c r="A2674" s="1">
        <v>58121.499965</v>
      </c>
      <c r="B2674" s="1">
        <v>58121.0</v>
      </c>
      <c r="C2674" s="1">
        <v>58122.0</v>
      </c>
      <c r="D2674" s="1">
        <v>-0.024886</v>
      </c>
      <c r="E2674" s="1">
        <v>0.011989</v>
      </c>
      <c r="F2674" s="1">
        <v>-0.012476</v>
      </c>
      <c r="G2674" s="1">
        <v>0.004927</v>
      </c>
      <c r="H2674" s="1">
        <v>-0.005616</v>
      </c>
      <c r="I2674" s="1">
        <v>0.005498</v>
      </c>
      <c r="J2674" s="1">
        <v>-0.007329</v>
      </c>
      <c r="K2674" s="1">
        <v>0.007683</v>
      </c>
    </row>
    <row r="2675" ht="15.75" customHeight="1">
      <c r="A2675" s="1">
        <v>58122.499965</v>
      </c>
      <c r="B2675" s="1">
        <v>58122.0</v>
      </c>
      <c r="C2675" s="1">
        <v>58123.0</v>
      </c>
      <c r="D2675" s="1">
        <v>0.006374</v>
      </c>
      <c r="E2675" s="1">
        <v>0.011611</v>
      </c>
      <c r="F2675" s="1">
        <v>-6.56E-4</v>
      </c>
      <c r="G2675" s="1">
        <v>0.00511</v>
      </c>
      <c r="H2675" s="1">
        <v>-0.001628</v>
      </c>
      <c r="I2675" s="1">
        <v>0.005177</v>
      </c>
      <c r="J2675" s="1">
        <v>0.008582</v>
      </c>
      <c r="K2675" s="1">
        <v>0.007487</v>
      </c>
    </row>
    <row r="2676" ht="15.75" customHeight="1">
      <c r="A2676" s="1">
        <v>58123.499965</v>
      </c>
      <c r="B2676" s="1">
        <v>58123.0</v>
      </c>
      <c r="C2676" s="1">
        <v>58124.0</v>
      </c>
      <c r="D2676" s="1">
        <v>-0.025352</v>
      </c>
      <c r="E2676" s="1">
        <v>0.012227</v>
      </c>
      <c r="F2676" s="1">
        <v>-0.010135</v>
      </c>
      <c r="G2676" s="1">
        <v>0.005097</v>
      </c>
      <c r="H2676" s="1">
        <v>-0.007748</v>
      </c>
      <c r="I2676" s="1">
        <v>0.005462</v>
      </c>
      <c r="J2676" s="1">
        <v>-0.007555</v>
      </c>
      <c r="K2676" s="1">
        <v>0.007882</v>
      </c>
    </row>
    <row r="2677" ht="15.75" customHeight="1">
      <c r="A2677" s="1">
        <v>58124.499965</v>
      </c>
      <c r="B2677" s="1">
        <v>58124.0</v>
      </c>
      <c r="C2677" s="1">
        <v>58125.0</v>
      </c>
      <c r="D2677" s="1">
        <v>-0.002362</v>
      </c>
      <c r="E2677" s="1">
        <v>0.014758</v>
      </c>
      <c r="F2677" s="1">
        <v>0.002077</v>
      </c>
      <c r="G2677" s="1">
        <v>0.007063</v>
      </c>
      <c r="H2677" s="1">
        <v>0.008038</v>
      </c>
      <c r="I2677" s="1">
        <v>0.006652</v>
      </c>
      <c r="J2677" s="1">
        <v>-0.012631</v>
      </c>
      <c r="K2677" s="1">
        <v>0.009344</v>
      </c>
    </row>
    <row r="2678" ht="15.75" customHeight="1">
      <c r="A2678" s="1">
        <v>58125.499965</v>
      </c>
      <c r="B2678" s="1">
        <v>58125.0</v>
      </c>
      <c r="C2678" s="1">
        <v>58126.0</v>
      </c>
      <c r="D2678" s="1">
        <v>-0.026007</v>
      </c>
      <c r="E2678" s="1">
        <v>0.021049</v>
      </c>
      <c r="F2678" s="1">
        <v>-0.008387</v>
      </c>
      <c r="G2678" s="1">
        <v>0.009066</v>
      </c>
      <c r="H2678" s="1">
        <v>-0.003778</v>
      </c>
      <c r="I2678" s="1">
        <v>0.009717</v>
      </c>
      <c r="J2678" s="1">
        <v>-0.01511</v>
      </c>
      <c r="K2678" s="1">
        <v>0.013759</v>
      </c>
    </row>
    <row r="2679" ht="15.75" customHeight="1">
      <c r="A2679" s="1">
        <v>58126.499965</v>
      </c>
      <c r="B2679" s="1">
        <v>58126.0</v>
      </c>
      <c r="C2679" s="1">
        <v>58127.0</v>
      </c>
      <c r="D2679" s="1">
        <v>-2.53E-4</v>
      </c>
      <c r="E2679" s="1">
        <v>0.014247</v>
      </c>
      <c r="F2679" s="1">
        <v>-0.003799</v>
      </c>
      <c r="G2679" s="1">
        <v>0.006023</v>
      </c>
      <c r="H2679" s="1">
        <v>-0.001356</v>
      </c>
      <c r="I2679" s="1">
        <v>0.006469</v>
      </c>
      <c r="J2679" s="1">
        <v>0.004126</v>
      </c>
      <c r="K2679" s="1">
        <v>0.00947</v>
      </c>
    </row>
    <row r="2680" ht="15.75" customHeight="1">
      <c r="A2680" s="1">
        <v>58127.499965</v>
      </c>
      <c r="B2680" s="1">
        <v>58127.0</v>
      </c>
      <c r="C2680" s="1">
        <v>58128.0</v>
      </c>
      <c r="D2680" s="1">
        <v>-0.00452</v>
      </c>
      <c r="E2680" s="1">
        <v>0.014359</v>
      </c>
      <c r="F2680" s="1">
        <v>-0.010674</v>
      </c>
      <c r="G2680" s="1">
        <v>0.005794</v>
      </c>
      <c r="H2680" s="1">
        <v>0.002259</v>
      </c>
      <c r="I2680" s="1">
        <v>0.006734</v>
      </c>
      <c r="J2680" s="1">
        <v>-5.16E-4</v>
      </c>
      <c r="K2680" s="1">
        <v>0.009315</v>
      </c>
    </row>
    <row r="2681" ht="15.75" customHeight="1">
      <c r="A2681" s="1">
        <v>58128.499965</v>
      </c>
      <c r="B2681" s="1">
        <v>58128.0</v>
      </c>
      <c r="C2681" s="1">
        <v>58129.0</v>
      </c>
      <c r="D2681" s="1">
        <v>-0.026297</v>
      </c>
      <c r="E2681" s="1">
        <v>0.014477</v>
      </c>
      <c r="F2681" s="1">
        <v>-0.019591</v>
      </c>
      <c r="G2681" s="1">
        <v>0.006369</v>
      </c>
      <c r="H2681" s="1">
        <v>-0.011568</v>
      </c>
      <c r="I2681" s="1">
        <v>0.006737</v>
      </c>
      <c r="J2681" s="1">
        <v>0.003841</v>
      </c>
      <c r="K2681" s="1">
        <v>0.009197</v>
      </c>
    </row>
    <row r="2682" ht="15.75" customHeight="1">
      <c r="A2682" s="1">
        <v>58129.499965</v>
      </c>
      <c r="B2682" s="1">
        <v>58129.0</v>
      </c>
      <c r="C2682" s="1">
        <v>58130.0</v>
      </c>
      <c r="D2682" s="1">
        <v>-0.016015</v>
      </c>
      <c r="E2682" s="1">
        <v>0.015232</v>
      </c>
      <c r="F2682" s="1">
        <v>-0.008729</v>
      </c>
      <c r="G2682" s="1">
        <v>0.006364</v>
      </c>
      <c r="H2682" s="1">
        <v>0.003425</v>
      </c>
      <c r="I2682" s="1">
        <v>0.007148</v>
      </c>
      <c r="J2682" s="1">
        <v>-0.012691</v>
      </c>
      <c r="K2682" s="1">
        <v>0.009676</v>
      </c>
    </row>
    <row r="2683" ht="15.75" customHeight="1">
      <c r="A2683" s="1">
        <v>58130.499965</v>
      </c>
      <c r="B2683" s="1">
        <v>58130.0</v>
      </c>
      <c r="C2683" s="1">
        <v>58131.0</v>
      </c>
      <c r="D2683" s="1">
        <v>-0.007733</v>
      </c>
      <c r="E2683" s="1">
        <v>0.016927</v>
      </c>
      <c r="F2683" s="1">
        <v>0.001936</v>
      </c>
      <c r="G2683" s="1">
        <v>0.007627</v>
      </c>
      <c r="H2683" s="1">
        <v>-0.00769</v>
      </c>
      <c r="I2683" s="1">
        <v>0.007904</v>
      </c>
      <c r="J2683" s="1">
        <v>-4.41E-4</v>
      </c>
      <c r="K2683" s="1">
        <v>0.010419</v>
      </c>
    </row>
    <row r="2684" ht="15.75" customHeight="1">
      <c r="A2684" s="1">
        <v>58131.499965</v>
      </c>
      <c r="B2684" s="1">
        <v>58131.0</v>
      </c>
      <c r="C2684" s="1">
        <v>58132.0</v>
      </c>
      <c r="D2684" s="1">
        <v>-0.032002</v>
      </c>
      <c r="E2684" s="1">
        <v>0.017465</v>
      </c>
      <c r="F2684" s="1">
        <v>-0.004796</v>
      </c>
      <c r="G2684" s="1">
        <v>0.00758</v>
      </c>
      <c r="H2684" s="1">
        <v>1.64E-4</v>
      </c>
      <c r="I2684" s="1">
        <v>0.008402</v>
      </c>
      <c r="J2684" s="1">
        <v>-0.026192</v>
      </c>
      <c r="K2684" s="1">
        <v>0.010347</v>
      </c>
    </row>
    <row r="2685" ht="15.75" customHeight="1">
      <c r="A2685" s="1">
        <v>58132.499965</v>
      </c>
      <c r="B2685" s="1">
        <v>58132.0</v>
      </c>
      <c r="C2685" s="1">
        <v>58133.0</v>
      </c>
      <c r="D2685" s="1">
        <v>-0.021166</v>
      </c>
      <c r="E2685" s="1">
        <v>0.020222</v>
      </c>
      <c r="F2685" s="1">
        <v>-0.002798</v>
      </c>
      <c r="G2685" s="1">
        <v>0.008439</v>
      </c>
      <c r="H2685" s="1">
        <v>-0.003545</v>
      </c>
      <c r="I2685" s="1">
        <v>0.009282</v>
      </c>
      <c r="J2685" s="1">
        <v>-0.012108</v>
      </c>
      <c r="K2685" s="1">
        <v>0.012435</v>
      </c>
    </row>
    <row r="2686" ht="15.75" customHeight="1">
      <c r="A2686" s="1">
        <v>58133.499965</v>
      </c>
      <c r="B2686" s="1">
        <v>58133.0</v>
      </c>
      <c r="C2686" s="1">
        <v>58134.0</v>
      </c>
      <c r="D2686" s="1">
        <v>-0.010438</v>
      </c>
      <c r="E2686" s="1">
        <v>0.022947</v>
      </c>
      <c r="F2686" s="1">
        <v>-0.01355</v>
      </c>
      <c r="G2686" s="1">
        <v>0.009494</v>
      </c>
      <c r="H2686" s="1">
        <v>0.008798</v>
      </c>
      <c r="I2686" s="1">
        <v>0.010238</v>
      </c>
      <c r="J2686" s="1">
        <v>-0.011248</v>
      </c>
      <c r="K2686" s="1">
        <v>0.014119</v>
      </c>
    </row>
    <row r="2687" ht="15.75" customHeight="1">
      <c r="A2687" s="1">
        <v>58134.499965</v>
      </c>
      <c r="B2687" s="1">
        <v>58134.0</v>
      </c>
      <c r="C2687" s="1">
        <v>58135.0</v>
      </c>
      <c r="D2687" s="1">
        <v>0.00999</v>
      </c>
      <c r="E2687" s="1">
        <v>0.027568</v>
      </c>
      <c r="F2687" s="1">
        <v>-0.001305</v>
      </c>
      <c r="G2687" s="1">
        <v>0.011814</v>
      </c>
      <c r="H2687" s="1">
        <v>0.007198</v>
      </c>
      <c r="I2687" s="1">
        <v>0.012178</v>
      </c>
      <c r="J2687" s="1">
        <v>-3.42E-4</v>
      </c>
      <c r="K2687" s="1">
        <v>0.016559</v>
      </c>
    </row>
    <row r="2688" ht="15.75" customHeight="1">
      <c r="A2688" s="1">
        <v>58154.499965</v>
      </c>
      <c r="B2688" s="1">
        <v>58154.0</v>
      </c>
      <c r="C2688" s="1">
        <v>58155.0</v>
      </c>
      <c r="D2688" s="1">
        <v>0.144232</v>
      </c>
      <c r="E2688" s="1">
        <v>0.027378</v>
      </c>
      <c r="F2688" s="1">
        <v>0.00336</v>
      </c>
      <c r="G2688" s="1">
        <v>0.011149</v>
      </c>
      <c r="H2688" s="1">
        <v>0.033949</v>
      </c>
      <c r="I2688" s="1">
        <v>0.011465</v>
      </c>
      <c r="J2688" s="1">
        <v>0.075524</v>
      </c>
      <c r="K2688" s="1">
        <v>0.017187</v>
      </c>
    </row>
    <row r="2689" ht="15.75" customHeight="1">
      <c r="A2689" s="1">
        <v>58155.499965</v>
      </c>
      <c r="B2689" s="1">
        <v>58155.0</v>
      </c>
      <c r="C2689" s="1">
        <v>58156.0</v>
      </c>
      <c r="D2689" s="1">
        <v>0.089189</v>
      </c>
      <c r="E2689" s="1">
        <v>0.022287</v>
      </c>
      <c r="F2689" s="1">
        <v>0.010348</v>
      </c>
      <c r="G2689" s="1">
        <v>0.00955</v>
      </c>
      <c r="H2689" s="1">
        <v>0.016826</v>
      </c>
      <c r="I2689" s="1">
        <v>0.009524</v>
      </c>
      <c r="J2689" s="1">
        <v>0.053521</v>
      </c>
      <c r="K2689" s="1">
        <v>0.014127</v>
      </c>
    </row>
    <row r="2690" ht="15.75" customHeight="1">
      <c r="A2690" s="1">
        <v>58156.499965</v>
      </c>
      <c r="B2690" s="1">
        <v>58156.0</v>
      </c>
      <c r="C2690" s="1">
        <v>58157.0</v>
      </c>
      <c r="D2690" s="1">
        <v>0.04661</v>
      </c>
      <c r="E2690" s="1">
        <v>0.019237</v>
      </c>
      <c r="F2690" s="1">
        <v>0.002836</v>
      </c>
      <c r="G2690" s="1">
        <v>0.007569</v>
      </c>
      <c r="H2690" s="1">
        <v>0.012411</v>
      </c>
      <c r="I2690" s="1">
        <v>0.008797</v>
      </c>
      <c r="J2690" s="1">
        <v>0.024599</v>
      </c>
      <c r="K2690" s="1">
        <v>0.01195</v>
      </c>
    </row>
    <row r="2691" ht="15.75" customHeight="1">
      <c r="A2691" s="1">
        <v>58157.499965</v>
      </c>
      <c r="B2691" s="1">
        <v>58157.0</v>
      </c>
      <c r="C2691" s="1">
        <v>58158.0</v>
      </c>
      <c r="D2691" s="1">
        <v>0.030727</v>
      </c>
      <c r="E2691" s="1">
        <v>0.016779</v>
      </c>
      <c r="F2691" s="1">
        <v>0.004934</v>
      </c>
      <c r="G2691" s="1">
        <v>0.007616</v>
      </c>
      <c r="H2691" s="1">
        <v>0.006071</v>
      </c>
      <c r="I2691" s="1">
        <v>0.007582</v>
      </c>
      <c r="J2691" s="1">
        <v>0.015581</v>
      </c>
      <c r="K2691" s="1">
        <v>0.010419</v>
      </c>
    </row>
    <row r="2692" ht="15.75" customHeight="1">
      <c r="A2692" s="1">
        <v>58158.499965</v>
      </c>
      <c r="B2692" s="1">
        <v>58158.0</v>
      </c>
      <c r="C2692" s="1">
        <v>58159.0</v>
      </c>
      <c r="D2692" s="1">
        <v>0.022788</v>
      </c>
      <c r="E2692" s="1">
        <v>0.016275</v>
      </c>
      <c r="F2692" s="1">
        <v>-0.002158</v>
      </c>
      <c r="G2692" s="1">
        <v>0.007741</v>
      </c>
      <c r="H2692" s="1">
        <v>0.004597</v>
      </c>
      <c r="I2692" s="1">
        <v>0.007084</v>
      </c>
      <c r="J2692" s="1">
        <v>0.017558</v>
      </c>
      <c r="K2692" s="1">
        <v>0.010562</v>
      </c>
    </row>
    <row r="2693" ht="15.75" customHeight="1">
      <c r="A2693" s="1">
        <v>58159.499965</v>
      </c>
      <c r="B2693" s="1">
        <v>58159.0</v>
      </c>
      <c r="C2693" s="1">
        <v>58160.0</v>
      </c>
      <c r="D2693" s="1">
        <v>-0.013358</v>
      </c>
      <c r="E2693" s="1">
        <v>0.014915</v>
      </c>
      <c r="F2693" s="1">
        <v>0.001921</v>
      </c>
      <c r="G2693" s="1">
        <v>0.007597</v>
      </c>
      <c r="H2693" s="1">
        <v>-0.005152</v>
      </c>
      <c r="I2693" s="1">
        <v>0.006738</v>
      </c>
      <c r="J2693" s="1">
        <v>-0.005322</v>
      </c>
      <c r="K2693" s="1">
        <v>0.009336</v>
      </c>
    </row>
    <row r="2694" ht="15.75" customHeight="1">
      <c r="A2694" s="1">
        <v>58160.499965</v>
      </c>
      <c r="B2694" s="1">
        <v>58160.0</v>
      </c>
      <c r="C2694" s="1">
        <v>58161.0</v>
      </c>
      <c r="D2694" s="1">
        <v>-0.010602</v>
      </c>
      <c r="E2694" s="1">
        <v>0.01461</v>
      </c>
      <c r="F2694" s="1">
        <v>-0.011422</v>
      </c>
      <c r="G2694" s="1">
        <v>0.005841</v>
      </c>
      <c r="H2694" s="1">
        <v>-0.001913</v>
      </c>
      <c r="I2694" s="1">
        <v>0.006862</v>
      </c>
      <c r="J2694" s="1">
        <v>-1.36E-4</v>
      </c>
      <c r="K2694" s="1">
        <v>0.009409</v>
      </c>
    </row>
    <row r="2695" ht="15.75" customHeight="1">
      <c r="A2695" s="1">
        <v>58161.499965</v>
      </c>
      <c r="B2695" s="1">
        <v>58161.0</v>
      </c>
      <c r="C2695" s="1">
        <v>58162.0</v>
      </c>
      <c r="D2695" s="1">
        <v>0.004057</v>
      </c>
      <c r="E2695" s="1">
        <v>0.014282</v>
      </c>
      <c r="F2695" s="1">
        <v>0.011373</v>
      </c>
      <c r="G2695" s="1">
        <v>0.006999</v>
      </c>
      <c r="H2695" s="1">
        <v>-0.00297</v>
      </c>
      <c r="I2695" s="1">
        <v>0.006398</v>
      </c>
      <c r="J2695" s="1">
        <v>-8.16E-4</v>
      </c>
      <c r="K2695" s="1">
        <v>0.009209</v>
      </c>
    </row>
    <row r="2696" ht="15.75" customHeight="1">
      <c r="A2696" s="1">
        <v>58162.499965</v>
      </c>
      <c r="B2696" s="1">
        <v>58162.0</v>
      </c>
      <c r="C2696" s="1">
        <v>58163.0</v>
      </c>
      <c r="D2696" s="1">
        <v>-0.032837</v>
      </c>
      <c r="E2696" s="1">
        <v>0.012898</v>
      </c>
      <c r="F2696" s="1">
        <v>-0.002027</v>
      </c>
      <c r="G2696" s="1">
        <v>0.005482</v>
      </c>
      <c r="H2696" s="1">
        <v>-0.013887</v>
      </c>
      <c r="I2696" s="1">
        <v>0.005936</v>
      </c>
      <c r="J2696" s="1">
        <v>-0.012437</v>
      </c>
      <c r="K2696" s="1">
        <v>0.008457</v>
      </c>
    </row>
    <row r="2697" ht="15.75" customHeight="1">
      <c r="A2697" s="1">
        <v>58163.499965</v>
      </c>
      <c r="B2697" s="1">
        <v>58163.0</v>
      </c>
      <c r="C2697" s="1">
        <v>58164.0</v>
      </c>
      <c r="D2697" s="1">
        <v>0.007026</v>
      </c>
      <c r="E2697" s="1">
        <v>0.024225</v>
      </c>
      <c r="F2697" s="1">
        <v>0.011628</v>
      </c>
      <c r="G2697" s="1">
        <v>0.011594</v>
      </c>
      <c r="H2697" s="1">
        <v>0.001132</v>
      </c>
      <c r="I2697" s="1">
        <v>0.010108</v>
      </c>
      <c r="J2697" s="1">
        <v>-0.00385</v>
      </c>
      <c r="K2697" s="1">
        <v>0.01655</v>
      </c>
    </row>
    <row r="2698" ht="15.75" customHeight="1">
      <c r="A2698" s="1">
        <v>58164.499965</v>
      </c>
      <c r="B2698" s="1">
        <v>58164.0</v>
      </c>
      <c r="C2698" s="1">
        <v>58165.0</v>
      </c>
      <c r="D2698" s="1">
        <v>0.020286</v>
      </c>
      <c r="E2698" s="1">
        <v>0.013605</v>
      </c>
      <c r="F2698" s="1">
        <v>0.013154</v>
      </c>
      <c r="G2698" s="1">
        <v>0.006308</v>
      </c>
      <c r="H2698" s="1">
        <v>0.002534</v>
      </c>
      <c r="I2698" s="1">
        <v>0.006231</v>
      </c>
      <c r="J2698" s="1">
        <v>0.007498</v>
      </c>
      <c r="K2698" s="1">
        <v>0.008599</v>
      </c>
    </row>
    <row r="2699" ht="15.75" customHeight="1">
      <c r="A2699" s="1">
        <v>58165.499965</v>
      </c>
      <c r="B2699" s="1">
        <v>58165.0</v>
      </c>
      <c r="C2699" s="1">
        <v>58166.0</v>
      </c>
      <c r="D2699" s="1">
        <v>-0.036119</v>
      </c>
      <c r="E2699" s="1">
        <v>0.012392</v>
      </c>
      <c r="F2699" s="1">
        <v>-0.013318</v>
      </c>
      <c r="G2699" s="1">
        <v>0.005178</v>
      </c>
      <c r="H2699" s="1">
        <v>-0.002683</v>
      </c>
      <c r="I2699" s="1">
        <v>0.005725</v>
      </c>
      <c r="J2699" s="1">
        <v>-0.017421</v>
      </c>
      <c r="K2699" s="1">
        <v>0.007852</v>
      </c>
    </row>
    <row r="2700" ht="15.75" customHeight="1">
      <c r="A2700" s="1">
        <v>58166.499965</v>
      </c>
      <c r="B2700" s="1">
        <v>58166.0</v>
      </c>
      <c r="C2700" s="1">
        <v>58167.0</v>
      </c>
      <c r="D2700" s="1">
        <v>-0.025451</v>
      </c>
      <c r="E2700" s="1">
        <v>0.0116</v>
      </c>
      <c r="F2700" s="1">
        <v>-6.54E-4</v>
      </c>
      <c r="G2700" s="1">
        <v>0.005095</v>
      </c>
      <c r="H2700" s="1">
        <v>-0.009976</v>
      </c>
      <c r="I2700" s="1">
        <v>0.005167</v>
      </c>
      <c r="J2700" s="1">
        <v>-0.00974</v>
      </c>
      <c r="K2700" s="1">
        <v>0.007493</v>
      </c>
    </row>
    <row r="2701" ht="15.75" customHeight="1">
      <c r="A2701" s="1">
        <v>58167.499965</v>
      </c>
      <c r="B2701" s="1">
        <v>58167.0</v>
      </c>
      <c r="C2701" s="1">
        <v>58168.0</v>
      </c>
      <c r="D2701" s="1">
        <v>-0.019623</v>
      </c>
      <c r="E2701" s="1">
        <v>0.011404</v>
      </c>
      <c r="F2701" s="1">
        <v>-0.010151</v>
      </c>
      <c r="G2701" s="1">
        <v>0.004783</v>
      </c>
      <c r="H2701" s="1">
        <v>-0.007479</v>
      </c>
      <c r="I2701" s="1">
        <v>0.005131</v>
      </c>
      <c r="J2701" s="1">
        <v>-0.001564</v>
      </c>
      <c r="K2701" s="1">
        <v>0.007383</v>
      </c>
    </row>
    <row r="2702" ht="15.75" customHeight="1">
      <c r="A2702" s="1">
        <v>58168.499965</v>
      </c>
      <c r="B2702" s="1">
        <v>58168.0</v>
      </c>
      <c r="C2702" s="1">
        <v>58169.0</v>
      </c>
      <c r="D2702" s="1">
        <v>1.26E-4</v>
      </c>
      <c r="E2702" s="1">
        <v>0.011061</v>
      </c>
      <c r="F2702" s="1">
        <v>0.00163</v>
      </c>
      <c r="G2702" s="1">
        <v>0.004603</v>
      </c>
      <c r="H2702" s="1">
        <v>7.57E-4</v>
      </c>
      <c r="I2702" s="1">
        <v>0.005024</v>
      </c>
      <c r="J2702" s="1">
        <v>-0.001912</v>
      </c>
      <c r="K2702" s="1">
        <v>0.007154</v>
      </c>
    </row>
    <row r="2703" ht="15.75" customHeight="1">
      <c r="A2703" s="1">
        <v>58169.499965</v>
      </c>
      <c r="B2703" s="1">
        <v>58169.0</v>
      </c>
      <c r="C2703" s="1">
        <v>58170.0</v>
      </c>
      <c r="D2703" s="1">
        <v>-0.01314</v>
      </c>
      <c r="E2703" s="1">
        <v>0.011272</v>
      </c>
      <c r="F2703" s="1">
        <v>-0.006702</v>
      </c>
      <c r="G2703" s="1">
        <v>0.004683</v>
      </c>
      <c r="H2703" s="1">
        <v>0.001734</v>
      </c>
      <c r="I2703" s="1">
        <v>0.005314</v>
      </c>
      <c r="J2703" s="1">
        <v>-0.008999</v>
      </c>
      <c r="K2703" s="1">
        <v>0.007076</v>
      </c>
    </row>
    <row r="2704" ht="15.75" customHeight="1">
      <c r="A2704" s="1">
        <v>58170.499965</v>
      </c>
      <c r="B2704" s="1">
        <v>58170.0</v>
      </c>
      <c r="C2704" s="1">
        <v>58171.0</v>
      </c>
      <c r="D2704" s="1">
        <v>-0.008651</v>
      </c>
      <c r="E2704" s="1">
        <v>0.011263</v>
      </c>
      <c r="F2704" s="1">
        <v>-0.005249</v>
      </c>
      <c r="G2704" s="1">
        <v>0.004789</v>
      </c>
      <c r="H2704" s="1">
        <v>-0.00676</v>
      </c>
      <c r="I2704" s="1">
        <v>0.005028</v>
      </c>
      <c r="J2704" s="1">
        <v>0.004162</v>
      </c>
      <c r="K2704" s="1">
        <v>0.007345</v>
      </c>
    </row>
    <row r="2705" ht="15.75" customHeight="1">
      <c r="A2705" s="1">
        <v>58171.499965</v>
      </c>
      <c r="B2705" s="1">
        <v>58171.0</v>
      </c>
      <c r="C2705" s="1">
        <v>58172.0</v>
      </c>
      <c r="D2705" s="1">
        <v>-0.00894</v>
      </c>
      <c r="E2705" s="1">
        <v>0.012</v>
      </c>
      <c r="F2705" s="1">
        <v>-0.002035</v>
      </c>
      <c r="G2705" s="1">
        <v>0.005021</v>
      </c>
      <c r="H2705" s="1">
        <v>-0.003224</v>
      </c>
      <c r="I2705" s="1">
        <v>0.005549</v>
      </c>
      <c r="J2705" s="1">
        <v>-0.002794</v>
      </c>
      <c r="K2705" s="1">
        <v>0.007637</v>
      </c>
    </row>
    <row r="2706" ht="15.75" customHeight="1">
      <c r="A2706" s="1">
        <v>58172.499965</v>
      </c>
      <c r="B2706" s="1">
        <v>58172.0</v>
      </c>
      <c r="C2706" s="1">
        <v>58173.0</v>
      </c>
      <c r="D2706" s="1">
        <v>-0.003513</v>
      </c>
      <c r="E2706" s="1">
        <v>0.012419</v>
      </c>
      <c r="F2706" s="1">
        <v>-0.003209</v>
      </c>
      <c r="G2706" s="1">
        <v>0.005258</v>
      </c>
      <c r="H2706" s="1">
        <v>-0.00128</v>
      </c>
      <c r="I2706" s="1">
        <v>0.005542</v>
      </c>
      <c r="J2706" s="1">
        <v>2.04E-4</v>
      </c>
      <c r="K2706" s="1">
        <v>0.008057</v>
      </c>
    </row>
    <row r="2707" ht="15.75" customHeight="1">
      <c r="A2707" s="1">
        <v>58173.499965</v>
      </c>
      <c r="B2707" s="1">
        <v>58173.0</v>
      </c>
      <c r="C2707" s="1">
        <v>58174.0</v>
      </c>
      <c r="D2707" s="1">
        <v>9.92E-4</v>
      </c>
      <c r="E2707" s="1">
        <v>0.014125</v>
      </c>
      <c r="F2707" s="1">
        <v>0.003286</v>
      </c>
      <c r="G2707" s="1">
        <v>0.006316</v>
      </c>
      <c r="H2707" s="1">
        <v>0.005733</v>
      </c>
      <c r="I2707" s="1">
        <v>0.006515</v>
      </c>
      <c r="J2707" s="1">
        <v>-0.008499</v>
      </c>
      <c r="K2707" s="1">
        <v>0.008772</v>
      </c>
    </row>
    <row r="2708" ht="15.75" customHeight="1">
      <c r="A2708" s="1">
        <v>58174.499965</v>
      </c>
      <c r="B2708" s="1">
        <v>58174.0</v>
      </c>
      <c r="C2708" s="1">
        <v>58175.0</v>
      </c>
      <c r="D2708" s="1">
        <v>-0.017284</v>
      </c>
      <c r="E2708" s="1">
        <v>0.015557</v>
      </c>
      <c r="F2708" s="1">
        <v>-0.007551</v>
      </c>
      <c r="G2708" s="1">
        <v>0.006204</v>
      </c>
      <c r="H2708" s="1">
        <v>-0.005445</v>
      </c>
      <c r="I2708" s="1">
        <v>0.007014</v>
      </c>
      <c r="J2708" s="1">
        <v>-0.003434</v>
      </c>
      <c r="K2708" s="1">
        <v>0.010267</v>
      </c>
    </row>
    <row r="2709" ht="15.75" customHeight="1">
      <c r="A2709" s="1">
        <v>58175.499965</v>
      </c>
      <c r="B2709" s="1">
        <v>58175.0</v>
      </c>
      <c r="C2709" s="1">
        <v>58176.0</v>
      </c>
      <c r="D2709" s="1">
        <v>0.006137</v>
      </c>
      <c r="E2709" s="1">
        <v>0.017312</v>
      </c>
      <c r="F2709" s="1">
        <v>-0.001658</v>
      </c>
      <c r="G2709" s="1">
        <v>0.007562</v>
      </c>
      <c r="H2709" s="1">
        <v>-0.004413</v>
      </c>
      <c r="I2709" s="1">
        <v>0.007176</v>
      </c>
      <c r="J2709" s="1">
        <v>0.010741</v>
      </c>
      <c r="K2709" s="1">
        <v>0.011374</v>
      </c>
    </row>
    <row r="2710" ht="15.75" customHeight="1">
      <c r="A2710" s="1">
        <v>58176.499965</v>
      </c>
      <c r="B2710" s="1">
        <v>58176.0</v>
      </c>
      <c r="C2710" s="1">
        <v>58177.0</v>
      </c>
      <c r="D2710" s="1">
        <v>-0.011092</v>
      </c>
      <c r="E2710" s="1">
        <v>0.017226</v>
      </c>
      <c r="F2710" s="1">
        <v>0.008347</v>
      </c>
      <c r="G2710" s="1">
        <v>0.007963</v>
      </c>
      <c r="H2710" s="1">
        <v>-0.013204</v>
      </c>
      <c r="I2710" s="1">
        <v>0.006939</v>
      </c>
      <c r="J2710" s="1">
        <v>0.002229</v>
      </c>
      <c r="K2710" s="1">
        <v>0.010949</v>
      </c>
    </row>
    <row r="2711" ht="15.75" customHeight="1">
      <c r="A2711" s="1">
        <v>58177.499965</v>
      </c>
      <c r="B2711" s="1">
        <v>58177.0</v>
      </c>
      <c r="C2711" s="1">
        <v>58178.0</v>
      </c>
      <c r="D2711" s="1">
        <v>-0.010142</v>
      </c>
      <c r="E2711" s="1">
        <v>0.016073</v>
      </c>
      <c r="F2711" s="1">
        <v>-0.008424</v>
      </c>
      <c r="G2711" s="1">
        <v>0.006601</v>
      </c>
      <c r="H2711" s="1">
        <v>5.75E-4</v>
      </c>
      <c r="I2711" s="1">
        <v>0.006834</v>
      </c>
      <c r="J2711" s="1">
        <v>-0.00412</v>
      </c>
      <c r="K2711" s="1">
        <v>0.010092</v>
      </c>
    </row>
    <row r="2712" ht="15.75" customHeight="1">
      <c r="A2712" s="1">
        <v>58178.499965</v>
      </c>
      <c r="B2712" s="1">
        <v>58178.0</v>
      </c>
      <c r="C2712" s="1">
        <v>58179.0</v>
      </c>
      <c r="D2712" s="1">
        <v>0.01605</v>
      </c>
      <c r="E2712" s="1">
        <v>0.015309</v>
      </c>
      <c r="F2712" s="1">
        <v>0.005227</v>
      </c>
      <c r="G2712" s="1">
        <v>0.006974</v>
      </c>
      <c r="H2712" s="1">
        <v>0.008562</v>
      </c>
      <c r="I2712" s="1">
        <v>0.00652</v>
      </c>
      <c r="J2712" s="1">
        <v>0.001296</v>
      </c>
      <c r="K2712" s="1">
        <v>0.00943</v>
      </c>
    </row>
    <row r="2713" ht="15.75" customHeight="1">
      <c r="A2713" s="1">
        <v>58179.499965</v>
      </c>
      <c r="B2713" s="1">
        <v>58179.0</v>
      </c>
      <c r="C2713" s="1">
        <v>58180.0</v>
      </c>
      <c r="D2713" s="1">
        <v>-0.019271</v>
      </c>
      <c r="E2713" s="1">
        <v>0.013424</v>
      </c>
      <c r="F2713" s="1">
        <v>-0.003553</v>
      </c>
      <c r="G2713" s="1">
        <v>0.005604</v>
      </c>
      <c r="H2713" s="1">
        <v>0.001892</v>
      </c>
      <c r="I2713" s="1">
        <v>0.005831</v>
      </c>
      <c r="J2713" s="1">
        <v>-0.018194</v>
      </c>
      <c r="K2713" s="1">
        <v>0.008223</v>
      </c>
    </row>
    <row r="2714" ht="15.75" customHeight="1">
      <c r="A2714" s="1">
        <v>58180.499965</v>
      </c>
      <c r="B2714" s="1">
        <v>58180.0</v>
      </c>
      <c r="C2714" s="1">
        <v>58181.0</v>
      </c>
      <c r="D2714" s="1">
        <v>-0.009359</v>
      </c>
      <c r="E2714" s="1">
        <v>0.013221</v>
      </c>
      <c r="F2714" s="1">
        <v>-0.002848</v>
      </c>
      <c r="G2714" s="1">
        <v>0.005463</v>
      </c>
      <c r="H2714" s="1">
        <v>-0.005256</v>
      </c>
      <c r="I2714" s="1">
        <v>0.005331</v>
      </c>
      <c r="J2714" s="1">
        <v>4.7E-4</v>
      </c>
      <c r="K2714" s="1">
        <v>0.008538</v>
      </c>
    </row>
    <row r="2715" ht="15.75" customHeight="1">
      <c r="A2715" s="1">
        <v>58181.499965</v>
      </c>
      <c r="B2715" s="1">
        <v>58181.0</v>
      </c>
      <c r="C2715" s="1">
        <v>58182.0</v>
      </c>
      <c r="D2715" s="1">
        <v>-0.012709</v>
      </c>
      <c r="E2715" s="1">
        <v>0.012916</v>
      </c>
      <c r="F2715" s="1">
        <v>-0.001123</v>
      </c>
      <c r="G2715" s="1">
        <v>0.005744</v>
      </c>
      <c r="H2715" s="1">
        <v>-0.002313</v>
      </c>
      <c r="I2715" s="1">
        <v>0.005416</v>
      </c>
      <c r="J2715" s="1">
        <v>-0.007821</v>
      </c>
      <c r="K2715" s="1">
        <v>0.008031</v>
      </c>
    </row>
    <row r="2716" ht="15.75" customHeight="1">
      <c r="A2716" s="1">
        <v>58182.499965</v>
      </c>
      <c r="B2716" s="1">
        <v>58182.0</v>
      </c>
      <c r="C2716" s="1">
        <v>58183.0</v>
      </c>
      <c r="D2716" s="1">
        <v>-0.02385</v>
      </c>
      <c r="E2716" s="1">
        <v>0.013349</v>
      </c>
      <c r="F2716" s="1">
        <v>-0.002896</v>
      </c>
      <c r="G2716" s="1">
        <v>0.005961</v>
      </c>
      <c r="H2716" s="1">
        <v>-0.01115</v>
      </c>
      <c r="I2716" s="1">
        <v>0.005342</v>
      </c>
      <c r="J2716" s="1">
        <v>-0.002826</v>
      </c>
      <c r="K2716" s="1">
        <v>0.008608</v>
      </c>
    </row>
    <row r="2717" ht="15.75" customHeight="1">
      <c r="A2717" s="1">
        <v>58183.499965</v>
      </c>
      <c r="B2717" s="1">
        <v>58183.0</v>
      </c>
      <c r="C2717" s="1">
        <v>58184.0</v>
      </c>
      <c r="D2717" s="1">
        <v>0.004073</v>
      </c>
      <c r="E2717" s="1">
        <v>0.013666</v>
      </c>
      <c r="F2717" s="1">
        <v>-0.002988</v>
      </c>
      <c r="G2717" s="1">
        <v>0.00559</v>
      </c>
      <c r="H2717" s="1">
        <v>-0.006961</v>
      </c>
      <c r="I2717" s="1">
        <v>0.005444</v>
      </c>
      <c r="J2717" s="1">
        <v>0.012641</v>
      </c>
      <c r="K2717" s="1">
        <v>0.00889</v>
      </c>
    </row>
    <row r="2718" ht="15.75" customHeight="1">
      <c r="A2718" s="1">
        <v>58184.499965</v>
      </c>
      <c r="B2718" s="1">
        <v>58184.0</v>
      </c>
      <c r="C2718" s="1">
        <v>58185.0</v>
      </c>
      <c r="D2718" s="1">
        <v>-0.009086</v>
      </c>
      <c r="E2718" s="1">
        <v>0.014416</v>
      </c>
      <c r="F2718" s="1">
        <v>-0.007512</v>
      </c>
      <c r="G2718" s="1">
        <v>0.006054</v>
      </c>
      <c r="H2718" s="1">
        <v>-0.001637</v>
      </c>
      <c r="I2718" s="1">
        <v>0.00614</v>
      </c>
      <c r="J2718" s="1">
        <v>-0.001467</v>
      </c>
      <c r="K2718" s="1">
        <v>0.008988</v>
      </c>
    </row>
    <row r="2719" ht="15.75" customHeight="1">
      <c r="A2719" s="1">
        <v>58185.499965</v>
      </c>
      <c r="B2719" s="1">
        <v>58185.0</v>
      </c>
      <c r="C2719" s="1">
        <v>58186.0</v>
      </c>
      <c r="D2719" s="1">
        <v>0.004974</v>
      </c>
      <c r="E2719" s="1">
        <v>0.016297</v>
      </c>
      <c r="F2719" s="1">
        <v>0.004496</v>
      </c>
      <c r="G2719" s="1">
        <v>0.007716</v>
      </c>
      <c r="H2719" s="1">
        <v>-0.00829</v>
      </c>
      <c r="I2719" s="1">
        <v>0.006274</v>
      </c>
      <c r="J2719" s="1">
        <v>0.011788</v>
      </c>
      <c r="K2719" s="1">
        <v>0.010615</v>
      </c>
    </row>
    <row r="2720" ht="15.75" customHeight="1">
      <c r="A2720" s="1">
        <v>58186.499965</v>
      </c>
      <c r="B2720" s="1">
        <v>58186.0</v>
      </c>
      <c r="C2720" s="1">
        <v>58187.0</v>
      </c>
      <c r="D2720" s="1">
        <v>-0.025882</v>
      </c>
      <c r="E2720" s="1">
        <v>0.039423</v>
      </c>
      <c r="F2720" s="1">
        <v>0.019103</v>
      </c>
      <c r="G2720" s="1">
        <v>0.017857</v>
      </c>
      <c r="H2720" s="1">
        <v>-0.016907</v>
      </c>
      <c r="I2720" s="1">
        <v>0.014164</v>
      </c>
      <c r="J2720" s="1">
        <v>-0.010594</v>
      </c>
      <c r="K2720" s="1">
        <v>0.026865</v>
      </c>
    </row>
    <row r="2721" ht="15.75" customHeight="1">
      <c r="A2721" s="1">
        <v>58187.499965</v>
      </c>
      <c r="B2721" s="1">
        <v>58187.0</v>
      </c>
      <c r="C2721" s="1">
        <v>58188.0</v>
      </c>
      <c r="D2721" s="1">
        <v>0.099213</v>
      </c>
      <c r="E2721" s="1">
        <v>0.024009</v>
      </c>
      <c r="F2721" s="1">
        <v>0.028501</v>
      </c>
      <c r="G2721" s="1">
        <v>0.011426</v>
      </c>
      <c r="H2721" s="1">
        <v>0.024317</v>
      </c>
      <c r="I2721" s="1">
        <v>0.009916</v>
      </c>
      <c r="J2721" s="1">
        <v>0.036347</v>
      </c>
      <c r="K2721" s="1">
        <v>0.015169</v>
      </c>
    </row>
    <row r="2722" ht="15.75" customHeight="1">
      <c r="A2722" s="1">
        <v>58188.499965</v>
      </c>
      <c r="B2722" s="1">
        <v>58188.0</v>
      </c>
      <c r="C2722" s="1">
        <v>58189.0</v>
      </c>
      <c r="D2722" s="1">
        <v>0.190655</v>
      </c>
      <c r="E2722" s="1">
        <v>0.019164</v>
      </c>
      <c r="F2722" s="1">
        <v>0.073193</v>
      </c>
      <c r="G2722" s="1">
        <v>0.010005</v>
      </c>
      <c r="H2722" s="1">
        <v>0.072153</v>
      </c>
      <c r="I2722" s="1">
        <v>0.008415</v>
      </c>
      <c r="J2722" s="1">
        <v>0.032598</v>
      </c>
      <c r="K2722" s="1">
        <v>0.011218</v>
      </c>
    </row>
    <row r="2723" ht="15.75" customHeight="1">
      <c r="A2723" s="1">
        <v>58189.499965</v>
      </c>
      <c r="B2723" s="1">
        <v>58189.0</v>
      </c>
      <c r="C2723" s="1">
        <v>58190.0</v>
      </c>
      <c r="D2723" s="1">
        <v>0.332731</v>
      </c>
      <c r="E2723" s="1">
        <v>0.019291</v>
      </c>
      <c r="F2723" s="1">
        <v>0.129605</v>
      </c>
      <c r="G2723" s="1">
        <v>0.01141</v>
      </c>
      <c r="H2723" s="1">
        <v>0.120012</v>
      </c>
      <c r="I2723" s="1">
        <v>0.009189</v>
      </c>
      <c r="J2723" s="1">
        <v>0.066053</v>
      </c>
      <c r="K2723" s="1">
        <v>0.010554</v>
      </c>
    </row>
    <row r="2724" ht="15.75" customHeight="1">
      <c r="A2724" s="1">
        <v>58190.499965</v>
      </c>
      <c r="B2724" s="1">
        <v>58190.0</v>
      </c>
      <c r="C2724" s="1">
        <v>58191.0</v>
      </c>
      <c r="D2724" s="1">
        <v>0.419178</v>
      </c>
      <c r="E2724" s="1">
        <v>0.020176</v>
      </c>
      <c r="F2724" s="1">
        <v>0.17781</v>
      </c>
      <c r="G2724" s="1">
        <v>0.012795</v>
      </c>
      <c r="H2724" s="1">
        <v>0.156739</v>
      </c>
      <c r="I2724" s="1">
        <v>0.009879</v>
      </c>
      <c r="J2724" s="1">
        <v>0.065512</v>
      </c>
      <c r="K2724" s="1">
        <v>0.010325</v>
      </c>
    </row>
    <row r="2725" ht="15.75" customHeight="1">
      <c r="A2725" s="1">
        <v>58191.499965</v>
      </c>
      <c r="B2725" s="1">
        <v>58191.0</v>
      </c>
      <c r="C2725" s="1">
        <v>58192.0</v>
      </c>
      <c r="D2725" s="1">
        <v>0.876738</v>
      </c>
      <c r="E2725" s="1">
        <v>0.025108</v>
      </c>
      <c r="F2725" s="1">
        <v>0.393893</v>
      </c>
      <c r="G2725" s="1">
        <v>0.017466</v>
      </c>
      <c r="H2725" s="1">
        <v>0.305885</v>
      </c>
      <c r="I2725" s="1">
        <v>0.012273</v>
      </c>
      <c r="J2725" s="1">
        <v>0.149638</v>
      </c>
      <c r="K2725" s="1">
        <v>0.01196</v>
      </c>
    </row>
    <row r="2726" ht="15.75" customHeight="1">
      <c r="A2726" s="1">
        <v>58192.499965</v>
      </c>
      <c r="B2726" s="1">
        <v>58192.0</v>
      </c>
      <c r="C2726" s="1">
        <v>58193.0</v>
      </c>
      <c r="D2726" s="1">
        <v>1.30297</v>
      </c>
      <c r="E2726" s="1">
        <v>0.027579</v>
      </c>
      <c r="F2726" s="1">
        <v>0.549169</v>
      </c>
      <c r="G2726" s="1">
        <v>0.019114</v>
      </c>
      <c r="H2726" s="1">
        <v>0.46968</v>
      </c>
      <c r="I2726" s="1">
        <v>0.013866</v>
      </c>
      <c r="J2726" s="1">
        <v>0.230602</v>
      </c>
      <c r="K2726" s="1">
        <v>0.012598</v>
      </c>
    </row>
    <row r="2727" ht="15.75" customHeight="1">
      <c r="A2727" s="1">
        <v>58193.499965</v>
      </c>
      <c r="B2727" s="1">
        <v>58193.0</v>
      </c>
      <c r="C2727" s="1">
        <v>58194.0</v>
      </c>
      <c r="D2727" s="1">
        <v>1.685336</v>
      </c>
      <c r="E2727" s="1">
        <v>0.031803</v>
      </c>
      <c r="F2727" s="1">
        <v>0.736714</v>
      </c>
      <c r="G2727" s="1">
        <v>0.02284</v>
      </c>
      <c r="H2727" s="1">
        <v>0.618176</v>
      </c>
      <c r="I2727" s="1">
        <v>0.016035</v>
      </c>
      <c r="J2727" s="1">
        <v>0.264271</v>
      </c>
      <c r="K2727" s="1">
        <v>0.013784</v>
      </c>
    </row>
    <row r="2728" ht="15.75" customHeight="1">
      <c r="A2728" s="1">
        <v>58194.499965</v>
      </c>
      <c r="B2728" s="1">
        <v>58194.0</v>
      </c>
      <c r="C2728" s="1">
        <v>58195.0</v>
      </c>
      <c r="D2728" s="1">
        <v>2.593756</v>
      </c>
      <c r="E2728" s="1">
        <v>0.036248</v>
      </c>
      <c r="F2728" s="1">
        <v>1.113685</v>
      </c>
      <c r="G2728" s="1">
        <v>0.026311</v>
      </c>
      <c r="H2728" s="1">
        <v>0.91745</v>
      </c>
      <c r="I2728" s="1">
        <v>0.018112</v>
      </c>
      <c r="J2728" s="1">
        <v>0.458525</v>
      </c>
      <c r="K2728" s="1">
        <v>0.015742</v>
      </c>
    </row>
    <row r="2729" ht="15.75" customHeight="1">
      <c r="A2729" s="1">
        <v>58195.499965</v>
      </c>
      <c r="B2729" s="1">
        <v>58195.0</v>
      </c>
      <c r="C2729" s="1">
        <v>58196.0</v>
      </c>
      <c r="D2729" s="1">
        <v>3.561242</v>
      </c>
      <c r="E2729" s="1">
        <v>0.042692</v>
      </c>
      <c r="F2729" s="1">
        <v>1.551154</v>
      </c>
      <c r="G2729" s="1">
        <v>0.031535</v>
      </c>
      <c r="H2729" s="1">
        <v>1.29975</v>
      </c>
      <c r="I2729" s="1">
        <v>0.021654</v>
      </c>
      <c r="J2729" s="1">
        <v>0.568369</v>
      </c>
      <c r="K2729" s="1">
        <v>0.017534</v>
      </c>
    </row>
    <row r="2730" ht="15.75" customHeight="1">
      <c r="A2730" s="1">
        <v>58196.499965</v>
      </c>
      <c r="B2730" s="1">
        <v>58196.0</v>
      </c>
      <c r="C2730" s="1">
        <v>58197.0</v>
      </c>
      <c r="D2730" s="1">
        <v>4.492896</v>
      </c>
      <c r="E2730" s="1">
        <v>0.049278</v>
      </c>
      <c r="F2730" s="1">
        <v>1.986645</v>
      </c>
      <c r="G2730" s="1">
        <v>0.036931</v>
      </c>
      <c r="H2730" s="1">
        <v>1.652626</v>
      </c>
      <c r="I2730" s="1">
        <v>0.025126</v>
      </c>
      <c r="J2730" s="1">
        <v>0.684888</v>
      </c>
      <c r="K2730" s="1">
        <v>0.019623</v>
      </c>
    </row>
    <row r="2731" ht="15.75" customHeight="1">
      <c r="A2731" s="1">
        <v>58197.499965</v>
      </c>
      <c r="B2731" s="1">
        <v>58197.0</v>
      </c>
      <c r="C2731" s="1">
        <v>58198.0</v>
      </c>
      <c r="D2731" s="1">
        <v>5.463312</v>
      </c>
      <c r="E2731" s="1">
        <v>0.159258</v>
      </c>
      <c r="F2731" s="1">
        <v>2.486147</v>
      </c>
      <c r="G2731" s="1">
        <v>0.120205</v>
      </c>
      <c r="H2731" s="1">
        <v>1.970219</v>
      </c>
      <c r="I2731" s="1">
        <v>0.081364</v>
      </c>
      <c r="J2731" s="1">
        <v>0.877703</v>
      </c>
      <c r="K2731" s="1">
        <v>0.064756</v>
      </c>
    </row>
    <row r="2732" ht="15.75" customHeight="1">
      <c r="A2732" s="1">
        <v>58198.499965</v>
      </c>
      <c r="B2732" s="1">
        <v>58198.0</v>
      </c>
      <c r="C2732" s="1">
        <v>58199.0</v>
      </c>
      <c r="D2732" s="1">
        <v>5.569777</v>
      </c>
      <c r="E2732" s="1">
        <v>0.065731</v>
      </c>
      <c r="F2732" s="1">
        <v>2.510236</v>
      </c>
      <c r="G2732" s="1">
        <v>0.049957</v>
      </c>
      <c r="H2732" s="1">
        <v>1.989792</v>
      </c>
      <c r="I2732" s="1">
        <v>0.033412</v>
      </c>
      <c r="J2732" s="1">
        <v>0.90953</v>
      </c>
      <c r="K2732" s="1">
        <v>0.026392</v>
      </c>
    </row>
    <row r="2733" ht="15.75" customHeight="1">
      <c r="A2733" s="1">
        <v>58199.499965</v>
      </c>
      <c r="B2733" s="1">
        <v>58199.0</v>
      </c>
      <c r="C2733" s="1">
        <v>58200.0</v>
      </c>
      <c r="D2733" s="1">
        <v>5.480238</v>
      </c>
      <c r="E2733" s="1">
        <v>0.067374</v>
      </c>
      <c r="F2733" s="1">
        <v>2.45711</v>
      </c>
      <c r="G2733" s="1">
        <v>0.050996</v>
      </c>
      <c r="H2733" s="1">
        <v>1.953458</v>
      </c>
      <c r="I2733" s="1">
        <v>0.034128</v>
      </c>
      <c r="J2733" s="1">
        <v>0.907556</v>
      </c>
      <c r="K2733" s="1">
        <v>0.027456</v>
      </c>
    </row>
    <row r="2734" ht="15.75" customHeight="1">
      <c r="A2734" s="1">
        <v>58200.499965</v>
      </c>
      <c r="B2734" s="1">
        <v>58200.0</v>
      </c>
      <c r="C2734" s="1">
        <v>58201.0</v>
      </c>
      <c r="D2734" s="1">
        <v>5.747733</v>
      </c>
      <c r="E2734" s="1">
        <v>0.054856</v>
      </c>
      <c r="F2734" s="1">
        <v>2.632184</v>
      </c>
      <c r="G2734" s="1">
        <v>0.042084</v>
      </c>
      <c r="H2734" s="1">
        <v>2.028695</v>
      </c>
      <c r="I2734" s="1">
        <v>0.027614</v>
      </c>
      <c r="J2734" s="1">
        <v>0.925563</v>
      </c>
      <c r="K2734" s="1">
        <v>0.021828</v>
      </c>
    </row>
    <row r="2735" ht="15.75" customHeight="1">
      <c r="A2735" s="1">
        <v>58201.499965</v>
      </c>
      <c r="B2735" s="1">
        <v>58201.0</v>
      </c>
      <c r="C2735" s="1">
        <v>58202.0</v>
      </c>
      <c r="D2735" s="1">
        <v>5.651735</v>
      </c>
      <c r="E2735" s="1">
        <v>0.054644</v>
      </c>
      <c r="F2735" s="1">
        <v>2.577278</v>
      </c>
      <c r="G2735" s="1">
        <v>0.041802</v>
      </c>
      <c r="H2735" s="1">
        <v>2.005316</v>
      </c>
      <c r="I2735" s="1">
        <v>0.027596</v>
      </c>
      <c r="J2735" s="1">
        <v>0.898936</v>
      </c>
      <c r="K2735" s="1">
        <v>0.021601</v>
      </c>
    </row>
    <row r="2736" ht="15.75" customHeight="1">
      <c r="A2736" s="1">
        <v>58202.499965</v>
      </c>
      <c r="B2736" s="1">
        <v>58202.0</v>
      </c>
      <c r="C2736" s="1">
        <v>58203.0</v>
      </c>
      <c r="D2736" s="1">
        <v>5.391281</v>
      </c>
      <c r="E2736" s="1">
        <v>0.120222</v>
      </c>
      <c r="F2736" s="1">
        <v>2.380256</v>
      </c>
      <c r="G2736" s="1">
        <v>0.090101</v>
      </c>
      <c r="H2736" s="1">
        <v>1.994031</v>
      </c>
      <c r="I2736" s="1">
        <v>0.06179</v>
      </c>
      <c r="J2736" s="1">
        <v>0.801223</v>
      </c>
      <c r="K2736" s="1">
        <v>0.04674</v>
      </c>
    </row>
    <row r="2737" ht="15.75" customHeight="1">
      <c r="A2737" s="1">
        <v>58205.499965</v>
      </c>
      <c r="B2737" s="1">
        <v>58205.0</v>
      </c>
      <c r="C2737" s="1">
        <v>58206.0</v>
      </c>
      <c r="D2737" s="1">
        <v>4.974193</v>
      </c>
      <c r="E2737" s="1">
        <v>0.265917</v>
      </c>
      <c r="F2737" s="1">
        <v>2.099683</v>
      </c>
      <c r="G2737" s="1">
        <v>0.197222</v>
      </c>
      <c r="H2737" s="1">
        <v>1.81676</v>
      </c>
      <c r="I2737" s="1">
        <v>0.132455</v>
      </c>
      <c r="J2737" s="1">
        <v>0.773633</v>
      </c>
      <c r="K2737" s="1">
        <v>0.105692</v>
      </c>
    </row>
    <row r="2738" ht="15.75" customHeight="1">
      <c r="A2738" s="1">
        <v>58206.499965</v>
      </c>
      <c r="B2738" s="1">
        <v>58206.0</v>
      </c>
      <c r="C2738" s="1">
        <v>58207.0</v>
      </c>
      <c r="D2738" s="1">
        <v>5.413419</v>
      </c>
      <c r="E2738" s="1">
        <v>0.115428</v>
      </c>
      <c r="F2738" s="1">
        <v>2.467733</v>
      </c>
      <c r="G2738" s="1">
        <v>0.089228</v>
      </c>
      <c r="H2738" s="1">
        <v>1.977151</v>
      </c>
      <c r="I2738" s="1">
        <v>0.057697</v>
      </c>
      <c r="J2738" s="1">
        <v>0.761012</v>
      </c>
      <c r="K2738" s="1">
        <v>0.043431</v>
      </c>
    </row>
    <row r="2739" ht="15.75" customHeight="1">
      <c r="A2739" s="1">
        <v>58226.499965</v>
      </c>
      <c r="B2739" s="1">
        <v>58226.0</v>
      </c>
      <c r="C2739" s="1">
        <v>58227.0</v>
      </c>
      <c r="D2739" s="1">
        <v>4.687046</v>
      </c>
      <c r="E2739" s="1">
        <v>0.09776</v>
      </c>
      <c r="F2739" s="1">
        <v>2.227813</v>
      </c>
      <c r="G2739" s="1">
        <v>0.07656</v>
      </c>
      <c r="H2739" s="1">
        <v>1.728663</v>
      </c>
      <c r="I2739" s="1">
        <v>0.049008</v>
      </c>
      <c r="J2739" s="1">
        <v>0.578242</v>
      </c>
      <c r="K2739" s="1">
        <v>0.035719</v>
      </c>
    </row>
    <row r="2740" ht="15.75" customHeight="1">
      <c r="A2740" s="1">
        <v>58227.499965</v>
      </c>
      <c r="B2740" s="1">
        <v>58227.0</v>
      </c>
      <c r="C2740" s="1">
        <v>58228.0</v>
      </c>
      <c r="D2740" s="1">
        <v>4.863509</v>
      </c>
      <c r="E2740" s="1">
        <v>0.07865</v>
      </c>
      <c r="F2740" s="1">
        <v>2.314141</v>
      </c>
      <c r="G2740" s="1">
        <v>0.061503</v>
      </c>
      <c r="H2740" s="1">
        <v>1.765821</v>
      </c>
      <c r="I2740" s="1">
        <v>0.0393</v>
      </c>
      <c r="J2740" s="1">
        <v>0.635881</v>
      </c>
      <c r="K2740" s="1">
        <v>0.029438</v>
      </c>
    </row>
    <row r="2741" ht="15.75" customHeight="1">
      <c r="A2741" s="1">
        <v>58228.499965</v>
      </c>
      <c r="B2741" s="1">
        <v>58228.0</v>
      </c>
      <c r="C2741" s="1">
        <v>58229.0</v>
      </c>
      <c r="D2741" s="1">
        <v>4.557097</v>
      </c>
      <c r="E2741" s="1">
        <v>0.070574</v>
      </c>
      <c r="F2741" s="1">
        <v>2.150756</v>
      </c>
      <c r="G2741" s="1">
        <v>0.054822</v>
      </c>
      <c r="H2741" s="1">
        <v>1.666281</v>
      </c>
      <c r="I2741" s="1">
        <v>0.035663</v>
      </c>
      <c r="J2741" s="1">
        <v>0.596588</v>
      </c>
      <c r="K2741" s="1">
        <v>0.026267</v>
      </c>
    </row>
    <row r="2742" ht="15.75" customHeight="1">
      <c r="A2742" s="1">
        <v>58229.499965</v>
      </c>
      <c r="B2742" s="1">
        <v>58229.0</v>
      </c>
      <c r="C2742" s="1">
        <v>58230.0</v>
      </c>
      <c r="D2742" s="1">
        <v>4.687729</v>
      </c>
      <c r="E2742" s="1">
        <v>0.069376</v>
      </c>
      <c r="F2742" s="1">
        <v>2.224593</v>
      </c>
      <c r="G2742" s="1">
        <v>0.054057</v>
      </c>
      <c r="H2742" s="1">
        <v>1.675385</v>
      </c>
      <c r="I2742" s="1">
        <v>0.034851</v>
      </c>
      <c r="J2742" s="1">
        <v>0.66888</v>
      </c>
      <c r="K2742" s="1">
        <v>0.026567</v>
      </c>
    </row>
    <row r="2743" ht="15.75" customHeight="1">
      <c r="A2743" s="1">
        <v>58230.499965</v>
      </c>
      <c r="B2743" s="1">
        <v>58230.0</v>
      </c>
      <c r="C2743" s="1">
        <v>58231.0</v>
      </c>
      <c r="D2743" s="1">
        <v>4.776395</v>
      </c>
      <c r="E2743" s="1">
        <v>0.06883</v>
      </c>
      <c r="F2743" s="1">
        <v>2.247671</v>
      </c>
      <c r="G2743" s="1">
        <v>0.053399</v>
      </c>
      <c r="H2743" s="1">
        <v>1.697602</v>
      </c>
      <c r="I2743" s="1">
        <v>0.034671</v>
      </c>
      <c r="J2743" s="1">
        <v>0.704332</v>
      </c>
      <c r="K2743" s="1">
        <v>0.02655</v>
      </c>
    </row>
    <row r="2744" ht="15.75" customHeight="1">
      <c r="A2744" s="1">
        <v>58231.499965</v>
      </c>
      <c r="B2744" s="1">
        <v>58231.0</v>
      </c>
      <c r="C2744" s="1">
        <v>58232.0</v>
      </c>
      <c r="D2744" s="1">
        <v>4.794896</v>
      </c>
      <c r="E2744" s="1">
        <v>0.067268</v>
      </c>
      <c r="F2744" s="1">
        <v>2.294157</v>
      </c>
      <c r="G2744" s="1">
        <v>0.052444</v>
      </c>
      <c r="H2744" s="1">
        <v>1.70771</v>
      </c>
      <c r="I2744" s="1">
        <v>0.033864</v>
      </c>
      <c r="J2744" s="1">
        <v>0.693101</v>
      </c>
      <c r="K2744" s="1">
        <v>0.026113</v>
      </c>
    </row>
    <row r="2745" ht="15.75" customHeight="1">
      <c r="A2745" s="1">
        <v>58232.499965</v>
      </c>
      <c r="B2745" s="1">
        <v>58232.0</v>
      </c>
      <c r="C2745" s="1">
        <v>58233.0</v>
      </c>
      <c r="D2745" s="1">
        <v>4.730724</v>
      </c>
      <c r="E2745" s="1">
        <v>0.0666</v>
      </c>
      <c r="F2745" s="1">
        <v>2.20708</v>
      </c>
      <c r="G2745" s="1">
        <v>0.051339</v>
      </c>
      <c r="H2745" s="1">
        <v>1.726592</v>
      </c>
      <c r="I2745" s="1">
        <v>0.034063</v>
      </c>
      <c r="J2745" s="1">
        <v>0.663206</v>
      </c>
      <c r="K2745" s="1">
        <v>0.025314</v>
      </c>
    </row>
    <row r="2746" ht="15.75" customHeight="1">
      <c r="A2746" s="1">
        <v>58233.499965</v>
      </c>
      <c r="B2746" s="1">
        <v>58233.0</v>
      </c>
      <c r="C2746" s="1">
        <v>58234.0</v>
      </c>
      <c r="D2746" s="1">
        <v>4.708271</v>
      </c>
      <c r="E2746" s="1">
        <v>0.065476</v>
      </c>
      <c r="F2746" s="1">
        <v>2.173199</v>
      </c>
      <c r="G2746" s="1">
        <v>0.050282</v>
      </c>
      <c r="H2746" s="1">
        <v>1.686952</v>
      </c>
      <c r="I2746" s="1">
        <v>0.033243</v>
      </c>
      <c r="J2746" s="1">
        <v>0.726576</v>
      </c>
      <c r="K2746" s="1">
        <v>0.025814</v>
      </c>
    </row>
    <row r="2747" ht="15.75" customHeight="1">
      <c r="A2747" s="1">
        <v>58234.499965</v>
      </c>
      <c r="B2747" s="1">
        <v>58234.0</v>
      </c>
      <c r="C2747" s="1">
        <v>58235.0</v>
      </c>
      <c r="D2747" s="1">
        <v>4.676472</v>
      </c>
      <c r="E2747" s="1">
        <v>0.062181</v>
      </c>
      <c r="F2747" s="1">
        <v>2.221566</v>
      </c>
      <c r="G2747" s="1">
        <v>0.048306</v>
      </c>
      <c r="H2747" s="1">
        <v>1.628758</v>
      </c>
      <c r="I2747" s="1">
        <v>0.031193</v>
      </c>
      <c r="J2747" s="1">
        <v>0.730796</v>
      </c>
      <c r="K2747" s="1">
        <v>0.024731</v>
      </c>
    </row>
    <row r="2748" ht="15.75" customHeight="1">
      <c r="A2748" s="1">
        <v>58235.499965</v>
      </c>
      <c r="B2748" s="1">
        <v>58235.0</v>
      </c>
      <c r="C2748" s="1">
        <v>58236.0</v>
      </c>
      <c r="D2748" s="1">
        <v>4.502532</v>
      </c>
      <c r="E2748" s="1">
        <v>0.081395</v>
      </c>
      <c r="F2748" s="1">
        <v>2.086469</v>
      </c>
      <c r="G2748" s="1">
        <v>0.062375</v>
      </c>
      <c r="H2748" s="1">
        <v>1.594588</v>
      </c>
      <c r="I2748" s="1">
        <v>0.041142</v>
      </c>
      <c r="J2748" s="1">
        <v>0.701525</v>
      </c>
      <c r="K2748" s="1">
        <v>0.032486</v>
      </c>
    </row>
    <row r="2749" ht="15.75" customHeight="1">
      <c r="A2749" s="1">
        <v>58236.499965</v>
      </c>
      <c r="B2749" s="1">
        <v>58236.0</v>
      </c>
      <c r="C2749" s="1">
        <v>58237.0</v>
      </c>
      <c r="D2749" s="1">
        <v>4.635543</v>
      </c>
      <c r="E2749" s="1">
        <v>0.063525</v>
      </c>
      <c r="F2749" s="1">
        <v>2.168128</v>
      </c>
      <c r="G2749" s="1">
        <v>0.04908</v>
      </c>
      <c r="H2749" s="1">
        <v>1.616596</v>
      </c>
      <c r="I2749" s="1">
        <v>0.031689</v>
      </c>
      <c r="J2749" s="1">
        <v>0.735373</v>
      </c>
      <c r="K2749" s="1">
        <v>0.025498</v>
      </c>
    </row>
    <row r="2750" ht="15.75" customHeight="1">
      <c r="A2750" s="1">
        <v>58237.499965</v>
      </c>
      <c r="B2750" s="1">
        <v>58237.0</v>
      </c>
      <c r="C2750" s="1">
        <v>58238.0</v>
      </c>
      <c r="D2750" s="1">
        <v>4.687619</v>
      </c>
      <c r="E2750" s="1">
        <v>0.04751</v>
      </c>
      <c r="F2750" s="1">
        <v>2.304248</v>
      </c>
      <c r="G2750" s="1">
        <v>0.037539</v>
      </c>
      <c r="H2750" s="1">
        <v>1.629111</v>
      </c>
      <c r="I2750" s="1">
        <v>0.023584</v>
      </c>
      <c r="J2750" s="1">
        <v>0.671476</v>
      </c>
      <c r="K2750" s="1">
        <v>0.018346</v>
      </c>
    </row>
    <row r="2751" ht="15.75" customHeight="1">
      <c r="A2751" s="1">
        <v>58238.499965</v>
      </c>
      <c r="B2751" s="1">
        <v>58238.0</v>
      </c>
      <c r="C2751" s="1">
        <v>58239.0</v>
      </c>
      <c r="D2751" s="1">
        <v>4.251085</v>
      </c>
      <c r="E2751" s="1">
        <v>0.045764</v>
      </c>
      <c r="F2751" s="1">
        <v>2.033729</v>
      </c>
      <c r="G2751" s="1">
        <v>0.035507</v>
      </c>
      <c r="H2751" s="1">
        <v>1.503695</v>
      </c>
      <c r="I2751" s="1">
        <v>0.022953</v>
      </c>
      <c r="J2751" s="1">
        <v>0.619635</v>
      </c>
      <c r="K2751" s="1">
        <v>0.017907</v>
      </c>
    </row>
    <row r="2752" ht="15.75" customHeight="1">
      <c r="A2752" s="1">
        <v>58239.499965</v>
      </c>
      <c r="B2752" s="1">
        <v>58239.0</v>
      </c>
      <c r="C2752" s="1">
        <v>58240.0</v>
      </c>
      <c r="D2752" s="1">
        <v>4.221829</v>
      </c>
      <c r="E2752" s="1">
        <v>0.043419</v>
      </c>
      <c r="F2752" s="1">
        <v>2.026191</v>
      </c>
      <c r="G2752" s="1">
        <v>0.033854</v>
      </c>
      <c r="H2752" s="1">
        <v>1.499348</v>
      </c>
      <c r="I2752" s="1">
        <v>0.021853</v>
      </c>
      <c r="J2752" s="1">
        <v>0.600236</v>
      </c>
      <c r="K2752" s="1">
        <v>0.016699</v>
      </c>
    </row>
    <row r="2753" ht="15.75" customHeight="1">
      <c r="A2753" s="1">
        <v>58240.499965</v>
      </c>
      <c r="B2753" s="1">
        <v>58240.0</v>
      </c>
      <c r="C2753" s="1">
        <v>58241.0</v>
      </c>
      <c r="D2753" s="1">
        <v>4.125488</v>
      </c>
      <c r="E2753" s="1">
        <v>0.0437</v>
      </c>
      <c r="F2753" s="1">
        <v>1.99176</v>
      </c>
      <c r="G2753" s="1">
        <v>0.034135</v>
      </c>
      <c r="H2753" s="1">
        <v>1.45418</v>
      </c>
      <c r="I2753" s="1">
        <v>0.021936</v>
      </c>
      <c r="J2753" s="1">
        <v>0.593584</v>
      </c>
      <c r="K2753" s="1">
        <v>0.016878</v>
      </c>
    </row>
    <row r="2754" ht="15.75" customHeight="1">
      <c r="A2754" s="1">
        <v>58241.499965</v>
      </c>
      <c r="B2754" s="1">
        <v>58241.0</v>
      </c>
      <c r="C2754" s="1">
        <v>58242.0</v>
      </c>
      <c r="D2754" s="1">
        <v>4.115123</v>
      </c>
      <c r="E2754" s="1">
        <v>0.041944</v>
      </c>
      <c r="F2754" s="1">
        <v>2.001064</v>
      </c>
      <c r="G2754" s="1">
        <v>0.032829</v>
      </c>
      <c r="H2754" s="1">
        <v>1.46548</v>
      </c>
      <c r="I2754" s="1">
        <v>0.021136</v>
      </c>
      <c r="J2754" s="1">
        <v>0.567217</v>
      </c>
      <c r="K2754" s="1">
        <v>0.016017</v>
      </c>
    </row>
    <row r="2755" ht="15.75" customHeight="1">
      <c r="A2755" s="1">
        <v>58242.499965</v>
      </c>
      <c r="B2755" s="1">
        <v>58242.0</v>
      </c>
      <c r="C2755" s="1">
        <v>58243.0</v>
      </c>
      <c r="D2755" s="1">
        <v>4.025971</v>
      </c>
      <c r="E2755" s="1">
        <v>0.042264</v>
      </c>
      <c r="F2755" s="1">
        <v>1.974796</v>
      </c>
      <c r="G2755" s="1">
        <v>0.033168</v>
      </c>
      <c r="H2755" s="1">
        <v>1.411486</v>
      </c>
      <c r="I2755" s="1">
        <v>0.021142</v>
      </c>
      <c r="J2755" s="1">
        <v>0.572292</v>
      </c>
      <c r="K2755" s="1">
        <v>0.016371</v>
      </c>
    </row>
    <row r="2756" ht="15.75" customHeight="1">
      <c r="A2756" s="1">
        <v>58243.499965</v>
      </c>
      <c r="B2756" s="1">
        <v>58243.0</v>
      </c>
      <c r="C2756" s="1">
        <v>58244.0</v>
      </c>
      <c r="D2756" s="1">
        <v>3.946672</v>
      </c>
      <c r="E2756" s="1">
        <v>0.046643</v>
      </c>
      <c r="F2756" s="1">
        <v>2.003704</v>
      </c>
      <c r="G2756" s="1">
        <v>0.037174</v>
      </c>
      <c r="H2756" s="1">
        <v>1.366567</v>
      </c>
      <c r="I2756" s="1">
        <v>0.023204</v>
      </c>
      <c r="J2756" s="1">
        <v>0.530978</v>
      </c>
      <c r="K2756" s="1">
        <v>0.017734</v>
      </c>
    </row>
    <row r="2757" ht="15.75" customHeight="1">
      <c r="A2757" s="1">
        <v>58244.499965</v>
      </c>
      <c r="B2757" s="1">
        <v>58244.0</v>
      </c>
      <c r="C2757" s="1">
        <v>58245.0</v>
      </c>
      <c r="D2757" s="1">
        <v>3.95659</v>
      </c>
      <c r="E2757" s="1">
        <v>0.044468</v>
      </c>
      <c r="F2757" s="1">
        <v>1.964465</v>
      </c>
      <c r="G2757" s="1">
        <v>0.035023</v>
      </c>
      <c r="H2757" s="1">
        <v>1.369898</v>
      </c>
      <c r="I2757" s="1">
        <v>0.022098</v>
      </c>
      <c r="J2757" s="1">
        <v>0.557734</v>
      </c>
      <c r="K2757" s="1">
        <v>0.017269</v>
      </c>
    </row>
    <row r="2758" ht="15.75" customHeight="1">
      <c r="A2758" s="1">
        <v>58245.499965</v>
      </c>
      <c r="B2758" s="1">
        <v>58245.0</v>
      </c>
      <c r="C2758" s="1">
        <v>58246.0</v>
      </c>
      <c r="D2758" s="1">
        <v>4.054363</v>
      </c>
      <c r="E2758" s="1">
        <v>0.048256</v>
      </c>
      <c r="F2758" s="1">
        <v>1.967372</v>
      </c>
      <c r="G2758" s="1">
        <v>0.037813</v>
      </c>
      <c r="H2758" s="1">
        <v>1.440473</v>
      </c>
      <c r="I2758" s="1">
        <v>0.024161</v>
      </c>
      <c r="J2758" s="1">
        <v>0.55146</v>
      </c>
      <c r="K2758" s="1">
        <v>0.018349</v>
      </c>
    </row>
    <row r="2759" ht="15.75" customHeight="1">
      <c r="A2759" s="1">
        <v>58246.499965</v>
      </c>
      <c r="B2759" s="1">
        <v>58246.0</v>
      </c>
      <c r="C2759" s="1">
        <v>58247.0</v>
      </c>
      <c r="D2759" s="1">
        <v>4.041946</v>
      </c>
      <c r="E2759" s="1">
        <v>0.055832</v>
      </c>
      <c r="F2759" s="1">
        <v>2.050366</v>
      </c>
      <c r="G2759" s="1">
        <v>0.044247</v>
      </c>
      <c r="H2759" s="1">
        <v>1.392593</v>
      </c>
      <c r="I2759" s="1">
        <v>0.02765</v>
      </c>
      <c r="J2759" s="1">
        <v>0.560489</v>
      </c>
      <c r="K2759" s="1">
        <v>0.021792</v>
      </c>
    </row>
    <row r="2760" ht="15.75" customHeight="1">
      <c r="A2760" s="1">
        <v>58247.499965</v>
      </c>
      <c r="B2760" s="1">
        <v>58247.0</v>
      </c>
      <c r="C2760" s="1">
        <v>58248.0</v>
      </c>
      <c r="D2760" s="1">
        <v>4.17277</v>
      </c>
      <c r="E2760" s="1">
        <v>0.078998</v>
      </c>
      <c r="F2760" s="1">
        <v>1.991691</v>
      </c>
      <c r="G2760" s="1">
        <v>0.063185</v>
      </c>
      <c r="H2760" s="1">
        <v>1.463031</v>
      </c>
      <c r="I2760" s="1">
        <v>0.038666</v>
      </c>
      <c r="J2760" s="1">
        <v>0.615179</v>
      </c>
      <c r="K2760" s="1">
        <v>0.030658</v>
      </c>
    </row>
    <row r="2761" ht="15.75" customHeight="1">
      <c r="A2761" s="1">
        <v>58248.499965</v>
      </c>
      <c r="B2761" s="1">
        <v>58248.0</v>
      </c>
      <c r="C2761" s="1">
        <v>58249.0</v>
      </c>
      <c r="D2761" s="1">
        <v>3.806129</v>
      </c>
      <c r="E2761" s="1">
        <v>0.06476</v>
      </c>
      <c r="F2761" s="1">
        <v>1.64566</v>
      </c>
      <c r="G2761" s="1">
        <v>0.05153</v>
      </c>
      <c r="H2761" s="1">
        <v>1.398448</v>
      </c>
      <c r="I2761" s="1">
        <v>0.031887</v>
      </c>
      <c r="J2761" s="1">
        <v>0.566783</v>
      </c>
      <c r="K2761" s="1">
        <v>0.024127</v>
      </c>
    </row>
    <row r="2762" ht="15.75" customHeight="1">
      <c r="A2762" s="1">
        <v>58249.499965</v>
      </c>
      <c r="B2762" s="1">
        <v>58249.0</v>
      </c>
      <c r="C2762" s="1">
        <v>58250.0</v>
      </c>
      <c r="D2762" s="1">
        <v>3.685735</v>
      </c>
      <c r="E2762" s="1">
        <v>0.055037</v>
      </c>
      <c r="F2762" s="1">
        <v>1.617379</v>
      </c>
      <c r="G2762" s="1">
        <v>0.043923</v>
      </c>
      <c r="H2762" s="1">
        <v>1.324491</v>
      </c>
      <c r="I2762" s="1">
        <v>0.026829</v>
      </c>
      <c r="J2762" s="1">
        <v>0.567674</v>
      </c>
      <c r="K2762" s="1">
        <v>0.020866</v>
      </c>
    </row>
    <row r="2763" ht="15.75" customHeight="1">
      <c r="A2763" s="1">
        <v>58250.499965</v>
      </c>
      <c r="B2763" s="1">
        <v>58250.0</v>
      </c>
      <c r="C2763" s="1">
        <v>58251.0</v>
      </c>
      <c r="D2763" s="1">
        <v>3.712633</v>
      </c>
      <c r="E2763" s="1">
        <v>0.05463</v>
      </c>
      <c r="F2763" s="1">
        <v>1.579495</v>
      </c>
      <c r="G2763" s="1">
        <v>0.042982</v>
      </c>
      <c r="H2763" s="1">
        <v>1.336309</v>
      </c>
      <c r="I2763" s="1">
        <v>0.026733</v>
      </c>
      <c r="J2763" s="1">
        <v>0.599982</v>
      </c>
      <c r="K2763" s="1">
        <v>0.020956</v>
      </c>
    </row>
    <row r="2764" ht="15.75" customHeight="1">
      <c r="A2764" s="1">
        <v>58251.499965</v>
      </c>
      <c r="B2764" s="1">
        <v>58251.0</v>
      </c>
      <c r="C2764" s="1">
        <v>58252.0</v>
      </c>
      <c r="D2764" s="1">
        <v>3.768504</v>
      </c>
      <c r="E2764" s="1">
        <v>0.054188</v>
      </c>
      <c r="F2764" s="1">
        <v>1.657858</v>
      </c>
      <c r="G2764" s="1">
        <v>0.043265</v>
      </c>
      <c r="H2764" s="1">
        <v>1.367693</v>
      </c>
      <c r="I2764" s="1">
        <v>0.02656</v>
      </c>
      <c r="J2764" s="1">
        <v>0.562239</v>
      </c>
      <c r="K2764" s="1">
        <v>0.020229</v>
      </c>
    </row>
    <row r="2765" ht="15.75" customHeight="1">
      <c r="A2765" s="1">
        <v>58252.499965</v>
      </c>
      <c r="B2765" s="1">
        <v>58252.0</v>
      </c>
      <c r="C2765" s="1">
        <v>58253.0</v>
      </c>
      <c r="D2765" s="1">
        <v>3.705373</v>
      </c>
      <c r="E2765" s="1">
        <v>0.050696</v>
      </c>
      <c r="F2765" s="1">
        <v>1.627349</v>
      </c>
      <c r="G2765" s="1">
        <v>0.040341</v>
      </c>
      <c r="H2765" s="1">
        <v>1.334344</v>
      </c>
      <c r="I2765" s="1">
        <v>0.024813</v>
      </c>
      <c r="J2765" s="1">
        <v>0.568666</v>
      </c>
      <c r="K2765" s="1">
        <v>0.019111</v>
      </c>
    </row>
    <row r="2766" ht="15.75" customHeight="1">
      <c r="A2766" s="1">
        <v>58253.499965</v>
      </c>
      <c r="B2766" s="1">
        <v>58253.0</v>
      </c>
      <c r="C2766" s="1">
        <v>58254.0</v>
      </c>
      <c r="D2766" s="1">
        <v>3.616117</v>
      </c>
      <c r="E2766" s="1">
        <v>0.048609</v>
      </c>
      <c r="F2766" s="1">
        <v>1.552409</v>
      </c>
      <c r="G2766" s="1">
        <v>0.038504</v>
      </c>
      <c r="H2766" s="1">
        <v>1.303279</v>
      </c>
      <c r="I2766" s="1">
        <v>0.023659</v>
      </c>
      <c r="J2766" s="1">
        <v>0.575734</v>
      </c>
      <c r="K2766" s="1">
        <v>0.018732</v>
      </c>
    </row>
    <row r="2767" ht="15.75" customHeight="1">
      <c r="A2767" s="1">
        <v>58254.499965</v>
      </c>
      <c r="B2767" s="1">
        <v>58254.0</v>
      </c>
      <c r="C2767" s="1">
        <v>58255.0</v>
      </c>
      <c r="D2767" s="1">
        <v>3.527654</v>
      </c>
      <c r="E2767" s="1">
        <v>0.049833</v>
      </c>
      <c r="F2767" s="1">
        <v>1.528947</v>
      </c>
      <c r="G2767" s="1">
        <v>0.039563</v>
      </c>
      <c r="H2767" s="1">
        <v>1.274114</v>
      </c>
      <c r="I2767" s="1">
        <v>0.02435</v>
      </c>
      <c r="J2767" s="1">
        <v>0.55385</v>
      </c>
      <c r="K2767" s="1">
        <v>0.019003</v>
      </c>
    </row>
    <row r="2768" ht="15.75" customHeight="1">
      <c r="A2768" s="1">
        <v>58255.499965</v>
      </c>
      <c r="B2768" s="1">
        <v>58255.0</v>
      </c>
      <c r="C2768" s="1">
        <v>58256.0</v>
      </c>
      <c r="D2768" s="1">
        <v>3.470413</v>
      </c>
      <c r="E2768" s="1">
        <v>0.048436</v>
      </c>
      <c r="F2768" s="1">
        <v>1.575499</v>
      </c>
      <c r="G2768" s="1">
        <v>0.039191</v>
      </c>
      <c r="H2768" s="1">
        <v>1.225842</v>
      </c>
      <c r="I2768" s="1">
        <v>0.023384</v>
      </c>
      <c r="J2768" s="1">
        <v>0.541733</v>
      </c>
      <c r="K2768" s="1">
        <v>0.018553</v>
      </c>
    </row>
    <row r="2769" ht="15.75" customHeight="1">
      <c r="A2769" s="1">
        <v>58256.499965</v>
      </c>
      <c r="B2769" s="1">
        <v>58256.0</v>
      </c>
      <c r="C2769" s="1">
        <v>58257.0</v>
      </c>
      <c r="D2769" s="1">
        <v>3.496107</v>
      </c>
      <c r="E2769" s="1">
        <v>0.052264</v>
      </c>
      <c r="F2769" s="1">
        <v>1.511051</v>
      </c>
      <c r="G2769" s="1">
        <v>0.041195</v>
      </c>
      <c r="H2769" s="1">
        <v>1.246108</v>
      </c>
      <c r="I2769" s="1">
        <v>0.025411</v>
      </c>
      <c r="J2769" s="1">
        <v>0.565946</v>
      </c>
      <c r="K2769" s="1">
        <v>0.020318</v>
      </c>
    </row>
    <row r="2770" ht="15.75" customHeight="1">
      <c r="A2770" s="1">
        <v>58257.499965</v>
      </c>
      <c r="B2770" s="1">
        <v>58257.0</v>
      </c>
      <c r="C2770" s="1">
        <v>58258.0</v>
      </c>
      <c r="D2770" s="1">
        <v>3.436355</v>
      </c>
      <c r="E2770" s="1">
        <v>0.0532</v>
      </c>
      <c r="F2770" s="1">
        <v>1.519387</v>
      </c>
      <c r="G2770" s="1">
        <v>0.042444</v>
      </c>
      <c r="H2770" s="1">
        <v>1.245534</v>
      </c>
      <c r="I2770" s="1">
        <v>0.02593</v>
      </c>
      <c r="J2770" s="1">
        <v>0.519006</v>
      </c>
      <c r="K2770" s="1">
        <v>0.020327</v>
      </c>
    </row>
    <row r="2771" ht="15.75" customHeight="1">
      <c r="A2771" s="1">
        <v>58258.499965</v>
      </c>
      <c r="B2771" s="1">
        <v>58258.0</v>
      </c>
      <c r="C2771" s="1">
        <v>58259.0</v>
      </c>
      <c r="D2771" s="1">
        <v>3.3988680000000002</v>
      </c>
      <c r="E2771" s="1">
        <v>0.096361</v>
      </c>
      <c r="F2771" s="1">
        <v>1.376758</v>
      </c>
      <c r="G2771" s="1">
        <v>0.073662</v>
      </c>
      <c r="H2771" s="1">
        <v>1.263133</v>
      </c>
      <c r="I2771" s="1">
        <v>0.046988</v>
      </c>
      <c r="J2771" s="1">
        <v>0.539186</v>
      </c>
      <c r="K2771" s="1">
        <v>0.038773</v>
      </c>
    </row>
    <row r="2772" ht="15.75" customHeight="1">
      <c r="A2772" s="1">
        <v>58259.499965</v>
      </c>
      <c r="B2772" s="1">
        <v>58259.0</v>
      </c>
      <c r="C2772" s="1">
        <v>58260.0</v>
      </c>
      <c r="D2772" s="1">
        <v>3.352243</v>
      </c>
      <c r="E2772" s="1">
        <v>0.067085</v>
      </c>
      <c r="F2772" s="1">
        <v>1.58844</v>
      </c>
      <c r="G2772" s="1">
        <v>0.053059</v>
      </c>
      <c r="H2772" s="1">
        <v>1.200594</v>
      </c>
      <c r="I2772" s="1">
        <v>0.032708</v>
      </c>
      <c r="J2772" s="1">
        <v>0.455718</v>
      </c>
      <c r="K2772" s="1">
        <v>0.026142</v>
      </c>
    </row>
    <row r="2773" ht="15.75" customHeight="1">
      <c r="A2773" s="1">
        <v>58260.499965</v>
      </c>
      <c r="B2773" s="1">
        <v>58260.0</v>
      </c>
      <c r="C2773" s="1">
        <v>58261.0</v>
      </c>
      <c r="D2773" s="1">
        <v>3.284636</v>
      </c>
      <c r="E2773" s="1">
        <v>0.042892</v>
      </c>
      <c r="F2773" s="1">
        <v>1.566323</v>
      </c>
      <c r="G2773" s="1">
        <v>0.033443</v>
      </c>
      <c r="H2773" s="1">
        <v>1.155684</v>
      </c>
      <c r="I2773" s="1">
        <v>0.021173</v>
      </c>
      <c r="J2773" s="1">
        <v>0.474952</v>
      </c>
      <c r="K2773" s="1">
        <v>0.016851</v>
      </c>
    </row>
    <row r="2774" ht="15.75" customHeight="1">
      <c r="A2774" s="1">
        <v>58261.499965</v>
      </c>
      <c r="B2774" s="1">
        <v>58261.0</v>
      </c>
      <c r="C2774" s="1">
        <v>58262.0</v>
      </c>
      <c r="D2774" s="1">
        <v>3.185751</v>
      </c>
      <c r="E2774" s="1">
        <v>0.041849</v>
      </c>
      <c r="F2774" s="1">
        <v>1.56808</v>
      </c>
      <c r="G2774" s="1">
        <v>0.032779</v>
      </c>
      <c r="H2774" s="1">
        <v>1.131503</v>
      </c>
      <c r="I2774" s="1">
        <v>0.020863</v>
      </c>
      <c r="J2774" s="1">
        <v>0.427507</v>
      </c>
      <c r="K2774" s="1">
        <v>0.016236</v>
      </c>
    </row>
    <row r="2775" ht="15.75" customHeight="1">
      <c r="A2775" s="1">
        <v>58262.499965</v>
      </c>
      <c r="B2775" s="1">
        <v>58262.0</v>
      </c>
      <c r="C2775" s="1">
        <v>58263.0</v>
      </c>
      <c r="D2775" s="1">
        <v>3.092413</v>
      </c>
      <c r="E2775" s="1">
        <v>0.043549</v>
      </c>
      <c r="F2775" s="1">
        <v>1.479281</v>
      </c>
      <c r="G2775" s="1">
        <v>0.033458</v>
      </c>
      <c r="H2775" s="1">
        <v>1.099361</v>
      </c>
      <c r="I2775" s="1">
        <v>0.021903</v>
      </c>
      <c r="J2775" s="1">
        <v>0.44959</v>
      </c>
      <c r="K2775" s="1">
        <v>0.017323</v>
      </c>
    </row>
    <row r="2776" ht="15.75" customHeight="1">
      <c r="A2776" s="1">
        <v>58263.499965</v>
      </c>
      <c r="B2776" s="1">
        <v>58263.0</v>
      </c>
      <c r="C2776" s="1">
        <v>58264.0</v>
      </c>
      <c r="D2776" s="1">
        <v>2.969257</v>
      </c>
      <c r="E2776" s="1">
        <v>0.040094</v>
      </c>
      <c r="F2776" s="1">
        <v>1.447804</v>
      </c>
      <c r="G2776" s="1">
        <v>0.031076</v>
      </c>
      <c r="H2776" s="1">
        <v>1.043546</v>
      </c>
      <c r="I2776" s="1">
        <v>0.020061</v>
      </c>
      <c r="J2776" s="1">
        <v>0.42138</v>
      </c>
      <c r="K2776" s="1">
        <v>0.015828</v>
      </c>
    </row>
    <row r="2777" ht="15.75" customHeight="1">
      <c r="A2777" s="1">
        <v>58264.499965</v>
      </c>
      <c r="B2777" s="1">
        <v>58264.0</v>
      </c>
      <c r="C2777" s="1">
        <v>58265.0</v>
      </c>
      <c r="D2777" s="1">
        <v>2.891858</v>
      </c>
      <c r="E2777" s="1">
        <v>0.041265</v>
      </c>
      <c r="F2777" s="1">
        <v>1.399448</v>
      </c>
      <c r="G2777" s="1">
        <v>0.031937</v>
      </c>
      <c r="H2777" s="1">
        <v>1.025588</v>
      </c>
      <c r="I2777" s="1">
        <v>0.020683</v>
      </c>
      <c r="J2777" s="1">
        <v>0.414333</v>
      </c>
      <c r="K2777" s="1">
        <v>0.016384</v>
      </c>
    </row>
    <row r="2778" ht="15.75" customHeight="1">
      <c r="A2778" s="1">
        <v>58265.499965</v>
      </c>
      <c r="B2778" s="1">
        <v>58265.0</v>
      </c>
      <c r="C2778" s="1">
        <v>58266.0</v>
      </c>
      <c r="D2778" s="1">
        <v>2.819909</v>
      </c>
      <c r="E2778" s="1">
        <v>0.038222</v>
      </c>
      <c r="F2778" s="1">
        <v>1.360232</v>
      </c>
      <c r="G2778" s="1">
        <v>0.029506</v>
      </c>
      <c r="H2778" s="1">
        <v>1.001547</v>
      </c>
      <c r="I2778" s="1">
        <v>0.019179</v>
      </c>
      <c r="J2778" s="1">
        <v>0.391444</v>
      </c>
      <c r="K2778" s="1">
        <v>0.015017</v>
      </c>
    </row>
    <row r="2779" ht="15.75" customHeight="1">
      <c r="A2779" s="1">
        <v>58266.499965</v>
      </c>
      <c r="B2779" s="1">
        <v>58266.0</v>
      </c>
      <c r="C2779" s="1">
        <v>58267.0</v>
      </c>
      <c r="D2779" s="1">
        <v>2.789559</v>
      </c>
      <c r="E2779" s="1">
        <v>0.038739</v>
      </c>
      <c r="F2779" s="1">
        <v>1.335962</v>
      </c>
      <c r="G2779" s="1">
        <v>0.029807</v>
      </c>
      <c r="H2779" s="1">
        <v>0.987672</v>
      </c>
      <c r="I2779" s="1">
        <v>0.019322</v>
      </c>
      <c r="J2779" s="1">
        <v>0.40512</v>
      </c>
      <c r="K2779" s="1">
        <v>0.015599</v>
      </c>
    </row>
    <row r="2780" ht="15.75" customHeight="1">
      <c r="A2780" s="1">
        <v>58267.499965</v>
      </c>
      <c r="B2780" s="1">
        <v>58267.0</v>
      </c>
      <c r="C2780" s="1">
        <v>58268.0</v>
      </c>
      <c r="D2780" s="1">
        <v>2.845438</v>
      </c>
      <c r="E2780" s="1">
        <v>0.037323</v>
      </c>
      <c r="F2780" s="1">
        <v>1.379522</v>
      </c>
      <c r="G2780" s="1">
        <v>0.028869</v>
      </c>
      <c r="H2780" s="1">
        <v>1.023206</v>
      </c>
      <c r="I2780" s="1">
        <v>0.018774</v>
      </c>
      <c r="J2780" s="1">
        <v>0.379035</v>
      </c>
      <c r="K2780" s="1">
        <v>0.014525</v>
      </c>
    </row>
    <row r="2781" ht="15.75" customHeight="1">
      <c r="A2781" s="1">
        <v>58268.499965</v>
      </c>
      <c r="B2781" s="1">
        <v>58268.0</v>
      </c>
      <c r="C2781" s="1">
        <v>58269.0</v>
      </c>
      <c r="D2781" s="1">
        <v>2.796006</v>
      </c>
      <c r="E2781" s="1">
        <v>0.039236</v>
      </c>
      <c r="F2781" s="1">
        <v>1.366736</v>
      </c>
      <c r="G2781" s="1">
        <v>0.030405</v>
      </c>
      <c r="H2781" s="1">
        <v>0.990125</v>
      </c>
      <c r="I2781" s="1">
        <v>0.019541</v>
      </c>
      <c r="J2781" s="1">
        <v>0.377983</v>
      </c>
      <c r="K2781" s="1">
        <v>0.015544</v>
      </c>
    </row>
    <row r="2782" ht="15.75" customHeight="1">
      <c r="A2782" s="1">
        <v>58269.499965</v>
      </c>
      <c r="B2782" s="1">
        <v>58269.0</v>
      </c>
      <c r="C2782" s="1">
        <v>58270.0</v>
      </c>
      <c r="D2782" s="1">
        <v>2.633206</v>
      </c>
      <c r="E2782" s="1">
        <v>0.087847</v>
      </c>
      <c r="F2782" s="1">
        <v>1.179804</v>
      </c>
      <c r="G2782" s="1">
        <v>0.064778</v>
      </c>
      <c r="H2782" s="1">
        <v>0.961744</v>
      </c>
      <c r="I2782" s="1">
        <v>0.044922</v>
      </c>
      <c r="J2782" s="1">
        <v>0.408958</v>
      </c>
      <c r="K2782" s="1">
        <v>0.036557</v>
      </c>
    </row>
    <row r="2783" ht="15.75" customHeight="1">
      <c r="A2783" s="1">
        <v>58270.499965</v>
      </c>
      <c r="B2783" s="1">
        <v>58270.0</v>
      </c>
      <c r="C2783" s="1">
        <v>58271.0</v>
      </c>
      <c r="D2783" s="1">
        <v>2.71966</v>
      </c>
      <c r="E2783" s="1">
        <v>0.04734</v>
      </c>
      <c r="F2783" s="1">
        <v>1.339538</v>
      </c>
      <c r="G2783" s="1">
        <v>0.036934</v>
      </c>
      <c r="H2783" s="1">
        <v>0.925685</v>
      </c>
      <c r="I2783" s="1">
        <v>0.023434</v>
      </c>
      <c r="J2783" s="1">
        <v>0.422932</v>
      </c>
      <c r="K2783" s="1">
        <v>0.019365</v>
      </c>
    </row>
    <row r="2784" ht="15.75" customHeight="1">
      <c r="A2784" s="1">
        <v>58271.499965</v>
      </c>
      <c r="B2784" s="1">
        <v>58271.0</v>
      </c>
      <c r="C2784" s="1">
        <v>58272.0</v>
      </c>
      <c r="D2784" s="1">
        <v>2.63952</v>
      </c>
      <c r="E2784" s="1">
        <v>0.047798</v>
      </c>
      <c r="F2784" s="1">
        <v>1.288011</v>
      </c>
      <c r="G2784" s="1">
        <v>0.03719</v>
      </c>
      <c r="H2784" s="1">
        <v>0.921643</v>
      </c>
      <c r="I2784" s="1">
        <v>0.023944</v>
      </c>
      <c r="J2784" s="1">
        <v>0.384299</v>
      </c>
      <c r="K2784" s="1">
        <v>0.018959</v>
      </c>
    </row>
    <row r="2785" ht="15.75" customHeight="1">
      <c r="A2785" s="1">
        <v>58272.499965</v>
      </c>
      <c r="B2785" s="1">
        <v>58272.0</v>
      </c>
      <c r="C2785" s="1">
        <v>58273.0</v>
      </c>
      <c r="D2785" s="1">
        <v>2.52411</v>
      </c>
      <c r="E2785" s="1">
        <v>0.045495</v>
      </c>
      <c r="F2785" s="1">
        <v>1.201715</v>
      </c>
      <c r="G2785" s="1">
        <v>0.035071</v>
      </c>
      <c r="H2785" s="1">
        <v>0.87649</v>
      </c>
      <c r="I2785" s="1">
        <v>0.022654</v>
      </c>
      <c r="J2785" s="1">
        <v>0.389713</v>
      </c>
      <c r="K2785" s="1">
        <v>0.0185</v>
      </c>
    </row>
    <row r="2786" ht="15.75" customHeight="1">
      <c r="A2786" s="1">
        <v>58273.499965</v>
      </c>
      <c r="B2786" s="1">
        <v>58273.0</v>
      </c>
      <c r="C2786" s="1">
        <v>58274.0</v>
      </c>
      <c r="D2786" s="1">
        <v>2.44943</v>
      </c>
      <c r="E2786" s="1">
        <v>0.046427</v>
      </c>
      <c r="F2786" s="1">
        <v>1.188287</v>
      </c>
      <c r="G2786" s="1">
        <v>0.036443</v>
      </c>
      <c r="H2786" s="1">
        <v>0.842258</v>
      </c>
      <c r="I2786" s="1">
        <v>0.022994</v>
      </c>
      <c r="J2786" s="1">
        <v>0.373403</v>
      </c>
      <c r="K2786" s="1">
        <v>0.018431</v>
      </c>
    </row>
    <row r="2787" ht="15.75" customHeight="1">
      <c r="A2787" s="1">
        <v>58274.499965</v>
      </c>
      <c r="B2787" s="1">
        <v>58274.0</v>
      </c>
      <c r="C2787" s="1">
        <v>58275.0</v>
      </c>
      <c r="D2787" s="1">
        <v>2.342907</v>
      </c>
      <c r="E2787" s="1">
        <v>0.046393</v>
      </c>
      <c r="F2787" s="1">
        <v>1.087025</v>
      </c>
      <c r="G2787" s="1">
        <v>0.0355</v>
      </c>
      <c r="H2787" s="1">
        <v>0.812451</v>
      </c>
      <c r="I2787" s="1">
        <v>0.023085</v>
      </c>
      <c r="J2787" s="1">
        <v>0.384327</v>
      </c>
      <c r="K2787" s="1">
        <v>0.018984</v>
      </c>
    </row>
    <row r="2788" ht="15.75" customHeight="1">
      <c r="A2788" s="1">
        <v>58275.499965</v>
      </c>
      <c r="B2788" s="1">
        <v>58275.0</v>
      </c>
      <c r="C2788" s="1">
        <v>58276.0</v>
      </c>
      <c r="D2788" s="1">
        <v>2.13124</v>
      </c>
      <c r="E2788" s="1">
        <v>0.046984</v>
      </c>
      <c r="F2788" s="1">
        <v>1.015448</v>
      </c>
      <c r="G2788" s="1">
        <v>0.03643</v>
      </c>
      <c r="H2788" s="1">
        <v>0.762027</v>
      </c>
      <c r="I2788" s="1">
        <v>0.023514</v>
      </c>
      <c r="J2788" s="1">
        <v>0.304425</v>
      </c>
      <c r="K2788" s="1">
        <v>0.018436</v>
      </c>
    </row>
    <row r="2789" ht="15.75" customHeight="1">
      <c r="A2789" s="1">
        <v>58276.499965</v>
      </c>
      <c r="B2789" s="1">
        <v>58276.0</v>
      </c>
      <c r="C2789" s="1">
        <v>58277.0</v>
      </c>
      <c r="D2789" s="1">
        <v>2.172005</v>
      </c>
      <c r="E2789" s="1">
        <v>0.048671</v>
      </c>
      <c r="F2789" s="1">
        <v>1.067994</v>
      </c>
      <c r="G2789" s="1">
        <v>0.038244</v>
      </c>
      <c r="H2789" s="1">
        <v>0.771896</v>
      </c>
      <c r="I2789" s="1">
        <v>0.024152</v>
      </c>
      <c r="J2789" s="1">
        <v>0.288059</v>
      </c>
      <c r="K2789" s="1">
        <v>0.018769</v>
      </c>
    </row>
    <row r="2790" ht="15.75" customHeight="1">
      <c r="A2790" s="1">
        <v>58277.499965</v>
      </c>
      <c r="B2790" s="1">
        <v>58277.0</v>
      </c>
      <c r="C2790" s="1">
        <v>58278.0</v>
      </c>
      <c r="D2790" s="1">
        <v>1.973782</v>
      </c>
      <c r="E2790" s="1">
        <v>0.051009</v>
      </c>
      <c r="F2790" s="1">
        <v>0.986377</v>
      </c>
      <c r="G2790" s="1">
        <v>0.039513</v>
      </c>
      <c r="H2790" s="1">
        <v>0.704422</v>
      </c>
      <c r="I2790" s="1">
        <v>0.025106</v>
      </c>
      <c r="J2790" s="1">
        <v>0.25124</v>
      </c>
      <c r="K2790" s="1">
        <v>0.020303</v>
      </c>
    </row>
    <row r="2791" ht="15.75" customHeight="1">
      <c r="A2791" s="1">
        <v>58278.499965</v>
      </c>
      <c r="B2791" s="1">
        <v>58278.0</v>
      </c>
      <c r="C2791" s="1">
        <v>58279.0</v>
      </c>
      <c r="D2791" s="1">
        <v>1.913686</v>
      </c>
      <c r="E2791" s="1">
        <v>0.054217</v>
      </c>
      <c r="F2791" s="1">
        <v>0.896266</v>
      </c>
      <c r="G2791" s="1">
        <v>0.040171</v>
      </c>
      <c r="H2791" s="1">
        <v>0.6988</v>
      </c>
      <c r="I2791" s="1">
        <v>0.026748</v>
      </c>
      <c r="J2791" s="1">
        <v>0.250878</v>
      </c>
      <c r="K2791" s="1">
        <v>0.022173</v>
      </c>
    </row>
    <row r="2792" ht="15.75" customHeight="1">
      <c r="A2792" s="1">
        <v>58298.499965</v>
      </c>
      <c r="B2792" s="1">
        <v>58298.0</v>
      </c>
      <c r="C2792" s="1">
        <v>58299.0</v>
      </c>
      <c r="D2792" s="1">
        <v>2.475475</v>
      </c>
      <c r="E2792" s="1">
        <v>0.075971</v>
      </c>
      <c r="F2792" s="1">
        <v>1.211857</v>
      </c>
      <c r="G2792" s="1">
        <v>0.059211</v>
      </c>
      <c r="H2792" s="1">
        <v>0.863068</v>
      </c>
      <c r="I2792" s="1">
        <v>0.036815</v>
      </c>
      <c r="J2792" s="1">
        <v>0.344795</v>
      </c>
      <c r="K2792" s="1">
        <v>0.030223</v>
      </c>
    </row>
    <row r="2793" ht="15.75" customHeight="1">
      <c r="A2793" s="1">
        <v>58299.499965</v>
      </c>
      <c r="B2793" s="1">
        <v>58299.0</v>
      </c>
      <c r="C2793" s="1">
        <v>58300.0</v>
      </c>
      <c r="D2793" s="1">
        <v>2.520798</v>
      </c>
      <c r="E2793" s="1">
        <v>0.061091</v>
      </c>
      <c r="F2793" s="1">
        <v>1.254051</v>
      </c>
      <c r="G2793" s="1">
        <v>0.047591</v>
      </c>
      <c r="H2793" s="1">
        <v>0.878586</v>
      </c>
      <c r="I2793" s="1">
        <v>0.030002</v>
      </c>
      <c r="J2793" s="1">
        <v>0.330927</v>
      </c>
      <c r="K2793" s="1">
        <v>0.023687</v>
      </c>
    </row>
    <row r="2794" ht="15.75" customHeight="1">
      <c r="A2794" s="1">
        <v>58300.499965</v>
      </c>
      <c r="B2794" s="1">
        <v>58300.0</v>
      </c>
      <c r="C2794" s="1">
        <v>58301.0</v>
      </c>
      <c r="D2794" s="1">
        <v>2.79502</v>
      </c>
      <c r="E2794" s="1">
        <v>0.057171</v>
      </c>
      <c r="F2794" s="1">
        <v>1.414248</v>
      </c>
      <c r="G2794" s="1">
        <v>0.045158</v>
      </c>
      <c r="H2794" s="1">
        <v>0.992937</v>
      </c>
      <c r="I2794" s="1">
        <v>0.028381</v>
      </c>
      <c r="J2794" s="1">
        <v>0.345065</v>
      </c>
      <c r="K2794" s="1">
        <v>0.021651</v>
      </c>
    </row>
    <row r="2795" ht="15.75" customHeight="1">
      <c r="A2795" s="1">
        <v>58301.499965</v>
      </c>
      <c r="B2795" s="1">
        <v>58301.0</v>
      </c>
      <c r="C2795" s="1">
        <v>58302.0</v>
      </c>
      <c r="D2795" s="1">
        <v>3.068006</v>
      </c>
      <c r="E2795" s="1">
        <v>0.059679</v>
      </c>
      <c r="F2795" s="1">
        <v>1.602063</v>
      </c>
      <c r="G2795" s="1">
        <v>0.048106</v>
      </c>
      <c r="H2795" s="1">
        <v>1.068843</v>
      </c>
      <c r="I2795" s="1">
        <v>0.029566</v>
      </c>
      <c r="J2795" s="1">
        <v>0.381784</v>
      </c>
      <c r="K2795" s="1">
        <v>0.022273</v>
      </c>
    </row>
    <row r="2796" ht="15.75" customHeight="1">
      <c r="A2796" s="1">
        <v>58302.499965</v>
      </c>
      <c r="B2796" s="1">
        <v>58302.0</v>
      </c>
      <c r="C2796" s="1">
        <v>58303.0</v>
      </c>
      <c r="D2796" s="1">
        <v>3.234498</v>
      </c>
      <c r="E2796" s="1">
        <v>0.057445</v>
      </c>
      <c r="F2796" s="1">
        <v>1.674751</v>
      </c>
      <c r="G2796" s="1">
        <v>0.0462</v>
      </c>
      <c r="H2796" s="1">
        <v>1.114297</v>
      </c>
      <c r="I2796" s="1">
        <v>0.028307</v>
      </c>
      <c r="J2796" s="1">
        <v>0.407489</v>
      </c>
      <c r="K2796" s="1">
        <v>0.021651</v>
      </c>
    </row>
    <row r="2797" ht="15.75" customHeight="1">
      <c r="A2797" s="1">
        <v>58303.499965</v>
      </c>
      <c r="B2797" s="1">
        <v>58303.0</v>
      </c>
      <c r="C2797" s="1">
        <v>58304.0</v>
      </c>
      <c r="D2797" s="1">
        <v>3.682406</v>
      </c>
      <c r="E2797" s="1">
        <v>0.060345</v>
      </c>
      <c r="F2797" s="1">
        <v>2.024385</v>
      </c>
      <c r="G2797" s="1">
        <v>0.050161</v>
      </c>
      <c r="H2797" s="1">
        <v>1.256325</v>
      </c>
      <c r="I2797" s="1">
        <v>0.029845</v>
      </c>
      <c r="J2797" s="1">
        <v>0.416829</v>
      </c>
      <c r="K2797" s="1">
        <v>0.021282</v>
      </c>
    </row>
    <row r="2798" ht="15.75" customHeight="1">
      <c r="A2798" s="1">
        <v>58304.499965</v>
      </c>
      <c r="B2798" s="1">
        <v>58304.0</v>
      </c>
      <c r="C2798" s="1">
        <v>58305.0</v>
      </c>
      <c r="D2798" s="1">
        <v>4.510641</v>
      </c>
      <c r="E2798" s="1">
        <v>0.063311</v>
      </c>
      <c r="F2798" s="1">
        <v>2.813927</v>
      </c>
      <c r="G2798" s="1">
        <v>0.056306</v>
      </c>
      <c r="H2798" s="1">
        <v>1.45787</v>
      </c>
      <c r="I2798" s="1">
        <v>0.03054</v>
      </c>
      <c r="J2798" s="1">
        <v>0.380461</v>
      </c>
      <c r="K2798" s="1">
        <v>0.019579</v>
      </c>
    </row>
    <row r="2799" ht="15.75" customHeight="1">
      <c r="A2799" s="1">
        <v>58305.499965</v>
      </c>
      <c r="B2799" s="1">
        <v>58305.0</v>
      </c>
      <c r="C2799" s="1">
        <v>58306.0</v>
      </c>
      <c r="D2799" s="1">
        <v>6.917571</v>
      </c>
      <c r="E2799" s="1">
        <v>0.075871</v>
      </c>
      <c r="F2799" s="1">
        <v>5.468724</v>
      </c>
      <c r="G2799" s="1">
        <v>0.076298</v>
      </c>
      <c r="H2799" s="1">
        <v>1.776897</v>
      </c>
      <c r="I2799" s="1">
        <v>0.032836</v>
      </c>
      <c r="J2799" s="1">
        <v>0.343245</v>
      </c>
      <c r="K2799" s="1">
        <v>0.018314</v>
      </c>
    </row>
    <row r="2800" ht="15.75" customHeight="1">
      <c r="A2800" s="1">
        <v>58306.499965</v>
      </c>
      <c r="B2800" s="1">
        <v>58306.0</v>
      </c>
      <c r="C2800" s="1">
        <v>58307.0</v>
      </c>
      <c r="D2800" s="1">
        <v>8.100945</v>
      </c>
      <c r="E2800" s="1">
        <v>0.078775</v>
      </c>
      <c r="F2800" s="1">
        <v>7.139062</v>
      </c>
      <c r="G2800" s="1">
        <v>0.083704</v>
      </c>
      <c r="H2800" s="1">
        <v>1.818425</v>
      </c>
      <c r="I2800" s="1">
        <v>0.031939</v>
      </c>
      <c r="J2800" s="1">
        <v>0.223136</v>
      </c>
      <c r="K2800" s="1">
        <v>0.014998</v>
      </c>
    </row>
    <row r="2801" ht="15.75" customHeight="1">
      <c r="A2801" s="1">
        <v>58307.499965</v>
      </c>
      <c r="B2801" s="1">
        <v>58307.0</v>
      </c>
      <c r="C2801" s="1">
        <v>58308.0</v>
      </c>
      <c r="D2801" s="1">
        <v>7.55171</v>
      </c>
      <c r="E2801" s="1">
        <v>0.087271</v>
      </c>
      <c r="F2801" s="1">
        <v>7.171761</v>
      </c>
      <c r="G2801" s="1">
        <v>0.095899</v>
      </c>
      <c r="H2801" s="1">
        <v>1.458038</v>
      </c>
      <c r="I2801" s="1">
        <v>0.032854</v>
      </c>
      <c r="J2801" s="1">
        <v>0.124222</v>
      </c>
      <c r="K2801" s="1">
        <v>0.015228</v>
      </c>
    </row>
    <row r="2802" ht="15.75" customHeight="1">
      <c r="A2802" s="1">
        <v>58308.499965</v>
      </c>
      <c r="B2802" s="1">
        <v>58308.0</v>
      </c>
      <c r="C2802" s="1">
        <v>58309.0</v>
      </c>
      <c r="D2802" s="1">
        <v>7.673587</v>
      </c>
      <c r="E2802" s="1">
        <v>0.092912</v>
      </c>
      <c r="F2802" s="1">
        <v>7.421564</v>
      </c>
      <c r="G2802" s="1">
        <v>0.103342</v>
      </c>
      <c r="H2802" s="1">
        <v>1.401576</v>
      </c>
      <c r="I2802" s="1">
        <v>0.033979</v>
      </c>
      <c r="J2802" s="1">
        <v>0.125752</v>
      </c>
      <c r="K2802" s="1">
        <v>0.015419</v>
      </c>
    </row>
    <row r="2803" ht="15.75" customHeight="1">
      <c r="A2803" s="1">
        <v>58309.499965</v>
      </c>
      <c r="B2803" s="1">
        <v>58309.0</v>
      </c>
      <c r="C2803" s="1">
        <v>58310.0</v>
      </c>
      <c r="D2803" s="1">
        <v>6.895384</v>
      </c>
      <c r="E2803" s="1">
        <v>0.064783</v>
      </c>
      <c r="F2803" s="1">
        <v>6.846853</v>
      </c>
      <c r="G2803" s="1">
        <v>0.073545</v>
      </c>
      <c r="H2803" s="1">
        <v>1.226464</v>
      </c>
      <c r="I2803" s="1">
        <v>0.023257</v>
      </c>
      <c r="J2803" s="1">
        <v>0.085286</v>
      </c>
      <c r="K2803" s="1">
        <v>0.009652</v>
      </c>
    </row>
    <row r="2804" ht="15.75" customHeight="1">
      <c r="A2804" s="1">
        <v>58310.499965</v>
      </c>
      <c r="B2804" s="1">
        <v>58310.0</v>
      </c>
      <c r="C2804" s="1">
        <v>58311.0</v>
      </c>
      <c r="D2804" s="1">
        <v>6.868355</v>
      </c>
      <c r="E2804" s="1">
        <v>0.060537</v>
      </c>
      <c r="F2804" s="1">
        <v>7.096965</v>
      </c>
      <c r="G2804" s="1">
        <v>0.069615</v>
      </c>
      <c r="H2804" s="1">
        <v>1.128123</v>
      </c>
      <c r="I2804" s="1">
        <v>0.021155</v>
      </c>
      <c r="J2804" s="1">
        <v>0.053046</v>
      </c>
      <c r="K2804" s="1">
        <v>0.009745</v>
      </c>
    </row>
    <row r="2805" ht="15.75" customHeight="1">
      <c r="A2805" s="1">
        <v>58311.499965</v>
      </c>
      <c r="B2805" s="1">
        <v>58311.0</v>
      </c>
      <c r="C2805" s="1">
        <v>58312.0</v>
      </c>
      <c r="D2805" s="1">
        <v>6.536016</v>
      </c>
      <c r="E2805" s="1">
        <v>0.053485</v>
      </c>
      <c r="F2805" s="1">
        <v>6.892284</v>
      </c>
      <c r="G2805" s="1">
        <v>0.062047</v>
      </c>
      <c r="H2805" s="1">
        <v>0.996416</v>
      </c>
      <c r="I2805" s="1">
        <v>0.018099</v>
      </c>
      <c r="J2805" s="1">
        <v>0.039767</v>
      </c>
      <c r="K2805" s="1">
        <v>0.008409</v>
      </c>
    </row>
    <row r="2806" ht="15.75" customHeight="1">
      <c r="A2806" s="1">
        <v>58312.499965</v>
      </c>
      <c r="B2806" s="1">
        <v>58312.0</v>
      </c>
      <c r="C2806" s="1">
        <v>58313.0</v>
      </c>
      <c r="D2806" s="1">
        <v>6.556794</v>
      </c>
      <c r="E2806" s="1">
        <v>0.054566</v>
      </c>
      <c r="F2806" s="1">
        <v>6.912785</v>
      </c>
      <c r="G2806" s="1">
        <v>0.06327</v>
      </c>
      <c r="H2806" s="1">
        <v>1.002171</v>
      </c>
      <c r="I2806" s="1">
        <v>0.018543</v>
      </c>
      <c r="J2806" s="1">
        <v>0.0352</v>
      </c>
      <c r="K2806" s="1">
        <v>0.008248</v>
      </c>
    </row>
    <row r="2807" ht="15.75" customHeight="1">
      <c r="A2807" s="1">
        <v>58313.499965</v>
      </c>
      <c r="B2807" s="1">
        <v>58313.0</v>
      </c>
      <c r="C2807" s="1">
        <v>58314.0</v>
      </c>
      <c r="D2807" s="1">
        <v>6.551737</v>
      </c>
      <c r="E2807" s="1">
        <v>0.05211</v>
      </c>
      <c r="F2807" s="1">
        <v>6.832178</v>
      </c>
      <c r="G2807" s="1">
        <v>0.060128</v>
      </c>
      <c r="H2807" s="1">
        <v>1.026311</v>
      </c>
      <c r="I2807" s="1">
        <v>0.017897</v>
      </c>
      <c r="J2807" s="1">
        <v>0.047848</v>
      </c>
      <c r="K2807" s="1">
        <v>0.008014</v>
      </c>
    </row>
    <row r="2808" ht="15.75" customHeight="1">
      <c r="A2808" s="1">
        <v>58314.499965</v>
      </c>
      <c r="B2808" s="1">
        <v>58314.0</v>
      </c>
      <c r="C2808" s="1">
        <v>58315.0</v>
      </c>
      <c r="D2808" s="1">
        <v>6.559951</v>
      </c>
      <c r="E2808" s="1">
        <v>0.053606</v>
      </c>
      <c r="F2808" s="1">
        <v>6.804974</v>
      </c>
      <c r="G2808" s="1">
        <v>0.061711</v>
      </c>
      <c r="H2808" s="1">
        <v>1.027752</v>
      </c>
      <c r="I2808" s="1">
        <v>0.018394</v>
      </c>
      <c r="J2808" s="1">
        <v>0.066523</v>
      </c>
      <c r="K2808" s="1">
        <v>0.008712</v>
      </c>
    </row>
    <row r="2809" ht="15.75" customHeight="1">
      <c r="A2809" s="1">
        <v>58315.499965</v>
      </c>
      <c r="B2809" s="1">
        <v>58315.0</v>
      </c>
      <c r="C2809" s="1">
        <v>58316.0</v>
      </c>
      <c r="D2809" s="1">
        <v>6.295462</v>
      </c>
      <c r="E2809" s="1">
        <v>0.051047</v>
      </c>
      <c r="F2809" s="1">
        <v>6.625411</v>
      </c>
      <c r="G2809" s="1">
        <v>0.059097</v>
      </c>
      <c r="H2809" s="1">
        <v>0.967158</v>
      </c>
      <c r="I2809" s="1">
        <v>0.017413</v>
      </c>
      <c r="J2809" s="1">
        <v>0.039308</v>
      </c>
      <c r="K2809" s="1">
        <v>0.007924</v>
      </c>
    </row>
    <row r="2810" ht="15.75" customHeight="1">
      <c r="A2810" s="1">
        <v>58316.499965</v>
      </c>
      <c r="B2810" s="1">
        <v>58316.0</v>
      </c>
      <c r="C2810" s="1">
        <v>58317.0</v>
      </c>
      <c r="D2810" s="1">
        <v>6.359935</v>
      </c>
      <c r="E2810" s="1">
        <v>0.054783</v>
      </c>
      <c r="F2810" s="1">
        <v>6.725477</v>
      </c>
      <c r="G2810" s="1">
        <v>0.06355</v>
      </c>
      <c r="H2810" s="1">
        <v>0.960348</v>
      </c>
      <c r="I2810" s="1">
        <v>0.018564</v>
      </c>
      <c r="J2810" s="1">
        <v>0.034073</v>
      </c>
      <c r="K2810" s="1">
        <v>0.008516</v>
      </c>
    </row>
    <row r="2811" ht="15.75" customHeight="1">
      <c r="A2811" s="1">
        <v>58317.499965</v>
      </c>
      <c r="B2811" s="1">
        <v>58317.0</v>
      </c>
      <c r="C2811" s="1">
        <v>58318.0</v>
      </c>
      <c r="D2811" s="1">
        <v>6.239592</v>
      </c>
      <c r="E2811" s="1">
        <v>0.054733</v>
      </c>
      <c r="F2811" s="1">
        <v>6.506658</v>
      </c>
      <c r="G2811" s="1">
        <v>0.06303</v>
      </c>
      <c r="H2811" s="1">
        <v>0.97358</v>
      </c>
      <c r="I2811" s="1">
        <v>0.018827</v>
      </c>
      <c r="J2811" s="1">
        <v>0.061932</v>
      </c>
      <c r="K2811" s="1">
        <v>0.009314</v>
      </c>
    </row>
    <row r="2812" ht="15.75" customHeight="1">
      <c r="A2812" s="1">
        <v>58318.499965</v>
      </c>
      <c r="B2812" s="1">
        <v>58318.0</v>
      </c>
      <c r="C2812" s="1">
        <v>58319.0</v>
      </c>
      <c r="D2812" s="1">
        <v>6.093265</v>
      </c>
      <c r="E2812" s="1">
        <v>0.059128</v>
      </c>
      <c r="F2812" s="1">
        <v>6.432206</v>
      </c>
      <c r="G2812" s="1">
        <v>0.068471</v>
      </c>
      <c r="H2812" s="1">
        <v>0.941168</v>
      </c>
      <c r="I2812" s="1">
        <v>0.020165</v>
      </c>
      <c r="J2812" s="1">
        <v>0.046088</v>
      </c>
      <c r="K2812" s="1">
        <v>0.010504</v>
      </c>
    </row>
    <row r="2813" ht="15.75" customHeight="1">
      <c r="A2813" s="1">
        <v>58319.499965</v>
      </c>
      <c r="B2813" s="1">
        <v>58319.0</v>
      </c>
      <c r="C2813" s="1">
        <v>58320.0</v>
      </c>
      <c r="D2813" s="1">
        <v>6.098929</v>
      </c>
      <c r="E2813" s="1">
        <v>0.084418</v>
      </c>
      <c r="F2813" s="1">
        <v>6.374945</v>
      </c>
      <c r="G2813" s="1">
        <v>0.097112</v>
      </c>
      <c r="H2813" s="1">
        <v>0.900709</v>
      </c>
      <c r="I2813" s="1">
        <v>0.027868</v>
      </c>
      <c r="J2813" s="1">
        <v>0.048756</v>
      </c>
      <c r="K2813" s="1">
        <v>0.014155</v>
      </c>
    </row>
    <row r="2814" ht="15.75" customHeight="1">
      <c r="A2814" s="1">
        <v>58320.499965</v>
      </c>
      <c r="B2814" s="1">
        <v>58320.0</v>
      </c>
      <c r="C2814" s="1">
        <v>58321.0</v>
      </c>
      <c r="D2814" s="1">
        <v>4.984294</v>
      </c>
      <c r="E2814" s="1">
        <v>0.082638</v>
      </c>
      <c r="F2814" s="1">
        <v>5.24457</v>
      </c>
      <c r="G2814" s="1">
        <v>0.100217</v>
      </c>
      <c r="H2814" s="1">
        <v>0.89423</v>
      </c>
      <c r="I2814" s="1">
        <v>0.028287</v>
      </c>
      <c r="J2814" s="1">
        <v>0.036759</v>
      </c>
      <c r="K2814" s="1">
        <v>0.012979</v>
      </c>
    </row>
    <row r="2815" ht="15.75" customHeight="1">
      <c r="A2815" s="1">
        <v>58321.499965</v>
      </c>
      <c r="B2815" s="1">
        <v>58321.0</v>
      </c>
      <c r="C2815" s="1">
        <v>58322.0</v>
      </c>
      <c r="D2815" s="1">
        <v>5.053444</v>
      </c>
      <c r="E2815" s="1">
        <v>0.069067</v>
      </c>
      <c r="F2815" s="1">
        <v>5.252183</v>
      </c>
      <c r="G2815" s="1">
        <v>0.083063</v>
      </c>
      <c r="H2815" s="1">
        <v>0.925106</v>
      </c>
      <c r="I2815" s="1">
        <v>0.024008</v>
      </c>
      <c r="J2815" s="1">
        <v>0.064732</v>
      </c>
      <c r="K2815" s="1">
        <v>0.012012</v>
      </c>
    </row>
    <row r="2816" ht="15.75" customHeight="1">
      <c r="A2816" s="1">
        <v>58322.499965</v>
      </c>
      <c r="B2816" s="1">
        <v>58322.0</v>
      </c>
      <c r="C2816" s="1">
        <v>58323.0</v>
      </c>
      <c r="D2816" s="1">
        <v>5.195035</v>
      </c>
      <c r="E2816" s="1">
        <v>0.06541</v>
      </c>
      <c r="F2816" s="1">
        <v>5.517806</v>
      </c>
      <c r="G2816" s="1">
        <v>0.07979</v>
      </c>
      <c r="H2816" s="1">
        <v>0.928142</v>
      </c>
      <c r="I2816" s="1">
        <v>0.022494</v>
      </c>
      <c r="J2816" s="1">
        <v>0.048997</v>
      </c>
      <c r="K2816" s="1">
        <v>0.01066</v>
      </c>
    </row>
    <row r="2817" ht="15.75" customHeight="1">
      <c r="A2817" s="1">
        <v>58323.499965</v>
      </c>
      <c r="B2817" s="1">
        <v>58323.0</v>
      </c>
      <c r="C2817" s="1">
        <v>58324.0</v>
      </c>
      <c r="D2817" s="1">
        <v>5.119793</v>
      </c>
      <c r="E2817" s="1">
        <v>0.067446</v>
      </c>
      <c r="F2817" s="1">
        <v>5.554996</v>
      </c>
      <c r="G2817" s="1">
        <v>0.082968</v>
      </c>
      <c r="H2817" s="1">
        <v>0.871756</v>
      </c>
      <c r="I2817" s="1">
        <v>0.022858</v>
      </c>
      <c r="J2817" s="1">
        <v>0.049193</v>
      </c>
      <c r="K2817" s="1">
        <v>0.011009</v>
      </c>
    </row>
    <row r="2818" ht="15.75" customHeight="1">
      <c r="A2818" s="1">
        <v>58324.499965</v>
      </c>
      <c r="B2818" s="1">
        <v>58324.0</v>
      </c>
      <c r="C2818" s="1">
        <v>58325.0</v>
      </c>
      <c r="D2818" s="1">
        <v>5.161921</v>
      </c>
      <c r="E2818" s="1">
        <v>0.060888</v>
      </c>
      <c r="F2818" s="1">
        <v>5.469994</v>
      </c>
      <c r="G2818" s="1">
        <v>0.07419</v>
      </c>
      <c r="H2818" s="1">
        <v>0.931273</v>
      </c>
      <c r="I2818" s="1">
        <v>0.021077</v>
      </c>
      <c r="J2818" s="1">
        <v>0.057204</v>
      </c>
      <c r="K2818" s="1">
        <v>0.01034</v>
      </c>
    </row>
    <row r="2819" ht="15.75" customHeight="1">
      <c r="A2819" s="1">
        <v>58325.499965</v>
      </c>
      <c r="B2819" s="1">
        <v>58325.0</v>
      </c>
      <c r="C2819" s="1">
        <v>58326.0</v>
      </c>
      <c r="D2819" s="1">
        <v>4.937843</v>
      </c>
      <c r="E2819" s="1">
        <v>0.061122</v>
      </c>
      <c r="F2819" s="1">
        <v>5.319998</v>
      </c>
      <c r="G2819" s="1">
        <v>0.074954</v>
      </c>
      <c r="H2819" s="1">
        <v>0.845105</v>
      </c>
      <c r="I2819" s="1">
        <v>0.020619</v>
      </c>
      <c r="J2819" s="1">
        <v>0.053861</v>
      </c>
      <c r="K2819" s="1">
        <v>0.010251</v>
      </c>
    </row>
    <row r="2820" ht="15.75" customHeight="1">
      <c r="A2820" s="1">
        <v>58326.499965</v>
      </c>
      <c r="B2820" s="1">
        <v>58326.0</v>
      </c>
      <c r="C2820" s="1">
        <v>58327.0</v>
      </c>
      <c r="D2820" s="1">
        <v>4.533785</v>
      </c>
      <c r="E2820" s="1">
        <v>0.056132</v>
      </c>
      <c r="F2820" s="1">
        <v>4.931619</v>
      </c>
      <c r="G2820" s="1">
        <v>0.068851</v>
      </c>
      <c r="H2820" s="1">
        <v>0.762434</v>
      </c>
      <c r="I2820" s="1">
        <v>0.018784</v>
      </c>
      <c r="J2820" s="1">
        <v>0.01447</v>
      </c>
      <c r="K2820" s="1">
        <v>0.008742</v>
      </c>
    </row>
    <row r="2821" ht="15.75" customHeight="1">
      <c r="A2821" s="1">
        <v>58327.499965</v>
      </c>
      <c r="B2821" s="1">
        <v>58327.0</v>
      </c>
      <c r="C2821" s="1">
        <v>58328.0</v>
      </c>
      <c r="D2821" s="1">
        <v>4.356788</v>
      </c>
      <c r="E2821" s="1">
        <v>0.057379</v>
      </c>
      <c r="F2821" s="1">
        <v>4.793306</v>
      </c>
      <c r="G2821" s="1">
        <v>0.070641</v>
      </c>
      <c r="H2821" s="1">
        <v>0.694375</v>
      </c>
      <c r="I2821" s="1">
        <v>0.018756</v>
      </c>
      <c r="J2821" s="1">
        <v>0.024862</v>
      </c>
      <c r="K2821" s="1">
        <v>0.009411</v>
      </c>
    </row>
    <row r="2822" ht="15.75" customHeight="1">
      <c r="A2822" s="1">
        <v>58328.499965</v>
      </c>
      <c r="B2822" s="1">
        <v>58328.0</v>
      </c>
      <c r="C2822" s="1">
        <v>58329.0</v>
      </c>
      <c r="D2822" s="1">
        <v>4.167431</v>
      </c>
      <c r="E2822" s="1">
        <v>0.0575</v>
      </c>
      <c r="F2822" s="1">
        <v>4.584709</v>
      </c>
      <c r="G2822" s="1">
        <v>0.070755</v>
      </c>
      <c r="H2822" s="1">
        <v>0.667134</v>
      </c>
      <c r="I2822" s="1">
        <v>0.018884</v>
      </c>
      <c r="J2822" s="1">
        <v>0.019436</v>
      </c>
      <c r="K2822" s="1">
        <v>0.009186</v>
      </c>
    </row>
    <row r="2823" ht="15.75" customHeight="1">
      <c r="A2823" s="1">
        <v>58329.499965</v>
      </c>
      <c r="B2823" s="1">
        <v>58329.0</v>
      </c>
      <c r="C2823" s="1">
        <v>58330.0</v>
      </c>
      <c r="D2823" s="1">
        <v>4.056133</v>
      </c>
      <c r="E2823" s="1">
        <v>0.061322</v>
      </c>
      <c r="F2823" s="1">
        <v>4.451401</v>
      </c>
      <c r="G2823" s="1">
        <v>0.075187</v>
      </c>
      <c r="H2823" s="1">
        <v>0.649895</v>
      </c>
      <c r="I2823" s="1">
        <v>0.020183</v>
      </c>
      <c r="J2823" s="1">
        <v>0.021418</v>
      </c>
      <c r="K2823" s="1">
        <v>0.010142</v>
      </c>
    </row>
    <row r="2824" ht="15.75" customHeight="1">
      <c r="A2824" s="1">
        <v>58330.499965</v>
      </c>
      <c r="B2824" s="1">
        <v>58330.0</v>
      </c>
      <c r="C2824" s="1">
        <v>58331.0</v>
      </c>
      <c r="D2824" s="1">
        <v>3.982355</v>
      </c>
      <c r="E2824" s="1">
        <v>0.070174</v>
      </c>
      <c r="F2824" s="1">
        <v>4.372982</v>
      </c>
      <c r="G2824" s="1">
        <v>0.085564</v>
      </c>
      <c r="H2824" s="1">
        <v>0.632215</v>
      </c>
      <c r="I2824" s="1">
        <v>0.022988</v>
      </c>
      <c r="J2824" s="1">
        <v>0.021212</v>
      </c>
      <c r="K2824" s="1">
        <v>0.012921</v>
      </c>
    </row>
    <row r="2825" ht="15.75" customHeight="1">
      <c r="A2825" s="1">
        <v>58331.499965</v>
      </c>
      <c r="B2825" s="1">
        <v>58331.0</v>
      </c>
      <c r="C2825" s="1">
        <v>58332.0</v>
      </c>
      <c r="D2825" s="1">
        <v>4.552095</v>
      </c>
      <c r="E2825" s="1">
        <v>0.122126</v>
      </c>
      <c r="F2825" s="1">
        <v>4.95287</v>
      </c>
      <c r="G2825" s="1">
        <v>0.142473</v>
      </c>
      <c r="H2825" s="1">
        <v>0.668386</v>
      </c>
      <c r="I2825" s="1">
        <v>0.041036</v>
      </c>
      <c r="J2825" s="1">
        <v>0.010869</v>
      </c>
      <c r="K2825" s="1">
        <v>0.02374</v>
      </c>
    </row>
    <row r="2826" ht="15.75" customHeight="1">
      <c r="A2826" s="1">
        <v>58332.499965</v>
      </c>
      <c r="B2826" s="1">
        <v>58332.0</v>
      </c>
      <c r="C2826" s="1">
        <v>58333.0</v>
      </c>
      <c r="D2826" s="1">
        <v>4.375967</v>
      </c>
      <c r="E2826" s="1">
        <v>0.043562</v>
      </c>
      <c r="F2826" s="1">
        <v>4.778208</v>
      </c>
      <c r="G2826" s="1">
        <v>0.051789</v>
      </c>
      <c r="H2826" s="1">
        <v>0.634628</v>
      </c>
      <c r="I2826" s="1">
        <v>0.014149</v>
      </c>
      <c r="J2826" s="1">
        <v>0.043949</v>
      </c>
      <c r="K2826" s="1">
        <v>0.008692</v>
      </c>
    </row>
    <row r="2827" ht="15.75" customHeight="1">
      <c r="A2827" s="1">
        <v>58333.499965</v>
      </c>
      <c r="B2827" s="1">
        <v>58333.0</v>
      </c>
      <c r="C2827" s="1">
        <v>58334.0</v>
      </c>
      <c r="D2827" s="1">
        <v>4.530945</v>
      </c>
      <c r="E2827" s="1">
        <v>0.053208</v>
      </c>
      <c r="F2827" s="1">
        <v>4.938613</v>
      </c>
      <c r="G2827" s="1">
        <v>0.062124</v>
      </c>
      <c r="H2827" s="1">
        <v>0.628442</v>
      </c>
      <c r="I2827" s="1">
        <v>0.017355</v>
      </c>
      <c r="J2827" s="1">
        <v>0.008541</v>
      </c>
      <c r="K2827" s="1">
        <v>0.009777</v>
      </c>
    </row>
    <row r="2828" ht="15.75" customHeight="1">
      <c r="A2828" s="1">
        <v>58334.499965</v>
      </c>
      <c r="B2828" s="1">
        <v>58334.0</v>
      </c>
      <c r="C2828" s="1">
        <v>58335.0</v>
      </c>
      <c r="D2828" s="1">
        <v>4.606272</v>
      </c>
      <c r="E2828" s="1">
        <v>0.051019</v>
      </c>
      <c r="F2828" s="1">
        <v>5.024763</v>
      </c>
      <c r="G2828" s="1">
        <v>0.0597</v>
      </c>
      <c r="H2828" s="1">
        <v>0.640496</v>
      </c>
      <c r="I2828" s="1">
        <v>0.016679</v>
      </c>
      <c r="J2828" s="1">
        <v>-0.007734</v>
      </c>
      <c r="K2828" s="1">
        <v>0.00833</v>
      </c>
    </row>
    <row r="2829" ht="15.75" customHeight="1">
      <c r="A2829" s="1">
        <v>58335.499965</v>
      </c>
      <c r="B2829" s="1">
        <v>58335.0</v>
      </c>
      <c r="C2829" s="1">
        <v>58336.0</v>
      </c>
      <c r="D2829" s="1">
        <v>4.551906</v>
      </c>
      <c r="E2829" s="1">
        <v>0.0523</v>
      </c>
      <c r="F2829" s="1">
        <v>4.986692</v>
      </c>
      <c r="G2829" s="1">
        <v>0.061298</v>
      </c>
      <c r="H2829" s="1">
        <v>0.600673</v>
      </c>
      <c r="I2829" s="1">
        <v>0.016825</v>
      </c>
      <c r="J2829" s="1">
        <v>0.005557</v>
      </c>
      <c r="K2829" s="1">
        <v>0.008387</v>
      </c>
    </row>
    <row r="2830" ht="15.75" customHeight="1">
      <c r="A2830" s="1">
        <v>58336.499965</v>
      </c>
      <c r="B2830" s="1">
        <v>58336.0</v>
      </c>
      <c r="C2830" s="1">
        <v>58337.0</v>
      </c>
      <c r="D2830" s="1">
        <v>4.404451</v>
      </c>
      <c r="E2830" s="1">
        <v>0.047932</v>
      </c>
      <c r="F2830" s="1">
        <v>4.8627</v>
      </c>
      <c r="G2830" s="1">
        <v>0.056312</v>
      </c>
      <c r="H2830" s="1">
        <v>0.557125</v>
      </c>
      <c r="I2830" s="1">
        <v>0.015155</v>
      </c>
      <c r="J2830" s="1">
        <v>0.009382</v>
      </c>
      <c r="K2830" s="1">
        <v>0.008024</v>
      </c>
    </row>
    <row r="2831" ht="15.75" customHeight="1">
      <c r="A2831" s="1">
        <v>58337.499965</v>
      </c>
      <c r="B2831" s="1">
        <v>58337.0</v>
      </c>
      <c r="C2831" s="1">
        <v>58338.0</v>
      </c>
      <c r="D2831" s="1">
        <v>4.26843</v>
      </c>
      <c r="E2831" s="1">
        <v>0.047825</v>
      </c>
      <c r="F2831" s="1">
        <v>4.682137</v>
      </c>
      <c r="G2831" s="1">
        <v>0.056042</v>
      </c>
      <c r="H2831" s="1">
        <v>0.562151</v>
      </c>
      <c r="I2831" s="1">
        <v>0.015299</v>
      </c>
      <c r="J2831" s="1">
        <v>0.004279</v>
      </c>
      <c r="K2831" s="1">
        <v>0.008082</v>
      </c>
    </row>
    <row r="2832" ht="15.75" customHeight="1">
      <c r="A2832" s="1">
        <v>58338.499965</v>
      </c>
      <c r="B2832" s="1">
        <v>58338.0</v>
      </c>
      <c r="C2832" s="1">
        <v>58339.0</v>
      </c>
      <c r="D2832" s="1">
        <v>4.247348</v>
      </c>
      <c r="E2832" s="1">
        <v>0.047566</v>
      </c>
      <c r="F2832" s="1">
        <v>4.60212</v>
      </c>
      <c r="G2832" s="1">
        <v>0.055425</v>
      </c>
      <c r="H2832" s="1">
        <v>0.587735</v>
      </c>
      <c r="I2832" s="1">
        <v>0.015569</v>
      </c>
      <c r="J2832" s="1">
        <v>0.012599</v>
      </c>
      <c r="K2832" s="1">
        <v>0.008221</v>
      </c>
    </row>
    <row r="2833" ht="15.75" customHeight="1">
      <c r="A2833" s="1">
        <v>58339.499965</v>
      </c>
      <c r="B2833" s="1">
        <v>58339.0</v>
      </c>
      <c r="C2833" s="1">
        <v>58340.0</v>
      </c>
      <c r="D2833" s="1">
        <v>4.165853</v>
      </c>
      <c r="E2833" s="1">
        <v>0.045355</v>
      </c>
      <c r="F2833" s="1">
        <v>4.587635</v>
      </c>
      <c r="G2833" s="1">
        <v>0.053112</v>
      </c>
      <c r="H2833" s="1">
        <v>0.559582</v>
      </c>
      <c r="I2833" s="1">
        <v>0.014666</v>
      </c>
      <c r="J2833" s="1">
        <v>-0.00356</v>
      </c>
      <c r="K2833" s="1">
        <v>0.008</v>
      </c>
    </row>
    <row r="2834" ht="15.75" customHeight="1">
      <c r="A2834" s="1">
        <v>58340.499965</v>
      </c>
      <c r="B2834" s="1">
        <v>58340.0</v>
      </c>
      <c r="C2834" s="1">
        <v>58341.0</v>
      </c>
      <c r="D2834" s="1">
        <v>4.087173</v>
      </c>
      <c r="E2834" s="1">
        <v>0.046498</v>
      </c>
      <c r="F2834" s="1">
        <v>4.561923</v>
      </c>
      <c r="G2834" s="1">
        <v>0.054824</v>
      </c>
      <c r="H2834" s="1">
        <v>0.508297</v>
      </c>
      <c r="I2834" s="1">
        <v>0.014617</v>
      </c>
      <c r="J2834" s="1">
        <v>0.010969</v>
      </c>
      <c r="K2834" s="1">
        <v>0.008569</v>
      </c>
    </row>
    <row r="2835" ht="15.75" customHeight="1">
      <c r="A2835" s="1">
        <v>58341.499965</v>
      </c>
      <c r="B2835" s="1">
        <v>58341.0</v>
      </c>
      <c r="C2835" s="1">
        <v>58342.0</v>
      </c>
      <c r="D2835" s="1">
        <v>4.126341</v>
      </c>
      <c r="E2835" s="1">
        <v>0.088792</v>
      </c>
      <c r="F2835" s="1">
        <v>4.394133</v>
      </c>
      <c r="G2835" s="1">
        <v>0.102092</v>
      </c>
      <c r="H2835" s="1">
        <v>0.577541</v>
      </c>
      <c r="I2835" s="1">
        <v>0.029152</v>
      </c>
      <c r="J2835" s="1">
        <v>-1.01E-4</v>
      </c>
      <c r="K2835" s="1">
        <v>0.014191</v>
      </c>
    </row>
    <row r="2836" ht="15.75" customHeight="1">
      <c r="A2836" s="1">
        <v>58342.499965</v>
      </c>
      <c r="B2836" s="1">
        <v>58342.0</v>
      </c>
      <c r="C2836" s="1">
        <v>58343.0</v>
      </c>
      <c r="D2836" s="1">
        <v>4.11594</v>
      </c>
      <c r="E2836" s="1">
        <v>0.062389</v>
      </c>
      <c r="F2836" s="1">
        <v>4.423362</v>
      </c>
      <c r="G2836" s="1">
        <v>0.071921</v>
      </c>
      <c r="H2836" s="1">
        <v>0.554569</v>
      </c>
      <c r="I2836" s="1">
        <v>0.020215</v>
      </c>
      <c r="J2836" s="1">
        <v>0.015823</v>
      </c>
      <c r="K2836" s="1">
        <v>0.010786</v>
      </c>
    </row>
    <row r="2837" ht="15.75" customHeight="1">
      <c r="A2837" s="1">
        <v>58343.499965</v>
      </c>
      <c r="B2837" s="1">
        <v>58343.0</v>
      </c>
      <c r="C2837" s="1">
        <v>58344.0</v>
      </c>
      <c r="D2837" s="1">
        <v>4.00478</v>
      </c>
      <c r="E2837" s="1">
        <v>0.056312</v>
      </c>
      <c r="F2837" s="1">
        <v>4.356707</v>
      </c>
      <c r="G2837" s="1">
        <v>0.065705</v>
      </c>
      <c r="H2837" s="1">
        <v>0.51121</v>
      </c>
      <c r="I2837" s="1">
        <v>0.017618</v>
      </c>
      <c r="J2837" s="1">
        <v>0.008642</v>
      </c>
      <c r="K2837" s="1">
        <v>0.008899</v>
      </c>
    </row>
    <row r="2838" ht="15.75" customHeight="1">
      <c r="A2838" s="1">
        <v>58344.499965</v>
      </c>
      <c r="B2838" s="1">
        <v>58344.0</v>
      </c>
      <c r="C2838" s="1">
        <v>58345.0</v>
      </c>
      <c r="D2838" s="1">
        <v>3.950575</v>
      </c>
      <c r="E2838" s="1">
        <v>0.058221</v>
      </c>
      <c r="F2838" s="1">
        <v>4.338265</v>
      </c>
      <c r="G2838" s="1">
        <v>0.068004</v>
      </c>
      <c r="H2838" s="1">
        <v>0.49427</v>
      </c>
      <c r="I2838" s="1">
        <v>0.01835</v>
      </c>
      <c r="J2838" s="1">
        <v>-0.001777</v>
      </c>
      <c r="K2838" s="1">
        <v>0.009106</v>
      </c>
    </row>
    <row r="2839" ht="15.75" customHeight="1">
      <c r="A2839" s="1">
        <v>58345.499965</v>
      </c>
      <c r="B2839" s="1">
        <v>58345.0</v>
      </c>
      <c r="C2839" s="1">
        <v>58346.0</v>
      </c>
      <c r="D2839" s="1">
        <v>3.709719</v>
      </c>
      <c r="E2839" s="1">
        <v>0.057241</v>
      </c>
      <c r="F2839" s="1">
        <v>4.048699</v>
      </c>
      <c r="G2839" s="1">
        <v>0.066691</v>
      </c>
      <c r="H2839" s="1">
        <v>0.486841</v>
      </c>
      <c r="I2839" s="1">
        <v>0.018359</v>
      </c>
      <c r="J2839" s="1">
        <v>0.004156</v>
      </c>
      <c r="K2839" s="1">
        <v>0.009639</v>
      </c>
    </row>
    <row r="2840" ht="15.75" customHeight="1">
      <c r="A2840" s="1">
        <v>58346.499965</v>
      </c>
      <c r="B2840" s="1">
        <v>58346.0</v>
      </c>
      <c r="C2840" s="1">
        <v>58347.0</v>
      </c>
      <c r="D2840" s="1">
        <v>3.685271</v>
      </c>
      <c r="E2840" s="1">
        <v>0.067907</v>
      </c>
      <c r="F2840" s="1">
        <v>4.108801</v>
      </c>
      <c r="G2840" s="1">
        <v>0.079918</v>
      </c>
      <c r="H2840" s="1">
        <v>0.46264</v>
      </c>
      <c r="I2840" s="1">
        <v>0.021468</v>
      </c>
      <c r="J2840" s="1">
        <v>-0.001563</v>
      </c>
      <c r="K2840" s="1">
        <v>0.011627</v>
      </c>
    </row>
    <row r="2841" ht="15.75" customHeight="1">
      <c r="A2841" s="1">
        <v>58347.499965</v>
      </c>
      <c r="B2841" s="1">
        <v>58347.0</v>
      </c>
      <c r="C2841" s="1">
        <v>58348.0</v>
      </c>
      <c r="D2841" s="1">
        <v>3.583407</v>
      </c>
      <c r="E2841" s="1">
        <v>0.060255</v>
      </c>
      <c r="F2841" s="1">
        <v>4.024508</v>
      </c>
      <c r="G2841" s="1">
        <v>0.071171</v>
      </c>
      <c r="H2841" s="1">
        <v>0.435319</v>
      </c>
      <c r="I2841" s="1">
        <v>0.018817</v>
      </c>
      <c r="J2841" s="1">
        <v>0.005225</v>
      </c>
      <c r="K2841" s="1">
        <v>0.011169</v>
      </c>
    </row>
    <row r="2842" ht="15.75" customHeight="1">
      <c r="A2842" s="1">
        <v>58348.499965</v>
      </c>
      <c r="B2842" s="1">
        <v>58348.0</v>
      </c>
      <c r="C2842" s="1">
        <v>58349.0</v>
      </c>
      <c r="D2842" s="1">
        <v>3.389095</v>
      </c>
      <c r="E2842" s="1">
        <v>0.060423</v>
      </c>
      <c r="F2842" s="1">
        <v>3.838778</v>
      </c>
      <c r="G2842" s="1">
        <v>0.071479</v>
      </c>
      <c r="H2842" s="1">
        <v>0.420301</v>
      </c>
      <c r="I2842" s="1">
        <v>0.019239</v>
      </c>
      <c r="J2842" s="1">
        <v>-0.005727</v>
      </c>
      <c r="K2842" s="1">
        <v>0.011564</v>
      </c>
    </row>
    <row r="2843" ht="15.75" customHeight="1">
      <c r="A2843" s="1">
        <v>58349.499965</v>
      </c>
      <c r="B2843" s="1">
        <v>58349.0</v>
      </c>
      <c r="C2843" s="1">
        <v>58350.0</v>
      </c>
      <c r="D2843" s="1">
        <v>3.240967</v>
      </c>
      <c r="E2843" s="1">
        <v>0.063413</v>
      </c>
      <c r="F2843" s="1">
        <v>3.737035</v>
      </c>
      <c r="G2843" s="1">
        <v>0.0754</v>
      </c>
      <c r="H2843" s="1">
        <v>0.407721</v>
      </c>
      <c r="I2843" s="1">
        <v>0.020395</v>
      </c>
      <c r="J2843" s="1">
        <v>-0.018198</v>
      </c>
      <c r="K2843" s="1">
        <v>0.012862</v>
      </c>
    </row>
    <row r="2844" ht="15.75" customHeight="1">
      <c r="A2844" s="1">
        <v>58350.499965</v>
      </c>
      <c r="B2844" s="1">
        <v>58350.0</v>
      </c>
      <c r="C2844" s="1">
        <v>58351.0</v>
      </c>
      <c r="D2844" s="1">
        <v>3.167358</v>
      </c>
      <c r="E2844" s="1">
        <v>0.065322</v>
      </c>
      <c r="F2844" s="1">
        <v>3.729061</v>
      </c>
      <c r="G2844" s="1">
        <v>0.078082</v>
      </c>
      <c r="H2844" s="1">
        <v>0.378834</v>
      </c>
      <c r="I2844" s="1">
        <v>0.020911</v>
      </c>
      <c r="J2844" s="1">
        <v>-0.011649</v>
      </c>
      <c r="K2844" s="1">
        <v>0.014341</v>
      </c>
    </row>
    <row r="2845" ht="15.75" customHeight="1">
      <c r="A2845" s="1">
        <v>58351.499965</v>
      </c>
      <c r="B2845" s="1">
        <v>58351.0</v>
      </c>
      <c r="C2845" s="1">
        <v>58352.0</v>
      </c>
      <c r="D2845" s="1">
        <v>3.188765</v>
      </c>
      <c r="E2845" s="1">
        <v>0.107198</v>
      </c>
      <c r="F2845" s="1">
        <v>3.679861</v>
      </c>
      <c r="G2845" s="1">
        <v>0.128752</v>
      </c>
      <c r="H2845" s="1">
        <v>0.385646</v>
      </c>
      <c r="I2845" s="1">
        <v>0.033272</v>
      </c>
      <c r="J2845" s="1">
        <v>0.045224</v>
      </c>
      <c r="K2845" s="1">
        <v>0.026206</v>
      </c>
    </row>
    <row r="2846" ht="15.75" customHeight="1">
      <c r="A2846" s="1">
        <v>58371.499965</v>
      </c>
      <c r="B2846" s="1">
        <v>58371.0</v>
      </c>
      <c r="C2846" s="1">
        <v>58372.0</v>
      </c>
      <c r="D2846" s="1">
        <v>1.912217</v>
      </c>
      <c r="E2846" s="1">
        <v>0.055248</v>
      </c>
      <c r="F2846" s="1">
        <v>2.298642</v>
      </c>
      <c r="G2846" s="1">
        <v>0.064667</v>
      </c>
      <c r="H2846" s="1">
        <v>0.201758</v>
      </c>
      <c r="I2846" s="1">
        <v>0.017334</v>
      </c>
      <c r="J2846" s="1">
        <v>-0.003588</v>
      </c>
      <c r="K2846" s="1">
        <v>0.015289</v>
      </c>
    </row>
    <row r="2847" ht="15.75" customHeight="1">
      <c r="A2847" s="1">
        <v>58372.499965</v>
      </c>
      <c r="B2847" s="1">
        <v>58372.0</v>
      </c>
      <c r="C2847" s="1">
        <v>58373.0</v>
      </c>
      <c r="D2847" s="1">
        <v>2.019554</v>
      </c>
      <c r="E2847" s="1">
        <v>0.051803</v>
      </c>
      <c r="F2847" s="1">
        <v>2.318704</v>
      </c>
      <c r="G2847" s="1">
        <v>0.060302</v>
      </c>
      <c r="H2847" s="1">
        <v>0.226044</v>
      </c>
      <c r="I2847" s="1">
        <v>0.016377</v>
      </c>
      <c r="J2847" s="1">
        <v>0.030232</v>
      </c>
      <c r="K2847" s="1">
        <v>0.013765</v>
      </c>
    </row>
    <row r="2848" ht="15.75" customHeight="1">
      <c r="A2848" s="1">
        <v>58373.499965</v>
      </c>
      <c r="B2848" s="1">
        <v>58373.0</v>
      </c>
      <c r="C2848" s="1">
        <v>58374.0</v>
      </c>
      <c r="D2848" s="1">
        <v>1.925836</v>
      </c>
      <c r="E2848" s="1">
        <v>0.047401</v>
      </c>
      <c r="F2848" s="1">
        <v>2.26282</v>
      </c>
      <c r="G2848" s="1">
        <v>0.055682</v>
      </c>
      <c r="H2848" s="1">
        <v>0.189042</v>
      </c>
      <c r="I2848" s="1">
        <v>0.014108</v>
      </c>
      <c r="J2848" s="1">
        <v>0.007164</v>
      </c>
      <c r="K2848" s="1">
        <v>0.012078</v>
      </c>
    </row>
    <row r="2849" ht="15.75" customHeight="1">
      <c r="A2849" s="1">
        <v>58374.499965</v>
      </c>
      <c r="B2849" s="1">
        <v>58374.0</v>
      </c>
      <c r="C2849" s="1">
        <v>58375.0</v>
      </c>
      <c r="D2849" s="1">
        <v>1.764303</v>
      </c>
      <c r="E2849" s="1">
        <v>0.046171</v>
      </c>
      <c r="F2849" s="1">
        <v>2.038019</v>
      </c>
      <c r="G2849" s="1">
        <v>0.053293</v>
      </c>
      <c r="H2849" s="1">
        <v>0.18806</v>
      </c>
      <c r="I2849" s="1">
        <v>0.01451</v>
      </c>
      <c r="J2849" s="1">
        <v>-0.006762</v>
      </c>
      <c r="K2849" s="1">
        <v>0.011234</v>
      </c>
    </row>
    <row r="2850" ht="15.75" customHeight="1">
      <c r="A2850" s="1">
        <v>58375.499965</v>
      </c>
      <c r="B2850" s="1">
        <v>58375.0</v>
      </c>
      <c r="C2850" s="1">
        <v>58376.0</v>
      </c>
      <c r="D2850" s="1">
        <v>1.795075</v>
      </c>
      <c r="E2850" s="1">
        <v>0.04353</v>
      </c>
      <c r="F2850" s="1">
        <v>2.087564</v>
      </c>
      <c r="G2850" s="1">
        <v>0.050809</v>
      </c>
      <c r="H2850" s="1">
        <v>0.165439</v>
      </c>
      <c r="I2850" s="1">
        <v>0.012836</v>
      </c>
      <c r="J2850" s="1">
        <v>0.006986</v>
      </c>
      <c r="K2850" s="1">
        <v>0.010398</v>
      </c>
    </row>
    <row r="2851" ht="15.75" customHeight="1">
      <c r="A2851" s="1">
        <v>58376.499965</v>
      </c>
      <c r="B2851" s="1">
        <v>58376.0</v>
      </c>
      <c r="C2851" s="1">
        <v>58377.0</v>
      </c>
      <c r="D2851" s="1">
        <v>1.713016</v>
      </c>
      <c r="E2851" s="1">
        <v>0.042275</v>
      </c>
      <c r="F2851" s="1">
        <v>2.001611</v>
      </c>
      <c r="G2851" s="1">
        <v>0.048975</v>
      </c>
      <c r="H2851" s="1">
        <v>0.162363</v>
      </c>
      <c r="I2851" s="1">
        <v>0.012759</v>
      </c>
      <c r="J2851" s="1">
        <v>-0.014032</v>
      </c>
      <c r="K2851" s="1">
        <v>0.009765</v>
      </c>
    </row>
    <row r="2852" ht="15.75" customHeight="1">
      <c r="A2852" s="1">
        <v>58377.499965</v>
      </c>
      <c r="B2852" s="1">
        <v>58377.0</v>
      </c>
      <c r="C2852" s="1">
        <v>58378.0</v>
      </c>
      <c r="D2852" s="1">
        <v>1.668401</v>
      </c>
      <c r="E2852" s="1">
        <v>0.03943</v>
      </c>
      <c r="F2852" s="1">
        <v>1.932384</v>
      </c>
      <c r="G2852" s="1">
        <v>0.045797</v>
      </c>
      <c r="H2852" s="1">
        <v>0.143411</v>
      </c>
      <c r="I2852" s="1">
        <v>0.01144</v>
      </c>
      <c r="J2852" s="1">
        <v>0.011506</v>
      </c>
      <c r="K2852" s="1">
        <v>0.009362</v>
      </c>
    </row>
    <row r="2853" ht="15.75" customHeight="1">
      <c r="A2853" s="1">
        <v>58378.499965</v>
      </c>
      <c r="B2853" s="1">
        <v>58378.0</v>
      </c>
      <c r="C2853" s="1">
        <v>58379.0</v>
      </c>
      <c r="D2853" s="1">
        <v>1.642688</v>
      </c>
      <c r="E2853" s="1">
        <v>0.039028</v>
      </c>
      <c r="F2853" s="1">
        <v>1.87069</v>
      </c>
      <c r="G2853" s="1">
        <v>0.044758</v>
      </c>
      <c r="H2853" s="1">
        <v>0.157507</v>
      </c>
      <c r="I2853" s="1">
        <v>0.011658</v>
      </c>
      <c r="J2853" s="1">
        <v>0.007888</v>
      </c>
      <c r="K2853" s="1">
        <v>0.009595</v>
      </c>
    </row>
    <row r="2854" ht="15.75" customHeight="1">
      <c r="A2854" s="1">
        <v>58379.499965</v>
      </c>
      <c r="B2854" s="1">
        <v>58379.0</v>
      </c>
      <c r="C2854" s="1">
        <v>58380.0</v>
      </c>
      <c r="D2854" s="1">
        <v>1.700285</v>
      </c>
      <c r="E2854" s="1">
        <v>0.038148</v>
      </c>
      <c r="F2854" s="1">
        <v>1.913632</v>
      </c>
      <c r="G2854" s="1">
        <v>0.043744</v>
      </c>
      <c r="H2854" s="1">
        <v>0.163676</v>
      </c>
      <c r="I2854" s="1">
        <v>0.011342</v>
      </c>
      <c r="J2854" s="1">
        <v>0.020456</v>
      </c>
      <c r="K2854" s="1">
        <v>0.009307</v>
      </c>
    </row>
    <row r="2855" ht="15.75" customHeight="1">
      <c r="A2855" s="1">
        <v>58380.499965</v>
      </c>
      <c r="B2855" s="1">
        <v>58380.0</v>
      </c>
      <c r="C2855" s="1">
        <v>58381.0</v>
      </c>
      <c r="D2855" s="1">
        <v>1.41162</v>
      </c>
      <c r="E2855" s="1">
        <v>0.062811</v>
      </c>
      <c r="F2855" s="1">
        <v>1.599998</v>
      </c>
      <c r="G2855" s="1">
        <v>0.069975</v>
      </c>
      <c r="H2855" s="1">
        <v>0.143817</v>
      </c>
      <c r="I2855" s="1">
        <v>0.01952</v>
      </c>
      <c r="J2855" s="1">
        <v>-0.005147</v>
      </c>
      <c r="K2855" s="1">
        <v>0.01791</v>
      </c>
    </row>
    <row r="2856" ht="15.75" customHeight="1">
      <c r="A2856" s="1">
        <v>58381.499965</v>
      </c>
      <c r="B2856" s="1">
        <v>58381.0</v>
      </c>
      <c r="C2856" s="1">
        <v>58382.0</v>
      </c>
      <c r="D2856" s="1">
        <v>1.457453</v>
      </c>
      <c r="E2856" s="1">
        <v>0.03061</v>
      </c>
      <c r="F2856" s="1">
        <v>1.639986</v>
      </c>
      <c r="G2856" s="1">
        <v>0.034426</v>
      </c>
      <c r="H2856" s="1">
        <v>0.160586</v>
      </c>
      <c r="I2856" s="1">
        <v>0.009744</v>
      </c>
      <c r="J2856" s="1">
        <v>0.014908</v>
      </c>
      <c r="K2856" s="1">
        <v>0.008758</v>
      </c>
    </row>
    <row r="2857" ht="15.75" customHeight="1">
      <c r="A2857" s="1">
        <v>58382.499965</v>
      </c>
      <c r="B2857" s="1">
        <v>58382.0</v>
      </c>
      <c r="C2857" s="1">
        <v>58383.0</v>
      </c>
      <c r="D2857" s="1">
        <v>1.402497</v>
      </c>
      <c r="E2857" s="1">
        <v>0.027652</v>
      </c>
      <c r="F2857" s="1">
        <v>1.579654</v>
      </c>
      <c r="G2857" s="1">
        <v>0.03086</v>
      </c>
      <c r="H2857" s="1">
        <v>0.15678</v>
      </c>
      <c r="I2857" s="1">
        <v>0.008945</v>
      </c>
      <c r="J2857" s="1">
        <v>0.007412</v>
      </c>
      <c r="K2857" s="1">
        <v>0.008016</v>
      </c>
    </row>
    <row r="2858" ht="15.75" customHeight="1">
      <c r="A2858" s="1">
        <v>58383.499965</v>
      </c>
      <c r="B2858" s="1">
        <v>58383.0</v>
      </c>
      <c r="C2858" s="1">
        <v>58384.0</v>
      </c>
      <c r="D2858" s="1">
        <v>1.540624</v>
      </c>
      <c r="E2858" s="1">
        <v>0.029006</v>
      </c>
      <c r="F2858" s="1">
        <v>1.550277</v>
      </c>
      <c r="G2858" s="1">
        <v>0.030964</v>
      </c>
      <c r="H2858" s="1">
        <v>0.253362</v>
      </c>
      <c r="I2858" s="1">
        <v>0.010594</v>
      </c>
      <c r="J2858" s="1">
        <v>0.033592</v>
      </c>
      <c r="K2858" s="1">
        <v>0.008598</v>
      </c>
    </row>
    <row r="2859" ht="15.75" customHeight="1">
      <c r="A2859" s="1">
        <v>58384.499965</v>
      </c>
      <c r="B2859" s="1">
        <v>58384.0</v>
      </c>
      <c r="C2859" s="1">
        <v>58385.0</v>
      </c>
      <c r="D2859" s="1">
        <v>1.638225</v>
      </c>
      <c r="E2859" s="1">
        <v>0.028218</v>
      </c>
      <c r="F2859" s="1">
        <v>1.517629</v>
      </c>
      <c r="G2859" s="1">
        <v>0.029126</v>
      </c>
      <c r="H2859" s="1">
        <v>0.336289</v>
      </c>
      <c r="I2859" s="1">
        <v>0.011163</v>
      </c>
      <c r="J2859" s="1">
        <v>0.040041</v>
      </c>
      <c r="K2859" s="1">
        <v>0.008261</v>
      </c>
    </row>
    <row r="2860" ht="15.75" customHeight="1">
      <c r="A2860" s="1">
        <v>58385.499965</v>
      </c>
      <c r="B2860" s="1">
        <v>58385.0</v>
      </c>
      <c r="C2860" s="1">
        <v>58386.0</v>
      </c>
      <c r="D2860" s="1">
        <v>1.524957</v>
      </c>
      <c r="E2860" s="1">
        <v>0.028817</v>
      </c>
      <c r="F2860" s="1">
        <v>1.345553</v>
      </c>
      <c r="G2860" s="1">
        <v>0.028914</v>
      </c>
      <c r="H2860" s="1">
        <v>0.329211</v>
      </c>
      <c r="I2860" s="1">
        <v>0.011763</v>
      </c>
      <c r="J2860" s="1">
        <v>0.062368</v>
      </c>
      <c r="K2860" s="1">
        <v>0.008973</v>
      </c>
    </row>
    <row r="2861" ht="15.75" customHeight="1">
      <c r="A2861" s="1">
        <v>58386.499965</v>
      </c>
      <c r="B2861" s="1">
        <v>58386.0</v>
      </c>
      <c r="C2861" s="1">
        <v>58387.0</v>
      </c>
      <c r="D2861" s="1">
        <v>1.444419</v>
      </c>
      <c r="E2861" s="1">
        <v>0.02794</v>
      </c>
      <c r="F2861" s="1">
        <v>1.229198</v>
      </c>
      <c r="G2861" s="1">
        <v>0.027413</v>
      </c>
      <c r="H2861" s="1">
        <v>0.322715</v>
      </c>
      <c r="I2861" s="1">
        <v>0.011621</v>
      </c>
      <c r="J2861" s="1">
        <v>0.082301</v>
      </c>
      <c r="K2861" s="1">
        <v>0.009271</v>
      </c>
    </row>
    <row r="2862" ht="15.75" customHeight="1">
      <c r="A2862" s="1">
        <v>58387.499965</v>
      </c>
      <c r="B2862" s="1">
        <v>58387.0</v>
      </c>
      <c r="C2862" s="1">
        <v>58388.0</v>
      </c>
      <c r="D2862" s="1">
        <v>1.355981</v>
      </c>
      <c r="E2862" s="1">
        <v>0.027864</v>
      </c>
      <c r="F2862" s="1">
        <v>1.051462</v>
      </c>
      <c r="G2862" s="1">
        <v>0.026025</v>
      </c>
      <c r="H2862" s="1">
        <v>0.347991</v>
      </c>
      <c r="I2862" s="1">
        <v>0.012096</v>
      </c>
      <c r="J2862" s="1">
        <v>0.086428</v>
      </c>
      <c r="K2862" s="1">
        <v>0.009876</v>
      </c>
    </row>
    <row r="2863" ht="15.75" customHeight="1">
      <c r="A2863" s="1">
        <v>58388.499965</v>
      </c>
      <c r="B2863" s="1">
        <v>58388.0</v>
      </c>
      <c r="C2863" s="1">
        <v>58389.0</v>
      </c>
      <c r="D2863" s="1">
        <v>1.137208</v>
      </c>
      <c r="E2863" s="1">
        <v>0.02587</v>
      </c>
      <c r="F2863" s="1">
        <v>0.807217</v>
      </c>
      <c r="G2863" s="1">
        <v>0.022839</v>
      </c>
      <c r="H2863" s="1">
        <v>0.328192</v>
      </c>
      <c r="I2863" s="1">
        <v>0.011874</v>
      </c>
      <c r="J2863" s="1">
        <v>0.083244</v>
      </c>
      <c r="K2863" s="1">
        <v>0.00956</v>
      </c>
    </row>
    <row r="2864" ht="15.75" customHeight="1">
      <c r="A2864" s="1">
        <v>58389.499965</v>
      </c>
      <c r="B2864" s="1">
        <v>58389.0</v>
      </c>
      <c r="C2864" s="1">
        <v>58390.0</v>
      </c>
      <c r="D2864" s="1">
        <v>0.951884</v>
      </c>
      <c r="E2864" s="1">
        <v>0.024713</v>
      </c>
      <c r="F2864" s="1">
        <v>0.547345</v>
      </c>
      <c r="G2864" s="1">
        <v>0.019521</v>
      </c>
      <c r="H2864" s="1">
        <v>0.313592</v>
      </c>
      <c r="I2864" s="1">
        <v>0.011734</v>
      </c>
      <c r="J2864" s="1">
        <v>0.102866</v>
      </c>
      <c r="K2864" s="1">
        <v>0.010434</v>
      </c>
    </row>
    <row r="2865" ht="15.75" customHeight="1">
      <c r="A2865" s="1">
        <v>58390.499965</v>
      </c>
      <c r="B2865" s="1">
        <v>58390.0</v>
      </c>
      <c r="C2865" s="1">
        <v>58391.0</v>
      </c>
      <c r="D2865" s="1">
        <v>0.819588</v>
      </c>
      <c r="E2865" s="1">
        <v>0.025112</v>
      </c>
      <c r="F2865" s="1">
        <v>0.466759</v>
      </c>
      <c r="G2865" s="1">
        <v>0.019082</v>
      </c>
      <c r="H2865" s="1">
        <v>0.253879</v>
      </c>
      <c r="I2865" s="1">
        <v>0.011659</v>
      </c>
      <c r="J2865" s="1">
        <v>0.111335</v>
      </c>
      <c r="K2865" s="1">
        <v>0.011672</v>
      </c>
    </row>
    <row r="2866" ht="15.75" customHeight="1">
      <c r="A2866" s="1">
        <v>58391.499965</v>
      </c>
      <c r="B2866" s="1">
        <v>58391.0</v>
      </c>
      <c r="C2866" s="1">
        <v>58392.0</v>
      </c>
      <c r="D2866" s="1">
        <v>0.740568</v>
      </c>
      <c r="E2866" s="1">
        <v>0.023873</v>
      </c>
      <c r="F2866" s="1">
        <v>0.386167</v>
      </c>
      <c r="G2866" s="1">
        <v>0.017391</v>
      </c>
      <c r="H2866" s="1">
        <v>0.248437</v>
      </c>
      <c r="I2866" s="1">
        <v>0.011324</v>
      </c>
      <c r="J2866" s="1">
        <v>0.098955</v>
      </c>
      <c r="K2866" s="1">
        <v>0.011152</v>
      </c>
    </row>
    <row r="2867" ht="15.75" customHeight="1">
      <c r="A2867" s="1">
        <v>58392.499965</v>
      </c>
      <c r="B2867" s="1">
        <v>58392.0</v>
      </c>
      <c r="C2867" s="1">
        <v>58393.0</v>
      </c>
      <c r="D2867" s="1">
        <v>0.693493</v>
      </c>
      <c r="E2867" s="1">
        <v>0.040981</v>
      </c>
      <c r="F2867" s="1">
        <v>0.352248</v>
      </c>
      <c r="G2867" s="1">
        <v>0.031458</v>
      </c>
      <c r="H2867" s="1">
        <v>0.230492</v>
      </c>
      <c r="I2867" s="1">
        <v>0.018902</v>
      </c>
      <c r="J2867" s="1">
        <v>0.100114</v>
      </c>
      <c r="K2867" s="1">
        <v>0.018393</v>
      </c>
    </row>
    <row r="2868" ht="15.75" customHeight="1">
      <c r="A2868" s="1">
        <v>58393.499965</v>
      </c>
      <c r="B2868" s="1">
        <v>58393.0</v>
      </c>
      <c r="C2868" s="1">
        <v>58394.0</v>
      </c>
      <c r="D2868" s="1">
        <v>0.597937</v>
      </c>
      <c r="E2868" s="1">
        <v>0.030721</v>
      </c>
      <c r="F2868" s="1">
        <v>0.261654</v>
      </c>
      <c r="G2868" s="1">
        <v>0.022239</v>
      </c>
      <c r="H2868" s="1">
        <v>0.215485</v>
      </c>
      <c r="I2868" s="1">
        <v>0.014466</v>
      </c>
      <c r="J2868" s="1">
        <v>0.094432</v>
      </c>
      <c r="K2868" s="1">
        <v>0.014067</v>
      </c>
    </row>
    <row r="2869" ht="15.75" customHeight="1">
      <c r="A2869" s="1">
        <v>58394.499965</v>
      </c>
      <c r="B2869" s="1">
        <v>58394.0</v>
      </c>
      <c r="C2869" s="1">
        <v>58395.0</v>
      </c>
      <c r="D2869" s="1">
        <v>0.502496</v>
      </c>
      <c r="E2869" s="1">
        <v>0.024775</v>
      </c>
      <c r="F2869" s="1">
        <v>0.231992</v>
      </c>
      <c r="G2869" s="1">
        <v>0.018126</v>
      </c>
      <c r="H2869" s="1">
        <v>0.183303</v>
      </c>
      <c r="I2869" s="1">
        <v>0.011688</v>
      </c>
      <c r="J2869" s="1">
        <v>0.06717</v>
      </c>
      <c r="K2869" s="1">
        <v>0.01112</v>
      </c>
    </row>
    <row r="2870" ht="15.75" customHeight="1">
      <c r="A2870" s="1">
        <v>58395.499965</v>
      </c>
      <c r="B2870" s="1">
        <v>58395.0</v>
      </c>
      <c r="C2870" s="1">
        <v>58396.0</v>
      </c>
      <c r="D2870" s="1">
        <v>0.476309</v>
      </c>
      <c r="E2870" s="1">
        <v>0.02307</v>
      </c>
      <c r="F2870" s="1">
        <v>0.224835</v>
      </c>
      <c r="G2870" s="1">
        <v>0.016852</v>
      </c>
      <c r="H2870" s="1">
        <v>0.156473</v>
      </c>
      <c r="I2870" s="1">
        <v>0.010464</v>
      </c>
      <c r="J2870" s="1">
        <v>0.081594</v>
      </c>
      <c r="K2870" s="1">
        <v>0.010952</v>
      </c>
    </row>
    <row r="2871" ht="15.75" customHeight="1">
      <c r="A2871" s="1">
        <v>58396.499965</v>
      </c>
      <c r="B2871" s="1">
        <v>58396.0</v>
      </c>
      <c r="C2871" s="1">
        <v>58397.0</v>
      </c>
      <c r="D2871" s="1">
        <v>0.409368</v>
      </c>
      <c r="E2871" s="1">
        <v>0.022344</v>
      </c>
      <c r="F2871" s="1">
        <v>0.170917</v>
      </c>
      <c r="G2871" s="1">
        <v>0.015158</v>
      </c>
      <c r="H2871" s="1">
        <v>0.154493</v>
      </c>
      <c r="I2871" s="1">
        <v>0.010644</v>
      </c>
      <c r="J2871" s="1">
        <v>0.058465</v>
      </c>
      <c r="K2871" s="1">
        <v>0.010492</v>
      </c>
    </row>
    <row r="2872" ht="15.75" customHeight="1">
      <c r="A2872" s="1">
        <v>58397.499965</v>
      </c>
      <c r="B2872" s="1">
        <v>58397.0</v>
      </c>
      <c r="C2872" s="1">
        <v>58398.0</v>
      </c>
      <c r="D2872" s="1">
        <v>0.333984</v>
      </c>
      <c r="E2872" s="1">
        <v>0.019345</v>
      </c>
      <c r="F2872" s="1">
        <v>0.12459</v>
      </c>
      <c r="G2872" s="1">
        <v>0.012373</v>
      </c>
      <c r="H2872" s="1">
        <v>0.133089</v>
      </c>
      <c r="I2872" s="1">
        <v>0.009273</v>
      </c>
      <c r="J2872" s="1">
        <v>0.050812</v>
      </c>
      <c r="K2872" s="1">
        <v>0.009418</v>
      </c>
    </row>
    <row r="2873" ht="15.75" customHeight="1">
      <c r="A2873" s="1">
        <v>58398.499965</v>
      </c>
      <c r="B2873" s="1">
        <v>58398.0</v>
      </c>
      <c r="C2873" s="1">
        <v>58399.0</v>
      </c>
      <c r="D2873" s="1">
        <v>0.26864</v>
      </c>
      <c r="E2873" s="1">
        <v>0.018847</v>
      </c>
      <c r="F2873" s="1">
        <v>0.109178</v>
      </c>
      <c r="G2873" s="1">
        <v>0.012012</v>
      </c>
      <c r="H2873" s="1">
        <v>0.097909</v>
      </c>
      <c r="I2873" s="1">
        <v>0.008617</v>
      </c>
      <c r="J2873" s="1">
        <v>0.04682</v>
      </c>
      <c r="K2873" s="1">
        <v>0.009775</v>
      </c>
    </row>
    <row r="2874" ht="15.75" customHeight="1">
      <c r="A2874" s="1">
        <v>58399.499965</v>
      </c>
      <c r="B2874" s="1">
        <v>58399.0</v>
      </c>
      <c r="C2874" s="1">
        <v>58400.0</v>
      </c>
      <c r="D2874" s="1">
        <v>0.216365</v>
      </c>
      <c r="E2874" s="1">
        <v>0.017791</v>
      </c>
      <c r="F2874" s="1">
        <v>0.092089</v>
      </c>
      <c r="G2874" s="1">
        <v>0.011048</v>
      </c>
      <c r="H2874" s="1">
        <v>0.06938</v>
      </c>
      <c r="I2874" s="1">
        <v>0.007865</v>
      </c>
      <c r="J2874" s="1">
        <v>0.046537</v>
      </c>
      <c r="K2874" s="1">
        <v>0.009669</v>
      </c>
    </row>
    <row r="2875" ht="15.75" customHeight="1">
      <c r="A2875" s="1">
        <v>58400.499965</v>
      </c>
      <c r="B2875" s="1">
        <v>58400.0</v>
      </c>
      <c r="C2875" s="1">
        <v>58401.0</v>
      </c>
      <c r="D2875" s="1">
        <v>0.202547</v>
      </c>
      <c r="E2875" s="1">
        <v>0.018377</v>
      </c>
      <c r="F2875" s="1">
        <v>0.088072</v>
      </c>
      <c r="G2875" s="1">
        <v>0.011021</v>
      </c>
      <c r="H2875" s="1">
        <v>0.07807</v>
      </c>
      <c r="I2875" s="1">
        <v>0.008384</v>
      </c>
      <c r="J2875" s="1">
        <v>0.025656</v>
      </c>
      <c r="K2875" s="1">
        <v>0.009822</v>
      </c>
    </row>
    <row r="2876" ht="15.75" customHeight="1">
      <c r="A2876" s="1">
        <v>58401.499965</v>
      </c>
      <c r="B2876" s="1">
        <v>58401.0</v>
      </c>
      <c r="C2876" s="1">
        <v>58402.0</v>
      </c>
      <c r="D2876" s="1">
        <v>0.163868</v>
      </c>
      <c r="E2876" s="1">
        <v>0.018477</v>
      </c>
      <c r="F2876" s="1">
        <v>0.071261</v>
      </c>
      <c r="G2876" s="1">
        <v>0.010874</v>
      </c>
      <c r="H2876" s="1">
        <v>0.0536</v>
      </c>
      <c r="I2876" s="1">
        <v>0.008126</v>
      </c>
      <c r="J2876" s="1">
        <v>0.032908</v>
      </c>
      <c r="K2876" s="1">
        <v>0.01035</v>
      </c>
    </row>
    <row r="2877" ht="15.75" customHeight="1">
      <c r="A2877" s="1">
        <v>58402.499965</v>
      </c>
      <c r="B2877" s="1">
        <v>58402.0</v>
      </c>
      <c r="C2877" s="1">
        <v>58403.0</v>
      </c>
      <c r="D2877" s="1">
        <v>0.105141</v>
      </c>
      <c r="E2877" s="1">
        <v>0.031216</v>
      </c>
      <c r="F2877" s="1">
        <v>0.089895</v>
      </c>
      <c r="G2877" s="1">
        <v>0.017815</v>
      </c>
      <c r="H2877" s="1">
        <v>0.055098</v>
      </c>
      <c r="I2877" s="1">
        <v>0.013393</v>
      </c>
      <c r="J2877" s="1">
        <v>-0.024737</v>
      </c>
      <c r="K2877" s="1">
        <v>0.017309</v>
      </c>
    </row>
    <row r="2878" ht="15.75" customHeight="1">
      <c r="A2878" s="1">
        <v>58403.499965</v>
      </c>
      <c r="B2878" s="1">
        <v>58403.0</v>
      </c>
      <c r="C2878" s="1">
        <v>58404.0</v>
      </c>
      <c r="D2878" s="1">
        <v>0.186067</v>
      </c>
      <c r="E2878" s="1">
        <v>0.041852</v>
      </c>
      <c r="F2878" s="1">
        <v>0.079491</v>
      </c>
      <c r="G2878" s="1">
        <v>0.021238</v>
      </c>
      <c r="H2878" s="1">
        <v>0.057007</v>
      </c>
      <c r="I2878" s="1">
        <v>0.017696</v>
      </c>
      <c r="J2878" s="1">
        <v>0.042724</v>
      </c>
      <c r="K2878" s="1">
        <v>0.024163</v>
      </c>
    </row>
    <row r="2879" ht="15.75" customHeight="1">
      <c r="A2879" s="1">
        <v>58404.499965</v>
      </c>
      <c r="B2879" s="1">
        <v>58404.0</v>
      </c>
      <c r="C2879" s="1">
        <v>58405.0</v>
      </c>
      <c r="D2879" s="1">
        <v>0.15392</v>
      </c>
      <c r="E2879" s="1">
        <v>0.019507</v>
      </c>
      <c r="F2879" s="1">
        <v>0.063939</v>
      </c>
      <c r="G2879" s="1">
        <v>0.010738</v>
      </c>
      <c r="H2879" s="1">
        <v>0.057653</v>
      </c>
      <c r="I2879" s="1">
        <v>0.008461</v>
      </c>
      <c r="J2879" s="1">
        <v>0.025012</v>
      </c>
      <c r="K2879" s="1">
        <v>0.011601</v>
      </c>
    </row>
    <row r="2880" ht="15.75" customHeight="1">
      <c r="A2880" s="1">
        <v>58405.499965</v>
      </c>
      <c r="B2880" s="1">
        <v>58405.0</v>
      </c>
      <c r="C2880" s="1">
        <v>58406.0</v>
      </c>
      <c r="D2880" s="1">
        <v>0.123687</v>
      </c>
      <c r="E2880" s="1">
        <v>0.014327</v>
      </c>
      <c r="F2880" s="1">
        <v>0.053662</v>
      </c>
      <c r="G2880" s="1">
        <v>0.007142</v>
      </c>
      <c r="H2880" s="1">
        <v>0.036668</v>
      </c>
      <c r="I2880" s="1">
        <v>0.006231</v>
      </c>
      <c r="J2880" s="1">
        <v>0.030985</v>
      </c>
      <c r="K2880" s="1">
        <v>0.008788</v>
      </c>
    </row>
    <row r="2881" ht="15.75" customHeight="1">
      <c r="A2881" s="1">
        <v>58406.499965</v>
      </c>
      <c r="B2881" s="1">
        <v>58406.0</v>
      </c>
      <c r="C2881" s="1">
        <v>58407.0</v>
      </c>
      <c r="D2881" s="1">
        <v>0.098016</v>
      </c>
      <c r="E2881" s="1">
        <v>0.015711</v>
      </c>
      <c r="F2881" s="1">
        <v>0.040588</v>
      </c>
      <c r="G2881" s="1">
        <v>0.008402</v>
      </c>
      <c r="H2881" s="1">
        <v>0.038472</v>
      </c>
      <c r="I2881" s="1">
        <v>0.007267</v>
      </c>
      <c r="J2881" s="1">
        <v>0.013917</v>
      </c>
      <c r="K2881" s="1">
        <v>0.009267</v>
      </c>
    </row>
    <row r="2882" ht="15.75" customHeight="1">
      <c r="A2882" s="1">
        <v>58407.499965</v>
      </c>
      <c r="B2882" s="1">
        <v>58407.0</v>
      </c>
      <c r="C2882" s="1">
        <v>58408.0</v>
      </c>
      <c r="D2882" s="1">
        <v>0.070649</v>
      </c>
      <c r="E2882" s="1">
        <v>0.01507</v>
      </c>
      <c r="F2882" s="1">
        <v>0.036098</v>
      </c>
      <c r="G2882" s="1">
        <v>0.008102</v>
      </c>
      <c r="H2882" s="1">
        <v>0.026712</v>
      </c>
      <c r="I2882" s="1">
        <v>0.006896</v>
      </c>
      <c r="J2882" s="1">
        <v>0.008177</v>
      </c>
      <c r="K2882" s="1">
        <v>0.009072</v>
      </c>
    </row>
    <row r="2883" ht="15.75" customHeight="1">
      <c r="A2883" s="1">
        <v>58408.499965</v>
      </c>
      <c r="B2883" s="1">
        <v>58408.0</v>
      </c>
      <c r="C2883" s="1">
        <v>58409.0</v>
      </c>
      <c r="D2883" s="1">
        <v>0.052083</v>
      </c>
      <c r="E2883" s="1">
        <v>0.013536</v>
      </c>
      <c r="F2883" s="1">
        <v>0.027194</v>
      </c>
      <c r="G2883" s="1">
        <v>0.006714</v>
      </c>
      <c r="H2883" s="1">
        <v>0.027729</v>
      </c>
      <c r="I2883" s="1">
        <v>0.006366</v>
      </c>
      <c r="J2883" s="1">
        <v>-0.00498</v>
      </c>
      <c r="K2883" s="1">
        <v>0.008136</v>
      </c>
    </row>
    <row r="2884" ht="15.75" customHeight="1">
      <c r="A2884" s="1">
        <v>58409.499965</v>
      </c>
      <c r="B2884" s="1">
        <v>58409.0</v>
      </c>
      <c r="C2884" s="1">
        <v>58410.0</v>
      </c>
      <c r="D2884" s="1">
        <v>0.061431</v>
      </c>
      <c r="E2884" s="1">
        <v>0.012914</v>
      </c>
      <c r="F2884" s="1">
        <v>0.029144</v>
      </c>
      <c r="G2884" s="1">
        <v>0.006676</v>
      </c>
      <c r="H2884" s="1">
        <v>0.021264</v>
      </c>
      <c r="I2884" s="1">
        <v>0.006026</v>
      </c>
      <c r="J2884" s="1">
        <v>0.010402</v>
      </c>
      <c r="K2884" s="1">
        <v>0.00775</v>
      </c>
    </row>
    <row r="2885" ht="15.75" customHeight="1">
      <c r="A2885" s="1">
        <v>58410.499965</v>
      </c>
      <c r="B2885" s="1">
        <v>58410.0</v>
      </c>
      <c r="C2885" s="1">
        <v>58411.0</v>
      </c>
      <c r="D2885" s="1">
        <v>0.059782</v>
      </c>
      <c r="E2885" s="1">
        <v>0.012945</v>
      </c>
      <c r="F2885" s="1">
        <v>0.024988</v>
      </c>
      <c r="G2885" s="1">
        <v>0.00662</v>
      </c>
      <c r="H2885" s="1">
        <v>0.029894</v>
      </c>
      <c r="I2885" s="1">
        <v>0.006195</v>
      </c>
      <c r="J2885" s="1">
        <v>0.00155</v>
      </c>
      <c r="K2885" s="1">
        <v>0.007579</v>
      </c>
    </row>
    <row r="2886" ht="15.75" customHeight="1">
      <c r="A2886" s="1">
        <v>58411.499965</v>
      </c>
      <c r="B2886" s="1">
        <v>58411.0</v>
      </c>
      <c r="C2886" s="1">
        <v>58412.0</v>
      </c>
      <c r="D2886" s="1">
        <v>0.028757</v>
      </c>
      <c r="E2886" s="1">
        <v>0.012988</v>
      </c>
      <c r="F2886" s="1">
        <v>0.006733</v>
      </c>
      <c r="G2886" s="1">
        <v>0.005873</v>
      </c>
      <c r="H2886" s="1">
        <v>0.016146</v>
      </c>
      <c r="I2886" s="1">
        <v>0.006115</v>
      </c>
      <c r="J2886" s="1">
        <v>-2.2E-4</v>
      </c>
      <c r="K2886" s="1">
        <v>0.007927</v>
      </c>
    </row>
    <row r="2887" ht="15.75" customHeight="1">
      <c r="A2887" s="1">
        <v>58412.499965</v>
      </c>
      <c r="B2887" s="1">
        <v>58412.0</v>
      </c>
      <c r="C2887" s="1">
        <v>58413.0</v>
      </c>
      <c r="D2887" s="1">
        <v>0.041568</v>
      </c>
      <c r="E2887" s="1">
        <v>0.013168</v>
      </c>
      <c r="F2887" s="1">
        <v>0.027333</v>
      </c>
      <c r="G2887" s="1">
        <v>0.006875</v>
      </c>
      <c r="H2887" s="1">
        <v>0.013709</v>
      </c>
      <c r="I2887" s="1">
        <v>0.006029</v>
      </c>
      <c r="J2887" s="1">
        <v>0.002784</v>
      </c>
      <c r="K2887" s="1">
        <v>0.007882</v>
      </c>
    </row>
    <row r="2888" ht="15.75" customHeight="1">
      <c r="A2888" s="1">
        <v>58413.499965</v>
      </c>
      <c r="B2888" s="1">
        <v>58413.0</v>
      </c>
      <c r="C2888" s="1">
        <v>58414.0</v>
      </c>
      <c r="D2888" s="1">
        <v>0.059804</v>
      </c>
      <c r="E2888" s="1">
        <v>0.018211</v>
      </c>
      <c r="F2888" s="1">
        <v>0.023153</v>
      </c>
      <c r="G2888" s="1">
        <v>0.009394</v>
      </c>
      <c r="H2888" s="1">
        <v>0.025074</v>
      </c>
      <c r="I2888" s="1">
        <v>0.008344</v>
      </c>
      <c r="J2888" s="1">
        <v>0.005718</v>
      </c>
      <c r="K2888" s="1">
        <v>0.011226</v>
      </c>
    </row>
    <row r="2889" ht="15.75" customHeight="1">
      <c r="A2889" s="1">
        <v>58414.499965</v>
      </c>
      <c r="B2889" s="1">
        <v>58414.0</v>
      </c>
      <c r="C2889" s="1">
        <v>58415.0</v>
      </c>
      <c r="D2889" s="1">
        <v>0.0429</v>
      </c>
      <c r="E2889" s="1">
        <v>0.018291</v>
      </c>
      <c r="F2889" s="1">
        <v>0.017846</v>
      </c>
      <c r="G2889" s="1">
        <v>0.008818</v>
      </c>
      <c r="H2889" s="1">
        <v>-0.004549</v>
      </c>
      <c r="I2889" s="1">
        <v>0.007786</v>
      </c>
      <c r="J2889" s="1">
        <v>0.032907</v>
      </c>
      <c r="K2889" s="1">
        <v>0.012305</v>
      </c>
    </row>
    <row r="2890" ht="15.75" customHeight="1">
      <c r="A2890" s="1">
        <v>58415.499965</v>
      </c>
      <c r="B2890" s="1">
        <v>58415.0</v>
      </c>
      <c r="C2890" s="1">
        <v>58416.0</v>
      </c>
      <c r="D2890" s="1">
        <v>0.011885</v>
      </c>
      <c r="E2890" s="1">
        <v>0.014797</v>
      </c>
      <c r="F2890" s="1">
        <v>0.011653</v>
      </c>
      <c r="G2890" s="1">
        <v>0.007554</v>
      </c>
      <c r="H2890" s="1">
        <v>0.007094</v>
      </c>
      <c r="I2890" s="1">
        <v>0.007001</v>
      </c>
      <c r="J2890" s="1">
        <v>-0.006821</v>
      </c>
      <c r="K2890" s="1">
        <v>0.009023</v>
      </c>
    </row>
    <row r="2891" ht="15.75" customHeight="1">
      <c r="A2891" s="1">
        <v>58416.499965</v>
      </c>
      <c r="B2891" s="1">
        <v>58416.0</v>
      </c>
      <c r="C2891" s="1">
        <v>58417.0</v>
      </c>
      <c r="D2891" s="1">
        <v>0.01491</v>
      </c>
      <c r="E2891" s="1">
        <v>0.014652</v>
      </c>
      <c r="F2891" s="1">
        <v>0.019403</v>
      </c>
      <c r="G2891" s="1">
        <v>0.007724</v>
      </c>
      <c r="H2891" s="1">
        <v>-0.003863</v>
      </c>
      <c r="I2891" s="1">
        <v>0.006658</v>
      </c>
      <c r="J2891" s="1">
        <v>0.004817</v>
      </c>
      <c r="K2891" s="1">
        <v>0.009174</v>
      </c>
    </row>
    <row r="2892" ht="15.75" customHeight="1">
      <c r="A2892" s="1">
        <v>58417.499965</v>
      </c>
      <c r="B2892" s="1">
        <v>58417.0</v>
      </c>
      <c r="C2892" s="1">
        <v>58418.0</v>
      </c>
      <c r="D2892" s="1">
        <v>0.021505</v>
      </c>
      <c r="E2892" s="1">
        <v>0.0154</v>
      </c>
      <c r="F2892" s="1">
        <v>0.017633</v>
      </c>
      <c r="G2892" s="1">
        <v>0.007751</v>
      </c>
      <c r="H2892" s="1">
        <v>0.007422</v>
      </c>
      <c r="I2892" s="1">
        <v>0.007293</v>
      </c>
      <c r="J2892" s="1">
        <v>-0.002696</v>
      </c>
      <c r="K2892" s="1">
        <v>0.009261</v>
      </c>
    </row>
    <row r="2893" ht="15.75" customHeight="1">
      <c r="A2893" s="1">
        <v>58418.499965</v>
      </c>
      <c r="B2893" s="1">
        <v>58418.0</v>
      </c>
      <c r="C2893" s="1">
        <v>58419.0</v>
      </c>
      <c r="D2893" s="1">
        <v>0.015076</v>
      </c>
      <c r="E2893" s="1">
        <v>0.015864</v>
      </c>
      <c r="F2893" s="1">
        <v>5.52E-4</v>
      </c>
      <c r="G2893" s="1">
        <v>0.006622</v>
      </c>
      <c r="H2893" s="1">
        <v>0.002962</v>
      </c>
      <c r="I2893" s="1">
        <v>0.007288</v>
      </c>
      <c r="J2893" s="1">
        <v>0.008762</v>
      </c>
      <c r="K2893" s="1">
        <v>0.010207</v>
      </c>
    </row>
    <row r="2894" ht="15.75" customHeight="1">
      <c r="A2894" s="1">
        <v>58419.499965</v>
      </c>
      <c r="B2894" s="1">
        <v>58419.0</v>
      </c>
      <c r="C2894" s="1">
        <v>58420.0</v>
      </c>
      <c r="D2894" s="1">
        <v>0.01836</v>
      </c>
      <c r="E2894" s="1">
        <v>0.017672</v>
      </c>
      <c r="F2894" s="1">
        <v>0.012926</v>
      </c>
      <c r="G2894" s="1">
        <v>0.008965</v>
      </c>
      <c r="H2894" s="1">
        <v>0.002614</v>
      </c>
      <c r="I2894" s="1">
        <v>0.007984</v>
      </c>
      <c r="J2894" s="1">
        <v>0.005803</v>
      </c>
      <c r="K2894" s="1">
        <v>0.010888</v>
      </c>
    </row>
    <row r="2895" ht="15.75" customHeight="1">
      <c r="A2895" s="1">
        <v>58420.499965</v>
      </c>
      <c r="B2895" s="1">
        <v>58420.0</v>
      </c>
      <c r="C2895" s="1">
        <v>58421.0</v>
      </c>
      <c r="D2895" s="1">
        <v>0.023837</v>
      </c>
      <c r="E2895" s="1">
        <v>0.01889</v>
      </c>
      <c r="F2895" s="1">
        <v>0.005666</v>
      </c>
      <c r="G2895" s="1">
        <v>0.008627</v>
      </c>
      <c r="H2895" s="1">
        <v>0.02054</v>
      </c>
      <c r="I2895" s="1">
        <v>0.009111</v>
      </c>
      <c r="J2895" s="1">
        <v>-0.00605</v>
      </c>
      <c r="K2895" s="1">
        <v>0.011129</v>
      </c>
    </row>
    <row r="2896" ht="15.75" customHeight="1">
      <c r="A2896" s="1">
        <v>58421.499965</v>
      </c>
      <c r="B2896" s="1">
        <v>58421.0</v>
      </c>
      <c r="C2896" s="1">
        <v>58422.0</v>
      </c>
      <c r="D2896" s="1">
        <v>-0.011333</v>
      </c>
      <c r="E2896" s="1">
        <v>0.022585</v>
      </c>
      <c r="F2896" s="1">
        <v>-5.37E-4</v>
      </c>
      <c r="G2896" s="1">
        <v>0.010426</v>
      </c>
      <c r="H2896" s="1">
        <v>0.00801</v>
      </c>
      <c r="I2896" s="1">
        <v>0.010448</v>
      </c>
      <c r="J2896" s="1">
        <v>-0.018481</v>
      </c>
      <c r="K2896" s="1">
        <v>0.013396</v>
      </c>
    </row>
    <row r="2897" ht="15.75" customHeight="1">
      <c r="A2897" s="1">
        <v>58422.499965</v>
      </c>
      <c r="B2897" s="1">
        <v>58422.0</v>
      </c>
      <c r="C2897" s="1">
        <v>58423.0</v>
      </c>
      <c r="D2897" s="1">
        <v>0.012074</v>
      </c>
      <c r="E2897" s="1">
        <v>0.024073</v>
      </c>
      <c r="F2897" s="1">
        <v>0.018188</v>
      </c>
      <c r="G2897" s="1">
        <v>0.0111</v>
      </c>
      <c r="H2897" s="1">
        <v>0.012307</v>
      </c>
      <c r="I2897" s="1">
        <v>0.010841</v>
      </c>
      <c r="J2897" s="1">
        <v>-0.013422</v>
      </c>
      <c r="K2897" s="1">
        <v>0.014331</v>
      </c>
    </row>
    <row r="2898" ht="15.75" customHeight="1">
      <c r="A2898" s="1">
        <v>58423.499965</v>
      </c>
      <c r="B2898" s="1">
        <v>58423.0</v>
      </c>
      <c r="C2898" s="1">
        <v>58424.0</v>
      </c>
      <c r="D2898" s="1">
        <v>0.047784</v>
      </c>
      <c r="E2898" s="1">
        <v>0.031997</v>
      </c>
      <c r="F2898" s="1">
        <v>0.017241</v>
      </c>
      <c r="G2898" s="1">
        <v>0.014352</v>
      </c>
      <c r="H2898" s="1">
        <v>0.010569</v>
      </c>
      <c r="I2898" s="1">
        <v>0.014174</v>
      </c>
      <c r="J2898" s="1">
        <v>0.016971</v>
      </c>
      <c r="K2898" s="1">
        <v>0.018961</v>
      </c>
    </row>
    <row r="2899" ht="15.75" customHeight="1">
      <c r="A2899" s="1">
        <v>58446.499965</v>
      </c>
      <c r="B2899" s="1">
        <v>58446.0</v>
      </c>
      <c r="C2899" s="1">
        <v>58447.0</v>
      </c>
      <c r="D2899" s="1">
        <v>-0.009333</v>
      </c>
      <c r="E2899" s="1">
        <v>0.02603</v>
      </c>
      <c r="F2899" s="1">
        <v>-0.021124</v>
      </c>
      <c r="G2899" s="1">
        <v>0.009504</v>
      </c>
      <c r="H2899" s="1">
        <v>-0.014743</v>
      </c>
      <c r="I2899" s="1">
        <v>0.010951</v>
      </c>
      <c r="J2899" s="1">
        <v>0.023179</v>
      </c>
      <c r="K2899" s="1">
        <v>0.017708</v>
      </c>
    </row>
    <row r="2900" ht="15.75" customHeight="1">
      <c r="A2900" s="1">
        <v>58447.499965</v>
      </c>
      <c r="B2900" s="1">
        <v>58447.0</v>
      </c>
      <c r="C2900" s="1">
        <v>58448.0</v>
      </c>
      <c r="D2900" s="1">
        <v>-0.006116</v>
      </c>
      <c r="E2900" s="1">
        <v>0.01702</v>
      </c>
      <c r="F2900" s="1">
        <v>-0.008826</v>
      </c>
      <c r="G2900" s="1">
        <v>0.006736</v>
      </c>
      <c r="H2900" s="1">
        <v>-0.006482</v>
      </c>
      <c r="I2900" s="1">
        <v>0.007501</v>
      </c>
      <c r="J2900" s="1">
        <v>0.008919</v>
      </c>
      <c r="K2900" s="1">
        <v>0.011362</v>
      </c>
    </row>
    <row r="2901" ht="15.75" customHeight="1">
      <c r="A2901" s="1">
        <v>58448.499965</v>
      </c>
      <c r="B2901" s="1">
        <v>58448.0</v>
      </c>
      <c r="C2901" s="1">
        <v>58449.0</v>
      </c>
      <c r="D2901" s="1">
        <v>-9.6E-5</v>
      </c>
      <c r="E2901" s="1">
        <v>0.015936</v>
      </c>
      <c r="F2901" s="1">
        <v>-0.011842</v>
      </c>
      <c r="G2901" s="1">
        <v>0.00695</v>
      </c>
      <c r="H2901" s="1">
        <v>0.001141</v>
      </c>
      <c r="I2901" s="1">
        <v>0.007401</v>
      </c>
      <c r="J2901" s="1">
        <v>0.005166</v>
      </c>
      <c r="K2901" s="1">
        <v>0.010076</v>
      </c>
    </row>
    <row r="2902" ht="15.75" customHeight="1">
      <c r="A2902" s="1">
        <v>58449.499965</v>
      </c>
      <c r="B2902" s="1">
        <v>58449.0</v>
      </c>
      <c r="C2902" s="1">
        <v>58450.0</v>
      </c>
      <c r="D2902" s="1">
        <v>-0.05193</v>
      </c>
      <c r="E2902" s="1">
        <v>0.014598</v>
      </c>
      <c r="F2902" s="1">
        <v>-0.003631</v>
      </c>
      <c r="G2902" s="1">
        <v>0.006392</v>
      </c>
      <c r="H2902" s="1">
        <v>-0.015657</v>
      </c>
      <c r="I2902" s="1">
        <v>0.006867</v>
      </c>
      <c r="J2902" s="1">
        <v>-0.024666</v>
      </c>
      <c r="K2902" s="1">
        <v>0.00928</v>
      </c>
    </row>
    <row r="2903" ht="15.75" customHeight="1">
      <c r="A2903" s="1">
        <v>58450.499965</v>
      </c>
      <c r="B2903" s="1">
        <v>58450.0</v>
      </c>
      <c r="C2903" s="1">
        <v>58451.0</v>
      </c>
      <c r="D2903" s="1">
        <v>-9.06E-4</v>
      </c>
      <c r="E2903" s="1">
        <v>0.013701</v>
      </c>
      <c r="F2903" s="1">
        <v>-0.003956</v>
      </c>
      <c r="G2903" s="1">
        <v>0.005733</v>
      </c>
      <c r="H2903" s="1">
        <v>8.48E-4</v>
      </c>
      <c r="I2903" s="1">
        <v>0.006373</v>
      </c>
      <c r="J2903" s="1">
        <v>0.001943</v>
      </c>
      <c r="K2903" s="1">
        <v>0.008968</v>
      </c>
    </row>
    <row r="2904" ht="15.75" customHeight="1">
      <c r="A2904" s="1">
        <v>58451.499965</v>
      </c>
      <c r="B2904" s="1">
        <v>58451.0</v>
      </c>
      <c r="C2904" s="1">
        <v>58452.0</v>
      </c>
      <c r="D2904" s="1">
        <v>-0.011501</v>
      </c>
      <c r="E2904" s="1">
        <v>0.012979</v>
      </c>
      <c r="F2904" s="1">
        <v>0.00564</v>
      </c>
      <c r="G2904" s="1">
        <v>0.006775</v>
      </c>
      <c r="H2904" s="1">
        <v>-0.008811</v>
      </c>
      <c r="I2904" s="1">
        <v>0.005492</v>
      </c>
      <c r="J2904" s="1">
        <v>-0.003985</v>
      </c>
      <c r="K2904" s="1">
        <v>0.008566</v>
      </c>
    </row>
    <row r="2905" ht="15.75" customHeight="1">
      <c r="A2905" s="1">
        <v>58452.499965</v>
      </c>
      <c r="B2905" s="1">
        <v>58452.0</v>
      </c>
      <c r="C2905" s="1">
        <v>58453.0</v>
      </c>
      <c r="D2905" s="1">
        <v>-0.026064</v>
      </c>
      <c r="E2905" s="1">
        <v>0.026147</v>
      </c>
      <c r="F2905" s="1">
        <v>0.012334</v>
      </c>
      <c r="G2905" s="1">
        <v>0.013931</v>
      </c>
      <c r="H2905" s="1">
        <v>0.005909</v>
      </c>
      <c r="I2905" s="1">
        <v>0.012385</v>
      </c>
      <c r="J2905" s="1">
        <v>-0.04049</v>
      </c>
      <c r="K2905" s="1">
        <v>0.015627</v>
      </c>
    </row>
    <row r="2906" ht="15.75" customHeight="1">
      <c r="A2906" s="1">
        <v>58453.499965</v>
      </c>
      <c r="B2906" s="1">
        <v>58453.0</v>
      </c>
      <c r="C2906" s="1">
        <v>58454.0</v>
      </c>
      <c r="D2906" s="1">
        <v>0.001971</v>
      </c>
      <c r="E2906" s="1">
        <v>0.01323</v>
      </c>
      <c r="F2906" s="1">
        <v>-0.006587</v>
      </c>
      <c r="G2906" s="1">
        <v>0.005399</v>
      </c>
      <c r="H2906" s="1">
        <v>-0.004041</v>
      </c>
      <c r="I2906" s="1">
        <v>0.005738</v>
      </c>
      <c r="J2906" s="1">
        <v>0.010198</v>
      </c>
      <c r="K2906" s="1">
        <v>0.008817</v>
      </c>
    </row>
    <row r="2907" ht="15.75" customHeight="1">
      <c r="A2907" s="1">
        <v>58454.499965</v>
      </c>
      <c r="B2907" s="1">
        <v>58454.0</v>
      </c>
      <c r="C2907" s="1">
        <v>58455.0</v>
      </c>
      <c r="D2907" s="1">
        <v>-0.021542</v>
      </c>
      <c r="E2907" s="1">
        <v>0.012317</v>
      </c>
      <c r="F2907" s="1">
        <v>-0.010664</v>
      </c>
      <c r="G2907" s="1">
        <v>0.005125</v>
      </c>
      <c r="H2907" s="1">
        <v>-0.008001</v>
      </c>
      <c r="I2907" s="1">
        <v>0.005419</v>
      </c>
      <c r="J2907" s="1">
        <v>-0.00173</v>
      </c>
      <c r="K2907" s="1">
        <v>0.008064</v>
      </c>
    </row>
    <row r="2908" ht="15.75" customHeight="1">
      <c r="A2908" s="1">
        <v>58455.499965</v>
      </c>
      <c r="B2908" s="1">
        <v>58455.0</v>
      </c>
      <c r="C2908" s="1">
        <v>58456.0</v>
      </c>
      <c r="D2908" s="1">
        <v>-0.012811</v>
      </c>
      <c r="E2908" s="1">
        <v>0.012671</v>
      </c>
      <c r="F2908" s="1">
        <v>0.001259</v>
      </c>
      <c r="G2908" s="1">
        <v>0.00608</v>
      </c>
      <c r="H2908" s="1">
        <v>-0.004867</v>
      </c>
      <c r="I2908" s="1">
        <v>0.00573</v>
      </c>
      <c r="J2908" s="1">
        <v>-0.006002</v>
      </c>
      <c r="K2908" s="1">
        <v>0.008075</v>
      </c>
    </row>
    <row r="2909" ht="15.75" customHeight="1">
      <c r="A2909" s="1">
        <v>58456.499965</v>
      </c>
      <c r="B2909" s="1">
        <v>58456.0</v>
      </c>
      <c r="C2909" s="1">
        <v>58457.0</v>
      </c>
      <c r="D2909" s="1">
        <v>-0.005387</v>
      </c>
      <c r="E2909" s="1">
        <v>0.012023</v>
      </c>
      <c r="F2909" s="1">
        <v>-0.006223</v>
      </c>
      <c r="G2909" s="1">
        <v>0.005236</v>
      </c>
      <c r="H2909" s="1">
        <v>-0.002319</v>
      </c>
      <c r="I2909" s="1">
        <v>0.005398</v>
      </c>
      <c r="J2909" s="1">
        <v>0.001291</v>
      </c>
      <c r="K2909" s="1">
        <v>0.007749</v>
      </c>
    </row>
    <row r="2910" ht="15.75" customHeight="1">
      <c r="A2910" s="1">
        <v>58457.499965</v>
      </c>
      <c r="B2910" s="1">
        <v>58457.0</v>
      </c>
      <c r="C2910" s="1">
        <v>58458.0</v>
      </c>
      <c r="D2910" s="1">
        <v>0.008656</v>
      </c>
      <c r="E2910" s="1">
        <v>0.011251</v>
      </c>
      <c r="F2910" s="1">
        <v>0.007055</v>
      </c>
      <c r="G2910" s="1">
        <v>0.00507</v>
      </c>
      <c r="H2910" s="1">
        <v>-0.00231</v>
      </c>
      <c r="I2910" s="1">
        <v>0.005077</v>
      </c>
      <c r="J2910" s="1">
        <v>0.00555</v>
      </c>
      <c r="K2910" s="1">
        <v>0.007168</v>
      </c>
    </row>
    <row r="2911" ht="15.75" customHeight="1">
      <c r="A2911" s="1">
        <v>58458.499965</v>
      </c>
      <c r="B2911" s="1">
        <v>58458.0</v>
      </c>
      <c r="C2911" s="1">
        <v>58459.0</v>
      </c>
      <c r="D2911" s="1">
        <v>-0.007568</v>
      </c>
      <c r="E2911" s="1">
        <v>0.011721</v>
      </c>
      <c r="F2911" s="1">
        <v>0.005218</v>
      </c>
      <c r="G2911" s="1">
        <v>0.005479</v>
      </c>
      <c r="H2911" s="1">
        <v>0.002873</v>
      </c>
      <c r="I2911" s="1">
        <v>0.005393</v>
      </c>
      <c r="J2911" s="1">
        <v>-0.01468</v>
      </c>
      <c r="K2911" s="1">
        <v>0.007298</v>
      </c>
    </row>
    <row r="2912" ht="15.75" customHeight="1">
      <c r="A2912" s="1">
        <v>58459.499965</v>
      </c>
      <c r="B2912" s="1">
        <v>58459.0</v>
      </c>
      <c r="C2912" s="1">
        <v>58460.0</v>
      </c>
      <c r="D2912" s="1">
        <v>-0.024627</v>
      </c>
      <c r="E2912" s="1">
        <v>0.011282</v>
      </c>
      <c r="F2912" s="1">
        <v>-0.012804</v>
      </c>
      <c r="G2912" s="1">
        <v>0.004827</v>
      </c>
      <c r="H2912" s="1">
        <v>-0.002089</v>
      </c>
      <c r="I2912" s="1">
        <v>0.00521</v>
      </c>
      <c r="J2912" s="1">
        <v>-0.010964</v>
      </c>
      <c r="K2912" s="1">
        <v>0.007152</v>
      </c>
    </row>
    <row r="2913" ht="15.75" customHeight="1">
      <c r="A2913" s="1">
        <v>58460.499965</v>
      </c>
      <c r="B2913" s="1">
        <v>58460.0</v>
      </c>
      <c r="C2913" s="1">
        <v>58461.0</v>
      </c>
      <c r="D2913" s="1">
        <v>-0.029116</v>
      </c>
      <c r="E2913" s="1">
        <v>0.012206</v>
      </c>
      <c r="F2913" s="1">
        <v>-0.00949</v>
      </c>
      <c r="G2913" s="1">
        <v>0.005163</v>
      </c>
      <c r="H2913" s="1">
        <v>-0.013176</v>
      </c>
      <c r="I2913" s="1">
        <v>0.005461</v>
      </c>
      <c r="J2913" s="1">
        <v>-0.00414</v>
      </c>
      <c r="K2913" s="1">
        <v>0.007927</v>
      </c>
    </row>
    <row r="2914" ht="15.75" customHeight="1">
      <c r="A2914" s="1">
        <v>58461.499965</v>
      </c>
      <c r="B2914" s="1">
        <v>58461.0</v>
      </c>
      <c r="C2914" s="1">
        <v>58462.0</v>
      </c>
      <c r="D2914" s="1">
        <v>-0.019227</v>
      </c>
      <c r="E2914" s="1">
        <v>0.012682</v>
      </c>
      <c r="F2914" s="1">
        <v>-0.003054</v>
      </c>
      <c r="G2914" s="1">
        <v>0.005735</v>
      </c>
      <c r="H2914" s="1">
        <v>-0.004651</v>
      </c>
      <c r="I2914" s="1">
        <v>0.00551</v>
      </c>
      <c r="J2914" s="1">
        <v>-0.009199</v>
      </c>
      <c r="K2914" s="1">
        <v>0.008274</v>
      </c>
    </row>
    <row r="2915" ht="15.75" customHeight="1">
      <c r="A2915" s="1">
        <v>58462.499965</v>
      </c>
      <c r="B2915" s="1">
        <v>58462.0</v>
      </c>
      <c r="C2915" s="1">
        <v>58463.0</v>
      </c>
      <c r="D2915" s="1">
        <v>-0.006242</v>
      </c>
      <c r="E2915" s="1">
        <v>0.01396</v>
      </c>
      <c r="F2915" s="1">
        <v>9.39E-4</v>
      </c>
      <c r="G2915" s="1">
        <v>0.005924</v>
      </c>
      <c r="H2915" s="1">
        <v>8.36E-4</v>
      </c>
      <c r="I2915" s="1">
        <v>0.006322</v>
      </c>
      <c r="J2915" s="1">
        <v>-0.006002</v>
      </c>
      <c r="K2915" s="1">
        <v>0.008897</v>
      </c>
    </row>
    <row r="2916" ht="15.75" customHeight="1">
      <c r="A2916" s="1">
        <v>58463.499965</v>
      </c>
      <c r="B2916" s="1">
        <v>58463.0</v>
      </c>
      <c r="C2916" s="1">
        <v>58464.0</v>
      </c>
      <c r="D2916" s="1">
        <v>0.012701</v>
      </c>
      <c r="E2916" s="1">
        <v>0.014002</v>
      </c>
      <c r="F2916" s="1">
        <v>0.013041</v>
      </c>
      <c r="G2916" s="1">
        <v>0.006162</v>
      </c>
      <c r="H2916" s="1">
        <v>-0.003706</v>
      </c>
      <c r="I2916" s="1">
        <v>0.006017</v>
      </c>
      <c r="J2916" s="1">
        <v>0.006224</v>
      </c>
      <c r="K2916" s="1">
        <v>0.009064</v>
      </c>
    </row>
    <row r="2917" ht="15.75" customHeight="1">
      <c r="A2917" s="1">
        <v>58464.499965</v>
      </c>
      <c r="B2917" s="1">
        <v>58464.0</v>
      </c>
      <c r="C2917" s="1">
        <v>58465.0</v>
      </c>
      <c r="D2917" s="1">
        <v>0.014793</v>
      </c>
      <c r="E2917" s="1">
        <v>0.014977</v>
      </c>
      <c r="F2917" s="1">
        <v>-7.57E-4</v>
      </c>
      <c r="G2917" s="1">
        <v>0.005912</v>
      </c>
      <c r="H2917" s="1">
        <v>0.005045</v>
      </c>
      <c r="I2917" s="1">
        <v>0.006497</v>
      </c>
      <c r="J2917" s="1">
        <v>0.007946</v>
      </c>
      <c r="K2917" s="1">
        <v>0.009835</v>
      </c>
    </row>
    <row r="2918" ht="15.75" customHeight="1">
      <c r="A2918" s="1">
        <v>58465.499965</v>
      </c>
      <c r="B2918" s="1">
        <v>58465.0</v>
      </c>
      <c r="C2918" s="1">
        <v>58466.0</v>
      </c>
      <c r="D2918" s="1">
        <v>0.004602</v>
      </c>
      <c r="E2918" s="1">
        <v>0.017123</v>
      </c>
      <c r="F2918" s="1">
        <v>0.006709</v>
      </c>
      <c r="G2918" s="1">
        <v>0.008721</v>
      </c>
      <c r="H2918" s="1">
        <v>0.005269</v>
      </c>
      <c r="I2918" s="1">
        <v>0.007058</v>
      </c>
      <c r="J2918" s="1">
        <v>-0.006358</v>
      </c>
      <c r="K2918" s="1">
        <v>0.010563</v>
      </c>
    </row>
    <row r="2919" ht="15.75" customHeight="1">
      <c r="A2919" s="1">
        <v>58466.499965</v>
      </c>
      <c r="B2919" s="1">
        <v>58466.0</v>
      </c>
      <c r="C2919" s="1">
        <v>58467.0</v>
      </c>
      <c r="D2919" s="1">
        <v>0.031637</v>
      </c>
      <c r="E2919" s="1">
        <v>0.015548</v>
      </c>
      <c r="F2919" s="1">
        <v>0.004051</v>
      </c>
      <c r="G2919" s="1">
        <v>0.006755</v>
      </c>
      <c r="H2919" s="1">
        <v>0.013063</v>
      </c>
      <c r="I2919" s="1">
        <v>0.006652</v>
      </c>
      <c r="J2919" s="1">
        <v>0.009875</v>
      </c>
      <c r="K2919" s="1">
        <v>0.009665</v>
      </c>
    </row>
    <row r="2920" ht="15.75" customHeight="1">
      <c r="A2920" s="1">
        <v>58467.499965</v>
      </c>
      <c r="B2920" s="1">
        <v>58467.0</v>
      </c>
      <c r="C2920" s="1">
        <v>58468.0</v>
      </c>
      <c r="D2920" s="1">
        <v>-0.025552</v>
      </c>
      <c r="E2920" s="1">
        <v>0.014706</v>
      </c>
      <c r="F2920" s="1">
        <v>-0.010672</v>
      </c>
      <c r="G2920" s="1">
        <v>0.006602</v>
      </c>
      <c r="H2920" s="1">
        <v>-0.006144</v>
      </c>
      <c r="I2920" s="1">
        <v>0.006109</v>
      </c>
      <c r="J2920" s="1">
        <v>-0.008268</v>
      </c>
      <c r="K2920" s="1">
        <v>0.009198</v>
      </c>
    </row>
    <row r="2921" ht="15.75" customHeight="1">
      <c r="A2921" s="1">
        <v>58468.499965</v>
      </c>
      <c r="B2921" s="1">
        <v>58468.0</v>
      </c>
      <c r="C2921" s="1">
        <v>58469.0</v>
      </c>
      <c r="D2921" s="1">
        <v>-0.002915</v>
      </c>
      <c r="E2921" s="1">
        <v>0.013553</v>
      </c>
      <c r="F2921" s="1">
        <v>-0.0051</v>
      </c>
      <c r="G2921" s="1">
        <v>0.005589</v>
      </c>
      <c r="H2921" s="1">
        <v>-0.003641</v>
      </c>
      <c r="I2921" s="1">
        <v>0.005599</v>
      </c>
      <c r="J2921" s="1">
        <v>0.005775</v>
      </c>
      <c r="K2921" s="1">
        <v>0.008667</v>
      </c>
    </row>
    <row r="2922" ht="15.75" customHeight="1">
      <c r="A2922" s="1">
        <v>58469.499965</v>
      </c>
      <c r="B2922" s="1">
        <v>58469.0</v>
      </c>
      <c r="C2922" s="1">
        <v>58470.0</v>
      </c>
      <c r="D2922" s="1">
        <v>-0.004589</v>
      </c>
      <c r="E2922" s="1">
        <v>0.013289</v>
      </c>
      <c r="F2922" s="1">
        <v>-0.005351</v>
      </c>
      <c r="G2922" s="1">
        <v>0.005936</v>
      </c>
      <c r="H2922" s="1">
        <v>-0.004447</v>
      </c>
      <c r="I2922" s="1">
        <v>0.005515</v>
      </c>
      <c r="J2922" s="1">
        <v>0.006569</v>
      </c>
      <c r="K2922" s="1">
        <v>0.008374</v>
      </c>
    </row>
    <row r="2923" ht="15.75" customHeight="1">
      <c r="A2923" s="1">
        <v>58470.499965</v>
      </c>
      <c r="B2923" s="1">
        <v>58470.0</v>
      </c>
      <c r="C2923" s="1">
        <v>58471.0</v>
      </c>
      <c r="D2923" s="1">
        <v>0.031788</v>
      </c>
      <c r="E2923" s="1">
        <v>0.018756</v>
      </c>
      <c r="F2923" s="1">
        <v>-0.007481</v>
      </c>
      <c r="G2923" s="1">
        <v>0.00666</v>
      </c>
      <c r="H2923" s="1">
        <v>0.001214</v>
      </c>
      <c r="I2923" s="1">
        <v>0.007196</v>
      </c>
      <c r="J2923" s="1">
        <v>0.030771</v>
      </c>
      <c r="K2923" s="1">
        <v>0.012705</v>
      </c>
    </row>
    <row r="2924" ht="15.75" customHeight="1">
      <c r="A2924" s="1">
        <v>58473.499965</v>
      </c>
      <c r="B2924" s="1">
        <v>58473.0</v>
      </c>
      <c r="C2924" s="1">
        <v>58474.0</v>
      </c>
      <c r="D2924" s="1">
        <v>0.04812</v>
      </c>
      <c r="E2924" s="1">
        <v>0.01737</v>
      </c>
      <c r="F2924" s="1">
        <v>0.002039</v>
      </c>
      <c r="G2924" s="1">
        <v>0.006245</v>
      </c>
      <c r="H2924" s="1">
        <v>0.012912</v>
      </c>
      <c r="I2924" s="1">
        <v>0.006766</v>
      </c>
      <c r="J2924" s="1">
        <v>0.023562</v>
      </c>
      <c r="K2924" s="1">
        <v>0.0113</v>
      </c>
    </row>
    <row r="2925" ht="15.75" customHeight="1">
      <c r="A2925" s="1">
        <v>58474.499965</v>
      </c>
      <c r="B2925" s="1">
        <v>58474.0</v>
      </c>
      <c r="C2925" s="1">
        <v>58475.0</v>
      </c>
      <c r="D2925" s="1">
        <v>-0.014684</v>
      </c>
      <c r="E2925" s="1">
        <v>0.014469</v>
      </c>
      <c r="F2925" s="1">
        <v>-0.003795</v>
      </c>
      <c r="G2925" s="1">
        <v>0.005451</v>
      </c>
      <c r="H2925" s="1">
        <v>0.007018</v>
      </c>
      <c r="I2925" s="1">
        <v>0.005756</v>
      </c>
      <c r="J2925" s="1">
        <v>-0.018714</v>
      </c>
      <c r="K2925" s="1">
        <v>0.009271</v>
      </c>
    </row>
    <row r="2926" ht="15.75" customHeight="1">
      <c r="A2926" s="1">
        <v>58475.499965</v>
      </c>
      <c r="B2926" s="1">
        <v>58475.0</v>
      </c>
      <c r="C2926" s="1">
        <v>58476.0</v>
      </c>
      <c r="D2926" s="1">
        <v>-0.010635</v>
      </c>
      <c r="E2926" s="1">
        <v>0.013939</v>
      </c>
      <c r="F2926" s="1">
        <v>0.004023</v>
      </c>
      <c r="G2926" s="1">
        <v>0.005633</v>
      </c>
      <c r="H2926" s="1">
        <v>0.008781</v>
      </c>
      <c r="I2926" s="1">
        <v>0.00571</v>
      </c>
      <c r="J2926" s="1">
        <v>-0.021179</v>
      </c>
      <c r="K2926" s="1">
        <v>0.008862</v>
      </c>
    </row>
    <row r="2927" ht="15.75" customHeight="1">
      <c r="A2927" s="1">
        <v>58476.499965</v>
      </c>
      <c r="B2927" s="1">
        <v>58476.0</v>
      </c>
      <c r="C2927" s="1">
        <v>58477.0</v>
      </c>
      <c r="D2927" s="1">
        <v>0.007329</v>
      </c>
      <c r="E2927" s="1">
        <v>0.014161</v>
      </c>
      <c r="F2927" s="1">
        <v>-0.003906</v>
      </c>
      <c r="G2927" s="1">
        <v>0.005229</v>
      </c>
      <c r="H2927" s="1">
        <v>5.24E-4</v>
      </c>
      <c r="I2927" s="1">
        <v>0.005588</v>
      </c>
      <c r="J2927" s="1">
        <v>0.008309</v>
      </c>
      <c r="K2927" s="1">
        <v>0.009493</v>
      </c>
    </row>
    <row r="2928" ht="15.75" customHeight="1">
      <c r="A2928" s="1">
        <v>58477.499965</v>
      </c>
      <c r="B2928" s="1">
        <v>58477.0</v>
      </c>
      <c r="C2928" s="1">
        <v>58478.0</v>
      </c>
      <c r="D2928" s="1">
        <v>0.037704</v>
      </c>
      <c r="E2928" s="1">
        <v>0.011628</v>
      </c>
      <c r="F2928" s="1">
        <v>0.004705</v>
      </c>
      <c r="G2928" s="1">
        <v>0.00467</v>
      </c>
      <c r="H2928" s="1">
        <v>0.013015</v>
      </c>
      <c r="I2928" s="1">
        <v>0.00483</v>
      </c>
      <c r="J2928" s="1">
        <v>0.0151</v>
      </c>
      <c r="K2928" s="1">
        <v>0.007669</v>
      </c>
    </row>
    <row r="2929" ht="15.75" customHeight="1">
      <c r="A2929" s="1">
        <v>58478.499965</v>
      </c>
      <c r="B2929" s="1">
        <v>58478.0</v>
      </c>
      <c r="C2929" s="1">
        <v>58479.0</v>
      </c>
      <c r="D2929" s="1">
        <v>0.001817</v>
      </c>
      <c r="E2929" s="1">
        <v>0.01167</v>
      </c>
      <c r="F2929" s="1">
        <v>0.004761</v>
      </c>
      <c r="G2929" s="1">
        <v>0.005567</v>
      </c>
      <c r="H2929" s="1">
        <v>0.003136</v>
      </c>
      <c r="I2929" s="1">
        <v>0.00512</v>
      </c>
      <c r="J2929" s="1">
        <v>-0.004816</v>
      </c>
      <c r="K2929" s="1">
        <v>0.00751</v>
      </c>
    </row>
    <row r="2930" ht="15.75" customHeight="1">
      <c r="A2930" s="1">
        <v>58479.499965</v>
      </c>
      <c r="B2930" s="1">
        <v>58479.0</v>
      </c>
      <c r="C2930" s="1">
        <v>58480.0</v>
      </c>
      <c r="D2930" s="1">
        <v>-0.011665</v>
      </c>
      <c r="E2930" s="1">
        <v>0.010039</v>
      </c>
      <c r="F2930" s="1">
        <v>-9.54E-4</v>
      </c>
      <c r="G2930" s="1">
        <v>0.004288</v>
      </c>
      <c r="H2930" s="1">
        <v>0.001856</v>
      </c>
      <c r="I2930" s="1">
        <v>0.004514</v>
      </c>
      <c r="J2930" s="1">
        <v>-0.012315</v>
      </c>
      <c r="K2930" s="1">
        <v>0.006481</v>
      </c>
    </row>
    <row r="2931" ht="15.75" customHeight="1">
      <c r="A2931" s="1">
        <v>58480.499965</v>
      </c>
      <c r="B2931" s="1">
        <v>58480.0</v>
      </c>
      <c r="C2931" s="1">
        <v>58481.0</v>
      </c>
      <c r="D2931" s="1">
        <v>-0.007431</v>
      </c>
      <c r="E2931" s="1">
        <v>0.012002</v>
      </c>
      <c r="F2931" s="1">
        <v>-3.05E-4</v>
      </c>
      <c r="G2931" s="1">
        <v>0.005933</v>
      </c>
      <c r="H2931" s="1">
        <v>-0.009383</v>
      </c>
      <c r="I2931" s="1">
        <v>0.005172</v>
      </c>
      <c r="J2931" s="1">
        <v>0.004922</v>
      </c>
      <c r="K2931" s="1">
        <v>0.007668</v>
      </c>
    </row>
    <row r="2932" ht="15.75" customHeight="1">
      <c r="A2932" s="1">
        <v>58481.499965</v>
      </c>
      <c r="B2932" s="1">
        <v>58481.0</v>
      </c>
      <c r="C2932" s="1">
        <v>58482.0</v>
      </c>
      <c r="D2932" s="1">
        <v>0.009989</v>
      </c>
      <c r="E2932" s="1">
        <v>0.010814</v>
      </c>
      <c r="F2932" s="1">
        <v>-6.7E-5</v>
      </c>
      <c r="G2932" s="1">
        <v>0.005146</v>
      </c>
      <c r="H2932" s="1">
        <v>3.85E-4</v>
      </c>
      <c r="I2932" s="1">
        <v>0.004711</v>
      </c>
      <c r="J2932" s="1">
        <v>0.009343</v>
      </c>
      <c r="K2932" s="1">
        <v>0.006985</v>
      </c>
    </row>
    <row r="2933" ht="15.75" customHeight="1">
      <c r="A2933" s="1">
        <v>58482.499965</v>
      </c>
      <c r="B2933" s="1">
        <v>58482.0</v>
      </c>
      <c r="C2933" s="1">
        <v>58483.0</v>
      </c>
      <c r="D2933" s="1">
        <v>-0.00254</v>
      </c>
      <c r="E2933" s="1">
        <v>0.009758</v>
      </c>
      <c r="F2933" s="1">
        <v>0.004899</v>
      </c>
      <c r="G2933" s="1">
        <v>0.004488</v>
      </c>
      <c r="H2933" s="1">
        <v>-0.001201</v>
      </c>
      <c r="I2933" s="1">
        <v>0.004141</v>
      </c>
      <c r="J2933" s="1">
        <v>-0.002738</v>
      </c>
      <c r="K2933" s="1">
        <v>0.006486</v>
      </c>
    </row>
    <row r="2934" ht="15.75" customHeight="1">
      <c r="A2934" s="1">
        <v>58483.499965</v>
      </c>
      <c r="B2934" s="1">
        <v>58483.0</v>
      </c>
      <c r="C2934" s="1">
        <v>58484.0</v>
      </c>
      <c r="D2934" s="1">
        <v>-0.006933</v>
      </c>
      <c r="E2934" s="1">
        <v>0.009437</v>
      </c>
      <c r="F2934" s="1">
        <v>-0.001945</v>
      </c>
      <c r="G2934" s="1">
        <v>0.004164</v>
      </c>
      <c r="H2934" s="1">
        <v>-6.93E-4</v>
      </c>
      <c r="I2934" s="1">
        <v>0.004127</v>
      </c>
      <c r="J2934" s="1">
        <v>-0.004103</v>
      </c>
      <c r="K2934" s="1">
        <v>0.006162</v>
      </c>
    </row>
    <row r="2935" ht="15.75" customHeight="1">
      <c r="A2935" s="1">
        <v>58484.499965</v>
      </c>
      <c r="B2935" s="1">
        <v>58484.0</v>
      </c>
      <c r="C2935" s="1">
        <v>58485.0</v>
      </c>
      <c r="D2935" s="1">
        <v>-0.002445</v>
      </c>
      <c r="E2935" s="1">
        <v>0.009964</v>
      </c>
      <c r="F2935" s="1">
        <v>-0.002009</v>
      </c>
      <c r="G2935" s="1">
        <v>0.004436</v>
      </c>
      <c r="H2935" s="1">
        <v>-0.001272</v>
      </c>
      <c r="I2935" s="1">
        <v>0.004172</v>
      </c>
      <c r="J2935" s="1">
        <v>7.3E-4</v>
      </c>
      <c r="K2935" s="1">
        <v>0.006616</v>
      </c>
    </row>
    <row r="2936" ht="15.75" customHeight="1">
      <c r="A2936" s="1">
        <v>58485.499965</v>
      </c>
      <c r="B2936" s="1">
        <v>58485.0</v>
      </c>
      <c r="C2936" s="1">
        <v>58486.0</v>
      </c>
      <c r="D2936" s="1">
        <v>0.00473</v>
      </c>
      <c r="E2936" s="1">
        <v>0.010666</v>
      </c>
      <c r="F2936" s="1">
        <v>0.005215</v>
      </c>
      <c r="G2936" s="1">
        <v>0.005369</v>
      </c>
      <c r="H2936" s="1">
        <v>1.27E-4</v>
      </c>
      <c r="I2936" s="1">
        <v>0.004439</v>
      </c>
      <c r="J2936" s="1">
        <v>0.001358</v>
      </c>
      <c r="K2936" s="1">
        <v>0.006995</v>
      </c>
    </row>
    <row r="2937" ht="15.75" customHeight="1">
      <c r="A2937" s="1">
        <v>58486.499965</v>
      </c>
      <c r="B2937" s="1">
        <v>58486.0</v>
      </c>
      <c r="C2937" s="1">
        <v>58487.0</v>
      </c>
      <c r="D2937" s="1">
        <v>-0.025994</v>
      </c>
      <c r="E2937" s="1">
        <v>0.022307</v>
      </c>
      <c r="F2937" s="1">
        <v>0.003363</v>
      </c>
      <c r="G2937" s="1">
        <v>0.010579</v>
      </c>
      <c r="H2937" s="1">
        <v>-0.009941</v>
      </c>
      <c r="I2937" s="1">
        <v>0.007921</v>
      </c>
      <c r="J2937" s="1">
        <v>-0.013918</v>
      </c>
      <c r="K2937" s="1">
        <v>0.016475</v>
      </c>
    </row>
    <row r="2938" ht="15.75" customHeight="1">
      <c r="A2938" s="1">
        <v>58487.499965</v>
      </c>
      <c r="B2938" s="1">
        <v>58487.0</v>
      </c>
      <c r="C2938" s="1">
        <v>58488.0</v>
      </c>
      <c r="D2938" s="1">
        <v>-0.001405</v>
      </c>
      <c r="E2938" s="1">
        <v>0.011488</v>
      </c>
      <c r="F2938" s="1">
        <v>-0.001029</v>
      </c>
      <c r="G2938" s="1">
        <v>0.005372</v>
      </c>
      <c r="H2938" s="1">
        <v>-0.006903</v>
      </c>
      <c r="I2938" s="1">
        <v>0.00512</v>
      </c>
      <c r="J2938" s="1">
        <v>0.007451</v>
      </c>
      <c r="K2938" s="1">
        <v>0.007549</v>
      </c>
    </row>
    <row r="2939" ht="15.75" customHeight="1">
      <c r="A2939" s="1">
        <v>58488.499965</v>
      </c>
      <c r="B2939" s="1">
        <v>58488.0</v>
      </c>
      <c r="C2939" s="1">
        <v>58489.0</v>
      </c>
      <c r="D2939" s="1">
        <v>-0.017778</v>
      </c>
      <c r="E2939" s="1">
        <v>0.010985</v>
      </c>
      <c r="F2939" s="1">
        <v>-0.009735</v>
      </c>
      <c r="G2939" s="1">
        <v>0.00503</v>
      </c>
      <c r="H2939" s="1">
        <v>6.57E-4</v>
      </c>
      <c r="I2939" s="1">
        <v>0.005141</v>
      </c>
      <c r="J2939" s="1">
        <v>-0.01143</v>
      </c>
      <c r="K2939" s="1">
        <v>0.006955</v>
      </c>
    </row>
    <row r="2940" ht="15.75" customHeight="1">
      <c r="A2940" s="1">
        <v>58489.499965</v>
      </c>
      <c r="B2940" s="1">
        <v>58489.0</v>
      </c>
      <c r="C2940" s="1">
        <v>58490.0</v>
      </c>
      <c r="D2940" s="1">
        <v>-0.009696</v>
      </c>
      <c r="E2940" s="1">
        <v>0.011028</v>
      </c>
      <c r="F2940" s="1">
        <v>-0.003804</v>
      </c>
      <c r="G2940" s="1">
        <v>0.005492</v>
      </c>
      <c r="H2940" s="1">
        <v>-0.002772</v>
      </c>
      <c r="I2940" s="1">
        <v>0.004804</v>
      </c>
      <c r="J2940" s="1">
        <v>-0.001873</v>
      </c>
      <c r="K2940" s="1">
        <v>0.007222</v>
      </c>
    </row>
    <row r="2941" ht="15.75" customHeight="1">
      <c r="A2941" s="1">
        <v>58490.499965</v>
      </c>
      <c r="B2941" s="1">
        <v>58490.0</v>
      </c>
      <c r="C2941" s="1">
        <v>58491.0</v>
      </c>
      <c r="D2941" s="1">
        <v>-0.011656</v>
      </c>
      <c r="E2941" s="1">
        <v>0.011458</v>
      </c>
      <c r="F2941" s="1">
        <v>-0.002327</v>
      </c>
      <c r="G2941" s="1">
        <v>0.004762</v>
      </c>
      <c r="H2941" s="1">
        <v>0.002086</v>
      </c>
      <c r="I2941" s="1">
        <v>0.005422</v>
      </c>
      <c r="J2941" s="1">
        <v>-0.012371</v>
      </c>
      <c r="K2941" s="1">
        <v>0.007205</v>
      </c>
    </row>
    <row r="2942" ht="15.75" customHeight="1">
      <c r="A2942" s="1">
        <v>58491.499965</v>
      </c>
      <c r="B2942" s="1">
        <v>58491.0</v>
      </c>
      <c r="C2942" s="1">
        <v>58492.0</v>
      </c>
      <c r="D2942" s="1">
        <v>0.018461</v>
      </c>
      <c r="E2942" s="1">
        <v>0.013821</v>
      </c>
      <c r="F2942" s="1">
        <v>0.004216</v>
      </c>
      <c r="G2942" s="1">
        <v>0.006716</v>
      </c>
      <c r="H2942" s="1">
        <v>-7.93E-4</v>
      </c>
      <c r="I2942" s="1">
        <v>0.005746</v>
      </c>
      <c r="J2942" s="1">
        <v>0.01443</v>
      </c>
      <c r="K2942" s="1">
        <v>0.009098</v>
      </c>
    </row>
    <row r="2943" ht="15.75" customHeight="1">
      <c r="A2943" s="1">
        <v>58492.499965</v>
      </c>
      <c r="B2943" s="1">
        <v>58492.0</v>
      </c>
      <c r="C2943" s="1">
        <v>58493.0</v>
      </c>
      <c r="D2943" s="1">
        <v>0.003382</v>
      </c>
      <c r="E2943" s="1">
        <v>0.014509</v>
      </c>
      <c r="F2943" s="1">
        <v>0.003805</v>
      </c>
      <c r="G2943" s="1">
        <v>0.006577</v>
      </c>
      <c r="H2943" s="1">
        <v>-0.00666</v>
      </c>
      <c r="I2943" s="1">
        <v>0.006093</v>
      </c>
      <c r="J2943" s="1">
        <v>0.007197</v>
      </c>
      <c r="K2943" s="1">
        <v>0.009512</v>
      </c>
    </row>
    <row r="2944" ht="15.75" customHeight="1">
      <c r="A2944" s="1">
        <v>58493.499965</v>
      </c>
      <c r="B2944" s="1">
        <v>58493.0</v>
      </c>
      <c r="C2944" s="1">
        <v>58494.0</v>
      </c>
      <c r="D2944" s="1">
        <v>-0.006015</v>
      </c>
      <c r="E2944" s="1">
        <v>0.01602</v>
      </c>
      <c r="F2944" s="1">
        <v>-0.004688</v>
      </c>
      <c r="G2944" s="1">
        <v>0.007425</v>
      </c>
      <c r="H2944" s="1">
        <v>-0.00306</v>
      </c>
      <c r="I2944" s="1">
        <v>0.007167</v>
      </c>
      <c r="J2944" s="1">
        <v>-4.84E-4</v>
      </c>
      <c r="K2944" s="1">
        <v>0.009819</v>
      </c>
    </row>
    <row r="2945" ht="15.75" customHeight="1">
      <c r="A2945" s="1">
        <v>58494.499965</v>
      </c>
      <c r="B2945" s="1">
        <v>58494.0</v>
      </c>
      <c r="C2945" s="1">
        <v>58495.0</v>
      </c>
      <c r="D2945" s="1">
        <v>-0.03779</v>
      </c>
      <c r="E2945" s="1">
        <v>0.017509</v>
      </c>
      <c r="F2945" s="1">
        <v>-0.006717</v>
      </c>
      <c r="G2945" s="1">
        <v>0.007146</v>
      </c>
      <c r="H2945" s="1">
        <v>-0.009519</v>
      </c>
      <c r="I2945" s="1">
        <v>0.007714</v>
      </c>
      <c r="J2945" s="1">
        <v>-0.017336</v>
      </c>
      <c r="K2945" s="1">
        <v>0.010864</v>
      </c>
    </row>
    <row r="2946" ht="15.75" customHeight="1">
      <c r="A2946" s="1">
        <v>58495.499965</v>
      </c>
      <c r="B2946" s="1">
        <v>58495.0</v>
      </c>
      <c r="C2946" s="1">
        <v>58496.0</v>
      </c>
      <c r="D2946" s="1">
        <v>0.03546</v>
      </c>
      <c r="E2946" s="1">
        <v>0.021678</v>
      </c>
      <c r="F2946" s="1">
        <v>-0.007628</v>
      </c>
      <c r="G2946" s="1">
        <v>0.009087</v>
      </c>
      <c r="H2946" s="1">
        <v>0.00958</v>
      </c>
      <c r="I2946" s="1">
        <v>0.009094</v>
      </c>
      <c r="J2946" s="1">
        <v>0.023102</v>
      </c>
      <c r="K2946" s="1">
        <v>0.01356</v>
      </c>
    </row>
    <row r="2947" ht="15.75" customHeight="1">
      <c r="A2947" s="1">
        <v>58520.499965</v>
      </c>
      <c r="B2947" s="1">
        <v>58520.0</v>
      </c>
      <c r="C2947" s="1">
        <v>58521.0</v>
      </c>
      <c r="D2947" s="1">
        <v>-0.079842</v>
      </c>
      <c r="E2947" s="1">
        <v>0.041487</v>
      </c>
      <c r="F2947" s="1">
        <v>-0.0104</v>
      </c>
      <c r="G2947" s="1">
        <v>0.024304</v>
      </c>
      <c r="H2947" s="1">
        <v>-0.03047</v>
      </c>
      <c r="I2947" s="1">
        <v>0.017635</v>
      </c>
      <c r="J2947" s="1">
        <v>-0.029793</v>
      </c>
      <c r="K2947" s="1">
        <v>0.025738</v>
      </c>
    </row>
    <row r="2948" ht="15.75" customHeight="1">
      <c r="A2948" s="1">
        <v>58521.499965</v>
      </c>
      <c r="B2948" s="1">
        <v>58521.0</v>
      </c>
      <c r="C2948" s="1">
        <v>58522.0</v>
      </c>
      <c r="D2948" s="1">
        <v>0.001622</v>
      </c>
      <c r="E2948" s="1">
        <v>0.012084</v>
      </c>
      <c r="F2948" s="1">
        <v>0.011183</v>
      </c>
      <c r="G2948" s="1">
        <v>0.006315</v>
      </c>
      <c r="H2948" s="1">
        <v>-0.013934</v>
      </c>
      <c r="I2948" s="1">
        <v>0.004482</v>
      </c>
      <c r="J2948" s="1">
        <v>0.010478</v>
      </c>
      <c r="K2948" s="1">
        <v>0.008467</v>
      </c>
    </row>
    <row r="2949" ht="15.75" customHeight="1">
      <c r="A2949" s="1">
        <v>58522.499965</v>
      </c>
      <c r="B2949" s="1">
        <v>58522.0</v>
      </c>
      <c r="C2949" s="1">
        <v>58523.0</v>
      </c>
      <c r="D2949" s="1">
        <v>0.020674</v>
      </c>
      <c r="E2949" s="1">
        <v>0.010742</v>
      </c>
      <c r="F2949" s="1">
        <v>0.006908</v>
      </c>
      <c r="G2949" s="1">
        <v>0.004783</v>
      </c>
      <c r="H2949" s="1">
        <v>-0.001983</v>
      </c>
      <c r="I2949" s="1">
        <v>0.004769</v>
      </c>
      <c r="J2949" s="1">
        <v>0.016444</v>
      </c>
      <c r="K2949" s="1">
        <v>0.007112</v>
      </c>
    </row>
    <row r="2950" ht="15.75" customHeight="1">
      <c r="A2950" s="1">
        <v>58523.499965</v>
      </c>
      <c r="B2950" s="1">
        <v>58523.0</v>
      </c>
      <c r="C2950" s="1">
        <v>58524.0</v>
      </c>
      <c r="D2950" s="1">
        <v>-0.005669</v>
      </c>
      <c r="E2950" s="1">
        <v>0.010947</v>
      </c>
      <c r="F2950" s="1">
        <v>-3.42E-4</v>
      </c>
      <c r="G2950" s="1">
        <v>0.005333</v>
      </c>
      <c r="H2950" s="1">
        <v>0.00144</v>
      </c>
      <c r="I2950" s="1">
        <v>0.004862</v>
      </c>
      <c r="J2950" s="1">
        <v>-0.007564</v>
      </c>
      <c r="K2950" s="1">
        <v>0.007127</v>
      </c>
    </row>
    <row r="2951" ht="15.75" customHeight="1">
      <c r="A2951" s="1">
        <v>58524.499965</v>
      </c>
      <c r="B2951" s="1">
        <v>58524.0</v>
      </c>
      <c r="C2951" s="1">
        <v>58525.0</v>
      </c>
      <c r="D2951" s="1">
        <v>-0.007548</v>
      </c>
      <c r="E2951" s="1">
        <v>0.014959</v>
      </c>
      <c r="F2951" s="1">
        <v>-0.002733</v>
      </c>
      <c r="G2951" s="1">
        <v>0.006849</v>
      </c>
      <c r="H2951" s="1">
        <v>-6.38E-4</v>
      </c>
      <c r="I2951" s="1">
        <v>0.006649</v>
      </c>
      <c r="J2951" s="1">
        <v>-0.003423</v>
      </c>
      <c r="K2951" s="1">
        <v>0.009993</v>
      </c>
    </row>
    <row r="2952" ht="15.75" customHeight="1">
      <c r="A2952" s="1">
        <v>58525.499965</v>
      </c>
      <c r="B2952" s="1">
        <v>58525.0</v>
      </c>
      <c r="C2952" s="1">
        <v>58526.0</v>
      </c>
      <c r="D2952" s="1">
        <v>0.012323</v>
      </c>
      <c r="E2952" s="1">
        <v>0.012552</v>
      </c>
      <c r="F2952" s="1">
        <v>0.002432</v>
      </c>
      <c r="G2952" s="1">
        <v>0.005622</v>
      </c>
      <c r="H2952" s="1">
        <v>0.007028</v>
      </c>
      <c r="I2952" s="1">
        <v>0.005533</v>
      </c>
      <c r="J2952" s="1">
        <v>6.71E-4</v>
      </c>
      <c r="K2952" s="1">
        <v>0.008205</v>
      </c>
    </row>
    <row r="2953" ht="15.75" customHeight="1">
      <c r="A2953" s="1">
        <v>58526.499965</v>
      </c>
      <c r="B2953" s="1">
        <v>58526.0</v>
      </c>
      <c r="C2953" s="1">
        <v>58527.0</v>
      </c>
      <c r="D2953" s="1">
        <v>-0.008877</v>
      </c>
      <c r="E2953" s="1">
        <v>0.00958</v>
      </c>
      <c r="F2953" s="1">
        <v>0.006359</v>
      </c>
      <c r="G2953" s="1">
        <v>0.004875</v>
      </c>
      <c r="H2953" s="1">
        <v>-0.00506</v>
      </c>
      <c r="I2953" s="1">
        <v>0.00391</v>
      </c>
      <c r="J2953" s="1">
        <v>-0.005668</v>
      </c>
      <c r="K2953" s="1">
        <v>0.006267</v>
      </c>
    </row>
    <row r="2954" ht="15.75" customHeight="1">
      <c r="A2954" s="1">
        <v>58527.499965</v>
      </c>
      <c r="B2954" s="1">
        <v>58527.0</v>
      </c>
      <c r="C2954" s="1">
        <v>58528.0</v>
      </c>
      <c r="D2954" s="1">
        <v>-0.028005</v>
      </c>
      <c r="E2954" s="1">
        <v>0.009192</v>
      </c>
      <c r="F2954" s="1">
        <v>-0.005304</v>
      </c>
      <c r="G2954" s="1">
        <v>0.004273</v>
      </c>
      <c r="H2954" s="1">
        <v>-0.005185</v>
      </c>
      <c r="I2954" s="1">
        <v>0.004171</v>
      </c>
      <c r="J2954" s="1">
        <v>-0.014321</v>
      </c>
      <c r="K2954" s="1">
        <v>0.005782</v>
      </c>
    </row>
    <row r="2955" ht="15.75" customHeight="1">
      <c r="A2955" s="1">
        <v>58528.499965</v>
      </c>
      <c r="B2955" s="1">
        <v>58528.0</v>
      </c>
      <c r="C2955" s="1">
        <v>58529.0</v>
      </c>
      <c r="D2955" s="1">
        <v>-0.00243</v>
      </c>
      <c r="E2955" s="1">
        <v>0.008977</v>
      </c>
      <c r="F2955" s="1">
        <v>0.008485</v>
      </c>
      <c r="G2955" s="1">
        <v>0.004657</v>
      </c>
      <c r="H2955" s="1">
        <v>-0.005858</v>
      </c>
      <c r="I2955" s="1">
        <v>0.00386</v>
      </c>
      <c r="J2955" s="1">
        <v>1.44E-4</v>
      </c>
      <c r="K2955" s="1">
        <v>0.005732</v>
      </c>
    </row>
    <row r="2956" ht="15.75" customHeight="1">
      <c r="A2956" s="1">
        <v>58529.499965</v>
      </c>
      <c r="B2956" s="1">
        <v>58529.0</v>
      </c>
      <c r="C2956" s="1">
        <v>58530.0</v>
      </c>
      <c r="D2956" s="1">
        <v>-0.019887</v>
      </c>
      <c r="E2956" s="1">
        <v>0.008826</v>
      </c>
      <c r="F2956" s="1">
        <v>-0.002381</v>
      </c>
      <c r="G2956" s="1">
        <v>0.003739</v>
      </c>
      <c r="H2956" s="1">
        <v>-0.002615</v>
      </c>
      <c r="I2956" s="1">
        <v>0.003903</v>
      </c>
      <c r="J2956" s="1">
        <v>-0.012806</v>
      </c>
      <c r="K2956" s="1">
        <v>0.005793</v>
      </c>
    </row>
    <row r="2957" ht="15.75" customHeight="1">
      <c r="A2957" s="1">
        <v>58530.499965</v>
      </c>
      <c r="B2957" s="1">
        <v>58530.0</v>
      </c>
      <c r="C2957" s="1">
        <v>58531.0</v>
      </c>
      <c r="D2957" s="1">
        <v>-0.008342</v>
      </c>
      <c r="E2957" s="1">
        <v>0.009129</v>
      </c>
      <c r="F2957" s="1">
        <v>-0.002123</v>
      </c>
      <c r="G2957" s="1">
        <v>0.004158</v>
      </c>
      <c r="H2957" s="1">
        <v>-0.00453</v>
      </c>
      <c r="I2957" s="1">
        <v>0.004134</v>
      </c>
      <c r="J2957" s="1">
        <v>-0.001308</v>
      </c>
      <c r="K2957" s="1">
        <v>0.005793</v>
      </c>
    </row>
    <row r="2958" ht="15.75" customHeight="1">
      <c r="A2958" s="1">
        <v>58531.499965</v>
      </c>
      <c r="B2958" s="1">
        <v>58531.0</v>
      </c>
      <c r="C2958" s="1">
        <v>58532.0</v>
      </c>
      <c r="D2958" s="1">
        <v>0.023344</v>
      </c>
      <c r="E2958" s="1">
        <v>0.010209</v>
      </c>
      <c r="F2958" s="1">
        <v>0.004939</v>
      </c>
      <c r="G2958" s="1">
        <v>0.004826</v>
      </c>
      <c r="H2958" s="1">
        <v>0.002928</v>
      </c>
      <c r="I2958" s="1">
        <v>0.004417</v>
      </c>
      <c r="J2958" s="1">
        <v>0.014129</v>
      </c>
      <c r="K2958" s="1">
        <v>0.006622</v>
      </c>
    </row>
    <row r="2959" ht="15.75" customHeight="1">
      <c r="A2959" s="1">
        <v>58532.499965</v>
      </c>
      <c r="B2959" s="1">
        <v>58532.0</v>
      </c>
      <c r="C2959" s="1">
        <v>58533.0</v>
      </c>
      <c r="D2959" s="1">
        <v>0.002874</v>
      </c>
      <c r="E2959" s="1">
        <v>0.009786</v>
      </c>
      <c r="F2959" s="1">
        <v>-2.02E-4</v>
      </c>
      <c r="G2959" s="1">
        <v>0.004596</v>
      </c>
      <c r="H2959" s="1">
        <v>-0.001329</v>
      </c>
      <c r="I2959" s="1">
        <v>0.004224</v>
      </c>
      <c r="J2959" s="1">
        <v>0.005273</v>
      </c>
      <c r="K2959" s="1">
        <v>0.006403</v>
      </c>
    </row>
    <row r="2960" ht="15.75" customHeight="1">
      <c r="A2960" s="1">
        <v>58533.499965</v>
      </c>
      <c r="B2960" s="1">
        <v>58533.0</v>
      </c>
      <c r="C2960" s="1">
        <v>58534.0</v>
      </c>
      <c r="D2960" s="1">
        <v>-0.006597</v>
      </c>
      <c r="E2960" s="1">
        <v>0.01066</v>
      </c>
      <c r="F2960" s="1">
        <v>7.61E-4</v>
      </c>
      <c r="G2960" s="1">
        <v>0.0051</v>
      </c>
      <c r="H2960" s="1">
        <v>-0.00477</v>
      </c>
      <c r="I2960" s="1">
        <v>0.004603</v>
      </c>
      <c r="J2960" s="1">
        <v>5.8E-5</v>
      </c>
      <c r="K2960" s="1">
        <v>0.00689</v>
      </c>
    </row>
    <row r="2961" ht="15.75" customHeight="1">
      <c r="A2961" s="1">
        <v>58534.499965</v>
      </c>
      <c r="B2961" s="1">
        <v>58534.0</v>
      </c>
      <c r="C2961" s="1">
        <v>58535.0</v>
      </c>
      <c r="D2961" s="1">
        <v>0.02519</v>
      </c>
      <c r="E2961" s="1">
        <v>0.010937</v>
      </c>
      <c r="F2961" s="1">
        <v>-0.003388</v>
      </c>
      <c r="G2961" s="1">
        <v>0.004529</v>
      </c>
      <c r="H2961" s="1">
        <v>-2.1E-5</v>
      </c>
      <c r="I2961" s="1">
        <v>0.004389</v>
      </c>
      <c r="J2961" s="1">
        <v>0.023973</v>
      </c>
      <c r="K2961" s="1">
        <v>0.007504</v>
      </c>
    </row>
    <row r="2962" ht="15.75" customHeight="1">
      <c r="A2962" s="1">
        <v>58535.499965</v>
      </c>
      <c r="B2962" s="1">
        <v>58535.0</v>
      </c>
      <c r="C2962" s="1">
        <v>58536.0</v>
      </c>
      <c r="D2962" s="1">
        <v>0.006445</v>
      </c>
      <c r="E2962" s="1">
        <v>0.0132</v>
      </c>
      <c r="F2962" s="1">
        <v>0.005645</v>
      </c>
      <c r="G2962" s="1">
        <v>0.006059</v>
      </c>
      <c r="H2962" s="1">
        <v>0.006986</v>
      </c>
      <c r="I2962" s="1">
        <v>0.005798</v>
      </c>
      <c r="J2962" s="1">
        <v>-0.006122</v>
      </c>
      <c r="K2962" s="1">
        <v>0.008545</v>
      </c>
    </row>
    <row r="2963" ht="15.75" customHeight="1">
      <c r="A2963" s="1">
        <v>58536.499965</v>
      </c>
      <c r="B2963" s="1">
        <v>58536.0</v>
      </c>
      <c r="C2963" s="1">
        <v>58537.0</v>
      </c>
      <c r="D2963" s="1">
        <v>0.019269</v>
      </c>
      <c r="E2963" s="1">
        <v>0.013216</v>
      </c>
      <c r="F2963" s="1">
        <v>0.004677</v>
      </c>
      <c r="G2963" s="1">
        <v>0.00566</v>
      </c>
      <c r="H2963" s="1">
        <v>0.001362</v>
      </c>
      <c r="I2963" s="1">
        <v>0.005235</v>
      </c>
      <c r="J2963" s="1">
        <v>0.012308</v>
      </c>
      <c r="K2963" s="1">
        <v>0.009098</v>
      </c>
    </row>
    <row r="2964" ht="15.75" customHeight="1">
      <c r="A2964" s="1">
        <v>58537.499965</v>
      </c>
      <c r="B2964" s="1">
        <v>58537.0</v>
      </c>
      <c r="C2964" s="1">
        <v>58538.0</v>
      </c>
      <c r="D2964" s="1">
        <v>-3.9E-5</v>
      </c>
      <c r="E2964" s="1">
        <v>0.014432</v>
      </c>
      <c r="F2964" s="1">
        <v>-0.003505</v>
      </c>
      <c r="G2964" s="1">
        <v>0.006223</v>
      </c>
      <c r="H2964" s="1">
        <v>6.99E-4</v>
      </c>
      <c r="I2964" s="1">
        <v>0.005795</v>
      </c>
      <c r="J2964" s="1">
        <v>-1.72E-4</v>
      </c>
      <c r="K2964" s="1">
        <v>0.009336</v>
      </c>
    </row>
    <row r="2965" ht="15.75" customHeight="1">
      <c r="A2965" s="1">
        <v>58538.499965</v>
      </c>
      <c r="B2965" s="1">
        <v>58538.0</v>
      </c>
      <c r="C2965" s="1">
        <v>58539.0</v>
      </c>
      <c r="D2965" s="1">
        <v>-0.00538</v>
      </c>
      <c r="E2965" s="1">
        <v>0.013419</v>
      </c>
      <c r="F2965" s="1">
        <v>0.0</v>
      </c>
      <c r="G2965" s="1">
        <v>0.006434</v>
      </c>
      <c r="H2965" s="1">
        <v>0.005113</v>
      </c>
      <c r="I2965" s="1">
        <v>0.005672</v>
      </c>
      <c r="J2965" s="1">
        <v>-0.011092</v>
      </c>
      <c r="K2965" s="1">
        <v>0.008213</v>
      </c>
    </row>
    <row r="2966" ht="15.75" customHeight="1">
      <c r="A2966" s="1">
        <v>58539.499965</v>
      </c>
      <c r="B2966" s="1">
        <v>58539.0</v>
      </c>
      <c r="C2966" s="1">
        <v>58540.0</v>
      </c>
      <c r="D2966" s="1">
        <v>0.023573</v>
      </c>
      <c r="E2966" s="1">
        <v>0.012403</v>
      </c>
      <c r="F2966" s="1">
        <v>-0.001575</v>
      </c>
      <c r="G2966" s="1">
        <v>0.005647</v>
      </c>
      <c r="H2966" s="1">
        <v>0.003303</v>
      </c>
      <c r="I2966" s="1">
        <v>0.004836</v>
      </c>
      <c r="J2966" s="1">
        <v>0.01702</v>
      </c>
      <c r="K2966" s="1">
        <v>0.008035</v>
      </c>
    </row>
    <row r="2967" ht="15.75" customHeight="1">
      <c r="A2967" s="1">
        <v>58540.499965</v>
      </c>
      <c r="B2967" s="1">
        <v>58540.0</v>
      </c>
      <c r="C2967" s="1">
        <v>58541.0</v>
      </c>
      <c r="D2967" s="1">
        <v>3.58E-4</v>
      </c>
      <c r="E2967" s="1">
        <v>0.012778</v>
      </c>
      <c r="F2967" s="1">
        <v>0.001107</v>
      </c>
      <c r="G2967" s="1">
        <v>0.005928</v>
      </c>
      <c r="H2967" s="1">
        <v>-0.004371</v>
      </c>
      <c r="I2967" s="1">
        <v>0.00493</v>
      </c>
      <c r="J2967" s="1">
        <v>0.005713</v>
      </c>
      <c r="K2967" s="1">
        <v>0.008309</v>
      </c>
    </row>
    <row r="2968" ht="15.75" customHeight="1">
      <c r="A2968" s="1">
        <v>58541.499965</v>
      </c>
      <c r="B2968" s="1">
        <v>58541.0</v>
      </c>
      <c r="C2968" s="1">
        <v>58542.0</v>
      </c>
      <c r="D2968" s="1">
        <v>-0.015083</v>
      </c>
      <c r="E2968" s="1">
        <v>0.01091</v>
      </c>
      <c r="F2968" s="1">
        <v>0.004827</v>
      </c>
      <c r="G2968" s="1">
        <v>0.005525</v>
      </c>
      <c r="H2968" s="1">
        <v>-0.008463</v>
      </c>
      <c r="I2968" s="1">
        <v>0.004135</v>
      </c>
      <c r="J2968" s="1">
        <v>-0.004692</v>
      </c>
      <c r="K2968" s="1">
        <v>0.007032</v>
      </c>
    </row>
    <row r="2969" ht="15.75" customHeight="1">
      <c r="A2969" s="1">
        <v>58542.499965</v>
      </c>
      <c r="B2969" s="1">
        <v>58542.0</v>
      </c>
      <c r="C2969" s="1">
        <v>58543.0</v>
      </c>
      <c r="D2969" s="1">
        <v>-0.016226</v>
      </c>
      <c r="E2969" s="1">
        <v>0.011604</v>
      </c>
      <c r="F2969" s="1">
        <v>-0.005138</v>
      </c>
      <c r="G2969" s="1">
        <v>0.004734</v>
      </c>
      <c r="H2969" s="1">
        <v>-0.001174</v>
      </c>
      <c r="I2969" s="1">
        <v>0.004872</v>
      </c>
      <c r="J2969" s="1">
        <v>-0.009645</v>
      </c>
      <c r="K2969" s="1">
        <v>0.007318</v>
      </c>
    </row>
    <row r="2970" ht="15.75" customHeight="1">
      <c r="A2970" s="1">
        <v>58543.499965</v>
      </c>
      <c r="B2970" s="1">
        <v>58543.0</v>
      </c>
      <c r="C2970" s="1">
        <v>58544.0</v>
      </c>
      <c r="D2970" s="1">
        <v>0.008931</v>
      </c>
      <c r="E2970" s="1">
        <v>0.011449</v>
      </c>
      <c r="F2970" s="1">
        <v>0.005317</v>
      </c>
      <c r="G2970" s="1">
        <v>0.005261</v>
      </c>
      <c r="H2970" s="1">
        <v>-0.001809</v>
      </c>
      <c r="I2970" s="1">
        <v>0.004461</v>
      </c>
      <c r="J2970" s="1">
        <v>0.007393</v>
      </c>
      <c r="K2970" s="1">
        <v>0.007414</v>
      </c>
    </row>
    <row r="2971" ht="15.75" customHeight="1">
      <c r="A2971" s="1">
        <v>58544.499965</v>
      </c>
      <c r="B2971" s="1">
        <v>58544.0</v>
      </c>
      <c r="C2971" s="1">
        <v>58545.0</v>
      </c>
      <c r="D2971" s="1">
        <v>-0.008349</v>
      </c>
      <c r="E2971" s="1">
        <v>0.012529</v>
      </c>
      <c r="F2971" s="1">
        <v>-0.013629</v>
      </c>
      <c r="G2971" s="1">
        <v>0.005199</v>
      </c>
      <c r="H2971" s="1">
        <v>7.09E-4</v>
      </c>
      <c r="I2971" s="1">
        <v>0.005271</v>
      </c>
      <c r="J2971" s="1">
        <v>4.49E-4</v>
      </c>
      <c r="K2971" s="1">
        <v>0.007925</v>
      </c>
    </row>
    <row r="2972" ht="15.75" customHeight="1">
      <c r="A2972" s="1">
        <v>58545.499965</v>
      </c>
      <c r="B2972" s="1">
        <v>58545.0</v>
      </c>
      <c r="C2972" s="1">
        <v>58546.0</v>
      </c>
      <c r="D2972" s="1">
        <v>0.013066</v>
      </c>
      <c r="E2972" s="1">
        <v>0.013493</v>
      </c>
      <c r="F2972" s="1">
        <v>0.014595</v>
      </c>
      <c r="G2972" s="1">
        <v>0.006484</v>
      </c>
      <c r="H2972" s="1">
        <v>-0.003941</v>
      </c>
      <c r="I2972" s="1">
        <v>0.005251</v>
      </c>
      <c r="J2972" s="1">
        <v>0.007491</v>
      </c>
      <c r="K2972" s="1">
        <v>0.008702</v>
      </c>
    </row>
    <row r="2973" ht="15.75" customHeight="1">
      <c r="A2973" s="1">
        <v>58546.499965</v>
      </c>
      <c r="B2973" s="1">
        <v>58546.0</v>
      </c>
      <c r="C2973" s="1">
        <v>58547.0</v>
      </c>
      <c r="D2973" s="1">
        <v>0.015766</v>
      </c>
      <c r="E2973" s="1">
        <v>0.014918</v>
      </c>
      <c r="F2973" s="1">
        <v>-0.006268</v>
      </c>
      <c r="G2973" s="1">
        <v>0.00531</v>
      </c>
      <c r="H2973" s="1">
        <v>0.008832</v>
      </c>
      <c r="I2973" s="1">
        <v>0.00618</v>
      </c>
      <c r="J2973" s="1">
        <v>0.006996</v>
      </c>
      <c r="K2973" s="1">
        <v>0.009723</v>
      </c>
    </row>
    <row r="2974" ht="15.75" customHeight="1">
      <c r="A2974" s="1">
        <v>58547.499965</v>
      </c>
      <c r="B2974" s="1">
        <v>58547.0</v>
      </c>
      <c r="C2974" s="1">
        <v>58548.0</v>
      </c>
      <c r="D2974" s="1">
        <v>0.055623</v>
      </c>
      <c r="E2974" s="1">
        <v>0.025943</v>
      </c>
      <c r="F2974" s="1">
        <v>0.016404</v>
      </c>
      <c r="G2974" s="1">
        <v>0.012604</v>
      </c>
      <c r="H2974" s="1">
        <v>0.009426</v>
      </c>
      <c r="I2974" s="1">
        <v>0.009547</v>
      </c>
      <c r="J2974" s="1">
        <v>0.027197</v>
      </c>
      <c r="K2974" s="1">
        <v>0.017402</v>
      </c>
    </row>
    <row r="2975" ht="15.75" customHeight="1">
      <c r="A2975" s="1">
        <v>58548.499965</v>
      </c>
      <c r="B2975" s="1">
        <v>58548.0</v>
      </c>
      <c r="C2975" s="1">
        <v>58549.0</v>
      </c>
      <c r="D2975" s="1">
        <v>0.029711</v>
      </c>
      <c r="E2975" s="1">
        <v>0.019801</v>
      </c>
      <c r="F2975" s="1">
        <v>0.004859</v>
      </c>
      <c r="G2975" s="1">
        <v>0.007643</v>
      </c>
      <c r="H2975" s="1">
        <v>6.89E-4</v>
      </c>
      <c r="I2975" s="1">
        <v>0.007679</v>
      </c>
      <c r="J2975" s="1">
        <v>0.024146</v>
      </c>
      <c r="K2975" s="1">
        <v>0.013622</v>
      </c>
    </row>
    <row r="2976" ht="15.75" customHeight="1">
      <c r="A2976" s="1">
        <v>58549.499965</v>
      </c>
      <c r="B2976" s="1">
        <v>58549.0</v>
      </c>
      <c r="C2976" s="1">
        <v>58550.0</v>
      </c>
      <c r="D2976" s="1">
        <v>0.036691</v>
      </c>
      <c r="E2976" s="1">
        <v>0.012184</v>
      </c>
      <c r="F2976" s="1">
        <v>-0.001522</v>
      </c>
      <c r="G2976" s="1">
        <v>0.004636</v>
      </c>
      <c r="H2976" s="1">
        <v>0.010314</v>
      </c>
      <c r="I2976" s="1">
        <v>0.005064</v>
      </c>
      <c r="J2976" s="1">
        <v>0.020469</v>
      </c>
      <c r="K2976" s="1">
        <v>0.008233</v>
      </c>
    </row>
    <row r="2977" ht="15.75" customHeight="1">
      <c r="A2977" s="1">
        <v>58550.499965</v>
      </c>
      <c r="B2977" s="1">
        <v>58550.0</v>
      </c>
      <c r="C2977" s="1">
        <v>58551.0</v>
      </c>
      <c r="D2977" s="1">
        <v>-0.002095</v>
      </c>
      <c r="E2977" s="1">
        <v>0.012006</v>
      </c>
      <c r="F2977" s="1">
        <v>-0.002445</v>
      </c>
      <c r="G2977" s="1">
        <v>0.005121</v>
      </c>
      <c r="H2977" s="1">
        <v>-2.39E-4</v>
      </c>
      <c r="I2977" s="1">
        <v>0.005273</v>
      </c>
      <c r="J2977" s="1">
        <v>-3.52E-4</v>
      </c>
      <c r="K2977" s="1">
        <v>0.007865</v>
      </c>
    </row>
    <row r="2978" ht="15.75" customHeight="1">
      <c r="A2978" s="1">
        <v>58551.499965</v>
      </c>
      <c r="B2978" s="1">
        <v>58551.0</v>
      </c>
      <c r="C2978" s="1">
        <v>58552.0</v>
      </c>
      <c r="D2978" s="1">
        <v>-0.001572</v>
      </c>
      <c r="E2978" s="1">
        <v>0.010107</v>
      </c>
      <c r="F2978" s="1">
        <v>-0.002437</v>
      </c>
      <c r="G2978" s="1">
        <v>0.004697</v>
      </c>
      <c r="H2978" s="1">
        <v>0.003782</v>
      </c>
      <c r="I2978" s="1">
        <v>0.00445</v>
      </c>
      <c r="J2978" s="1">
        <v>-0.005259</v>
      </c>
      <c r="K2978" s="1">
        <v>0.006524</v>
      </c>
    </row>
    <row r="2979" ht="15.75" customHeight="1">
      <c r="A2979" s="1">
        <v>58552.499965</v>
      </c>
      <c r="B2979" s="1">
        <v>58552.0</v>
      </c>
      <c r="C2979" s="1">
        <v>58553.0</v>
      </c>
      <c r="D2979" s="1">
        <v>0.001716</v>
      </c>
      <c r="E2979" s="1">
        <v>0.010107</v>
      </c>
      <c r="F2979" s="1">
        <v>-0.008948</v>
      </c>
      <c r="G2979" s="1">
        <v>0.004251</v>
      </c>
      <c r="H2979" s="1">
        <v>-0.004572</v>
      </c>
      <c r="I2979" s="1">
        <v>0.004258</v>
      </c>
      <c r="J2979" s="1">
        <v>0.011934</v>
      </c>
      <c r="K2979" s="1">
        <v>0.006835</v>
      </c>
    </row>
    <row r="2980" ht="15.75" customHeight="1">
      <c r="A2980" s="1">
        <v>58553.499965</v>
      </c>
      <c r="B2980" s="1">
        <v>58553.0</v>
      </c>
      <c r="C2980" s="1">
        <v>58554.0</v>
      </c>
      <c r="D2980" s="1">
        <v>-0.020892</v>
      </c>
      <c r="E2980" s="1">
        <v>0.009476</v>
      </c>
      <c r="F2980" s="1">
        <v>4.97E-4</v>
      </c>
      <c r="G2980" s="1">
        <v>0.004409</v>
      </c>
      <c r="H2980" s="1">
        <v>-0.009552</v>
      </c>
      <c r="I2980" s="1">
        <v>0.003991</v>
      </c>
      <c r="J2980" s="1">
        <v>-0.007068</v>
      </c>
      <c r="K2980" s="1">
        <v>0.006298</v>
      </c>
    </row>
    <row r="2981" ht="15.75" customHeight="1">
      <c r="A2981" s="1">
        <v>58554.499965</v>
      </c>
      <c r="B2981" s="1">
        <v>58554.0</v>
      </c>
      <c r="C2981" s="1">
        <v>58555.0</v>
      </c>
      <c r="D2981" s="1">
        <v>-0.017283</v>
      </c>
      <c r="E2981" s="1">
        <v>0.009545</v>
      </c>
      <c r="F2981" s="1">
        <v>0.003546</v>
      </c>
      <c r="G2981" s="1">
        <v>0.004493</v>
      </c>
      <c r="H2981" s="1">
        <v>-0.004318</v>
      </c>
      <c r="I2981" s="1">
        <v>0.004072</v>
      </c>
      <c r="J2981" s="1">
        <v>-0.013246</v>
      </c>
      <c r="K2981" s="1">
        <v>0.006282</v>
      </c>
    </row>
    <row r="2982" ht="15.75" customHeight="1">
      <c r="A2982" s="1">
        <v>58555.499965</v>
      </c>
      <c r="B2982" s="1">
        <v>58555.0</v>
      </c>
      <c r="C2982" s="1">
        <v>58556.0</v>
      </c>
      <c r="D2982" s="1">
        <v>-0.021551</v>
      </c>
      <c r="E2982" s="1">
        <v>0.008957</v>
      </c>
      <c r="F2982" s="1">
        <v>-0.002059</v>
      </c>
      <c r="G2982" s="1">
        <v>0.004065</v>
      </c>
      <c r="H2982" s="1">
        <v>-0.01144</v>
      </c>
      <c r="I2982" s="1">
        <v>0.003706</v>
      </c>
      <c r="J2982" s="1">
        <v>-0.004225</v>
      </c>
      <c r="K2982" s="1">
        <v>0.006021</v>
      </c>
    </row>
    <row r="2983" ht="15.75" customHeight="1">
      <c r="A2983" s="1">
        <v>58556.499965</v>
      </c>
      <c r="B2983" s="1">
        <v>58556.0</v>
      </c>
      <c r="C2983" s="1">
        <v>58557.0</v>
      </c>
      <c r="D2983" s="1">
        <v>-0.003655</v>
      </c>
      <c r="E2983" s="1">
        <v>0.010259</v>
      </c>
      <c r="F2983" s="1">
        <v>-0.002471</v>
      </c>
      <c r="G2983" s="1">
        <v>0.004652</v>
      </c>
      <c r="H2983" s="1">
        <v>1.39E-4</v>
      </c>
      <c r="I2983" s="1">
        <v>0.004311</v>
      </c>
      <c r="J2983" s="1">
        <v>-0.001995</v>
      </c>
      <c r="K2983" s="1">
        <v>0.006856</v>
      </c>
    </row>
    <row r="2984" ht="15.75" customHeight="1">
      <c r="A2984" s="1">
        <v>58557.499965</v>
      </c>
      <c r="B2984" s="1">
        <v>58557.0</v>
      </c>
      <c r="C2984" s="1">
        <v>58558.0</v>
      </c>
      <c r="D2984" s="1">
        <v>0.015442</v>
      </c>
      <c r="E2984" s="1">
        <v>0.014092</v>
      </c>
      <c r="F2984" s="1">
        <v>0.012477</v>
      </c>
      <c r="G2984" s="1">
        <v>0.006913</v>
      </c>
      <c r="H2984" s="1">
        <v>0.002865</v>
      </c>
      <c r="I2984" s="1">
        <v>0.006306</v>
      </c>
      <c r="J2984" s="1">
        <v>0.00199</v>
      </c>
      <c r="K2984" s="1">
        <v>0.008927</v>
      </c>
    </row>
    <row r="2985" ht="15.75" customHeight="1">
      <c r="A2985" s="1">
        <v>58558.499965</v>
      </c>
      <c r="B2985" s="1">
        <v>58558.0</v>
      </c>
      <c r="C2985" s="1">
        <v>58559.0</v>
      </c>
      <c r="D2985" s="1">
        <v>0.038521</v>
      </c>
      <c r="E2985" s="1">
        <v>0.026046</v>
      </c>
      <c r="F2985" s="1">
        <v>0.009891</v>
      </c>
      <c r="G2985" s="1">
        <v>0.010941</v>
      </c>
      <c r="H2985" s="1">
        <v>0.010169</v>
      </c>
      <c r="I2985" s="1">
        <v>0.011356</v>
      </c>
      <c r="J2985" s="1">
        <v>0.015134</v>
      </c>
      <c r="K2985" s="1">
        <v>0.017808</v>
      </c>
    </row>
    <row r="2986" ht="15.75" customHeight="1">
      <c r="A2986" s="1">
        <v>58559.499965</v>
      </c>
      <c r="B2986" s="1">
        <v>58559.0</v>
      </c>
      <c r="C2986" s="1">
        <v>58560.0</v>
      </c>
      <c r="D2986" s="1">
        <v>0.080753</v>
      </c>
      <c r="E2986" s="1">
        <v>0.017935</v>
      </c>
      <c r="F2986" s="1">
        <v>0.035067</v>
      </c>
      <c r="G2986" s="1">
        <v>0.00941</v>
      </c>
      <c r="H2986" s="1">
        <v>0.021851</v>
      </c>
      <c r="I2986" s="1">
        <v>0.007868</v>
      </c>
      <c r="J2986" s="1">
        <v>0.022521</v>
      </c>
      <c r="K2986" s="1">
        <v>0.011557</v>
      </c>
    </row>
    <row r="2987" ht="15.75" customHeight="1">
      <c r="A2987" s="1">
        <v>58560.499965</v>
      </c>
      <c r="B2987" s="1">
        <v>58560.0</v>
      </c>
      <c r="C2987" s="1">
        <v>58561.0</v>
      </c>
      <c r="D2987" s="1">
        <v>0.086799</v>
      </c>
      <c r="E2987" s="1">
        <v>0.01653</v>
      </c>
      <c r="F2987" s="1">
        <v>0.053651</v>
      </c>
      <c r="G2987" s="1">
        <v>0.010112</v>
      </c>
      <c r="H2987" s="1">
        <v>0.025774</v>
      </c>
      <c r="I2987" s="1">
        <v>0.007772</v>
      </c>
      <c r="J2987" s="1">
        <v>0.010119</v>
      </c>
      <c r="K2987" s="1">
        <v>0.009342</v>
      </c>
    </row>
    <row r="2988" ht="15.75" customHeight="1">
      <c r="A2988" s="1">
        <v>58561.499965</v>
      </c>
      <c r="B2988" s="1">
        <v>58561.0</v>
      </c>
      <c r="C2988" s="1">
        <v>58562.0</v>
      </c>
      <c r="D2988" s="1">
        <v>0.073313</v>
      </c>
      <c r="E2988" s="1">
        <v>0.016355</v>
      </c>
      <c r="F2988" s="1">
        <v>0.034085</v>
      </c>
      <c r="G2988" s="1">
        <v>0.008998</v>
      </c>
      <c r="H2988" s="1">
        <v>0.028053</v>
      </c>
      <c r="I2988" s="1">
        <v>0.007767</v>
      </c>
      <c r="J2988" s="1">
        <v>0.009235</v>
      </c>
      <c r="K2988" s="1">
        <v>0.009607</v>
      </c>
    </row>
    <row r="2989" ht="15.75" customHeight="1">
      <c r="A2989" s="1">
        <v>58562.499965</v>
      </c>
      <c r="B2989" s="1">
        <v>58562.0</v>
      </c>
      <c r="C2989" s="1">
        <v>58563.0</v>
      </c>
      <c r="D2989" s="1">
        <v>0.095403</v>
      </c>
      <c r="E2989" s="1">
        <v>0.018026</v>
      </c>
      <c r="F2989" s="1">
        <v>0.051868</v>
      </c>
      <c r="G2989" s="1">
        <v>0.010453</v>
      </c>
      <c r="H2989" s="1">
        <v>0.036995</v>
      </c>
      <c r="I2989" s="1">
        <v>0.008658</v>
      </c>
      <c r="J2989" s="1">
        <v>0.006648</v>
      </c>
      <c r="K2989" s="1">
        <v>0.01014</v>
      </c>
    </row>
    <row r="2990" ht="15.75" customHeight="1">
      <c r="A2990" s="1">
        <v>58563.499965</v>
      </c>
      <c r="B2990" s="1">
        <v>58563.0</v>
      </c>
      <c r="C2990" s="1">
        <v>58564.0</v>
      </c>
      <c r="D2990" s="1">
        <v>0.109215</v>
      </c>
      <c r="E2990" s="1">
        <v>0.019658</v>
      </c>
      <c r="F2990" s="1">
        <v>0.035692</v>
      </c>
      <c r="G2990" s="1">
        <v>0.010532</v>
      </c>
      <c r="H2990" s="1">
        <v>0.040509</v>
      </c>
      <c r="I2990" s="1">
        <v>0.009327</v>
      </c>
      <c r="J2990" s="1">
        <v>0.023527</v>
      </c>
      <c r="K2990" s="1">
        <v>0.011389</v>
      </c>
    </row>
    <row r="2991" ht="15.75" customHeight="1">
      <c r="A2991" s="1">
        <v>58564.499965</v>
      </c>
      <c r="B2991" s="1">
        <v>58564.0</v>
      </c>
      <c r="C2991" s="1">
        <v>58565.0</v>
      </c>
      <c r="D2991" s="1">
        <v>0.061795</v>
      </c>
      <c r="E2991" s="1">
        <v>0.023583</v>
      </c>
      <c r="F2991" s="1">
        <v>0.029125</v>
      </c>
      <c r="G2991" s="1">
        <v>0.011053</v>
      </c>
      <c r="H2991" s="1">
        <v>0.026209</v>
      </c>
      <c r="I2991" s="1">
        <v>0.011521</v>
      </c>
      <c r="J2991" s="1">
        <v>0.004132</v>
      </c>
      <c r="K2991" s="1">
        <v>0.013689</v>
      </c>
    </row>
    <row r="2992" ht="15.75" customHeight="1">
      <c r="A2992" s="1">
        <v>58565.499965</v>
      </c>
      <c r="B2992" s="1">
        <v>58565.0</v>
      </c>
      <c r="C2992" s="1">
        <v>58566.0</v>
      </c>
      <c r="D2992" s="1">
        <v>0.055129</v>
      </c>
      <c r="E2992" s="1">
        <v>0.056403</v>
      </c>
      <c r="F2992" s="1">
        <v>0.064397</v>
      </c>
      <c r="G2992" s="1">
        <v>0.030021</v>
      </c>
      <c r="H2992" s="1">
        <v>0.01103</v>
      </c>
      <c r="I2992" s="1">
        <v>0.025108</v>
      </c>
      <c r="J2992" s="1">
        <v>-0.010903</v>
      </c>
      <c r="K2992" s="1">
        <v>0.033559</v>
      </c>
    </row>
    <row r="2993" ht="15.75" customHeight="1">
      <c r="A2993" s="1">
        <v>58566.499965</v>
      </c>
      <c r="B2993" s="1">
        <v>58566.0</v>
      </c>
      <c r="C2993" s="1">
        <v>58567.0</v>
      </c>
      <c r="D2993" s="1">
        <v>0.169981</v>
      </c>
      <c r="E2993" s="1">
        <v>0.031778</v>
      </c>
      <c r="F2993" s="1">
        <v>0.062361</v>
      </c>
      <c r="G2993" s="1">
        <v>0.017166</v>
      </c>
      <c r="H2993" s="1">
        <v>0.048542</v>
      </c>
      <c r="I2993" s="1">
        <v>0.014114</v>
      </c>
      <c r="J2993" s="1">
        <v>0.047759</v>
      </c>
      <c r="K2993" s="1">
        <v>0.018459</v>
      </c>
    </row>
    <row r="2994" ht="15.75" customHeight="1">
      <c r="A2994" s="1">
        <v>58567.499965</v>
      </c>
      <c r="B2994" s="1">
        <v>58567.0</v>
      </c>
      <c r="C2994" s="1">
        <v>58568.0</v>
      </c>
      <c r="D2994" s="1">
        <v>0.09856</v>
      </c>
      <c r="E2994" s="1">
        <v>0.027471</v>
      </c>
      <c r="F2994" s="1">
        <v>0.046534</v>
      </c>
      <c r="G2994" s="1">
        <v>0.014347</v>
      </c>
      <c r="H2994" s="1">
        <v>0.038414</v>
      </c>
      <c r="I2994" s="1">
        <v>0.012189</v>
      </c>
      <c r="J2994" s="1">
        <v>0.011303</v>
      </c>
      <c r="K2994" s="1">
        <v>0.015921</v>
      </c>
    </row>
    <row r="2995" ht="15.75" customHeight="1">
      <c r="A2995" s="1">
        <v>58568.499965</v>
      </c>
      <c r="B2995" s="1">
        <v>58568.0</v>
      </c>
      <c r="C2995" s="1">
        <v>58569.0</v>
      </c>
      <c r="D2995" s="1">
        <v>0.078786</v>
      </c>
      <c r="E2995" s="1">
        <v>0.072831</v>
      </c>
      <c r="F2995" s="1">
        <v>0.021942</v>
      </c>
      <c r="G2995" s="1">
        <v>0.029201</v>
      </c>
      <c r="H2995" s="1">
        <v>0.021855</v>
      </c>
      <c r="I2995" s="1">
        <v>0.031191</v>
      </c>
      <c r="J2995" s="1">
        <v>0.026723</v>
      </c>
      <c r="K2995" s="1">
        <v>0.044851</v>
      </c>
    </row>
    <row r="2996" ht="15.75" customHeight="1">
      <c r="A2996" s="1">
        <v>58577.499965</v>
      </c>
      <c r="B2996" s="1">
        <v>58577.0</v>
      </c>
      <c r="C2996" s="1">
        <v>58578.0</v>
      </c>
      <c r="D2996" s="1">
        <v>0.037212</v>
      </c>
      <c r="E2996" s="1">
        <v>0.016775</v>
      </c>
      <c r="F2996" s="1">
        <v>0.02455</v>
      </c>
      <c r="G2996" s="1">
        <v>0.009013</v>
      </c>
      <c r="H2996" s="1">
        <v>0.019991</v>
      </c>
      <c r="I2996" s="1">
        <v>0.007119</v>
      </c>
      <c r="J2996" s="1">
        <v>-0.006646</v>
      </c>
      <c r="K2996" s="1">
        <v>0.009593</v>
      </c>
    </row>
    <row r="2997" ht="15.75" customHeight="1">
      <c r="A2997" s="1">
        <v>58578.499965</v>
      </c>
      <c r="B2997" s="1">
        <v>58578.0</v>
      </c>
      <c r="C2997" s="1">
        <v>58579.0</v>
      </c>
      <c r="D2997" s="1">
        <v>0.015856</v>
      </c>
      <c r="E2997" s="1">
        <v>0.038171</v>
      </c>
      <c r="F2997" s="1">
        <v>0.01433</v>
      </c>
      <c r="G2997" s="1">
        <v>0.01905</v>
      </c>
      <c r="H2997" s="1">
        <v>0.013157</v>
      </c>
      <c r="I2997" s="1">
        <v>0.016403</v>
      </c>
      <c r="J2997" s="1">
        <v>-0.010715</v>
      </c>
      <c r="K2997" s="1">
        <v>0.021867</v>
      </c>
    </row>
    <row r="2998" ht="15.75" customHeight="1">
      <c r="A2998" s="1">
        <v>58587.499965</v>
      </c>
      <c r="B2998" s="1">
        <v>58587.0</v>
      </c>
      <c r="C2998" s="1">
        <v>58588.0</v>
      </c>
      <c r="D2998" s="1">
        <v>0.084355</v>
      </c>
      <c r="E2998" s="1">
        <v>0.035882</v>
      </c>
      <c r="F2998" s="1">
        <v>0.021106</v>
      </c>
      <c r="G2998" s="1">
        <v>0.016591</v>
      </c>
      <c r="H2998" s="1">
        <v>0.027803</v>
      </c>
      <c r="I2998" s="1">
        <v>0.015799</v>
      </c>
      <c r="J2998" s="1">
        <v>0.02765</v>
      </c>
      <c r="K2998" s="1">
        <v>0.021375</v>
      </c>
    </row>
    <row r="2999" ht="15.75" customHeight="1">
      <c r="A2999" s="1">
        <v>58588.499965</v>
      </c>
      <c r="B2999" s="1">
        <v>58588.0</v>
      </c>
      <c r="C2999" s="1">
        <v>58589.0</v>
      </c>
      <c r="D2999" s="1">
        <v>0.013924</v>
      </c>
      <c r="E2999" s="1">
        <v>0.024175</v>
      </c>
      <c r="F2999" s="1">
        <v>0.007116</v>
      </c>
      <c r="G2999" s="1">
        <v>0.011795</v>
      </c>
      <c r="H2999" s="1">
        <v>0.017503</v>
      </c>
      <c r="I2999" s="1">
        <v>0.011184</v>
      </c>
      <c r="J2999" s="1">
        <v>-0.014549</v>
      </c>
      <c r="K2999" s="1">
        <v>0.013751</v>
      </c>
    </row>
    <row r="3000" ht="15.75" customHeight="1">
      <c r="A3000" s="1">
        <v>58589.499965</v>
      </c>
      <c r="B3000" s="1">
        <v>58589.0</v>
      </c>
      <c r="C3000" s="1">
        <v>58590.0</v>
      </c>
      <c r="D3000" s="1">
        <v>-0.010223</v>
      </c>
      <c r="E3000" s="1">
        <v>0.021613</v>
      </c>
      <c r="F3000" s="1">
        <v>-0.007542</v>
      </c>
      <c r="G3000" s="1">
        <v>0.009425</v>
      </c>
      <c r="H3000" s="1">
        <v>7.76E-4</v>
      </c>
      <c r="I3000" s="1">
        <v>0.009947</v>
      </c>
      <c r="J3000" s="1">
        <v>-0.005746</v>
      </c>
      <c r="K3000" s="1">
        <v>0.013003</v>
      </c>
    </row>
    <row r="3001" ht="15.75" customHeight="1">
      <c r="A3001" s="1">
        <v>58590.499965</v>
      </c>
      <c r="B3001" s="1">
        <v>58590.0</v>
      </c>
      <c r="C3001" s="1">
        <v>58591.0</v>
      </c>
      <c r="D3001" s="1">
        <v>0.029361</v>
      </c>
      <c r="E3001" s="1">
        <v>0.021461</v>
      </c>
      <c r="F3001" s="1">
        <v>0.013028</v>
      </c>
      <c r="G3001" s="1">
        <v>0.010204</v>
      </c>
      <c r="H3001" s="1">
        <v>-0.007512</v>
      </c>
      <c r="I3001" s="1">
        <v>0.009091</v>
      </c>
      <c r="J3001" s="1">
        <v>0.02819</v>
      </c>
      <c r="K3001" s="1">
        <v>0.013854</v>
      </c>
    </row>
    <row r="3002" ht="15.75" customHeight="1">
      <c r="A3002" s="1">
        <v>58591.499965</v>
      </c>
      <c r="B3002" s="1">
        <v>58591.0</v>
      </c>
      <c r="C3002" s="1">
        <v>58592.0</v>
      </c>
      <c r="D3002" s="1">
        <v>0.033801</v>
      </c>
      <c r="E3002" s="1">
        <v>0.018785</v>
      </c>
      <c r="F3002" s="1">
        <v>-0.003564</v>
      </c>
      <c r="G3002" s="1">
        <v>0.007668</v>
      </c>
      <c r="H3002" s="1">
        <v>0.021524</v>
      </c>
      <c r="I3002" s="1">
        <v>0.008838</v>
      </c>
      <c r="J3002" s="1">
        <v>0.006975</v>
      </c>
      <c r="K3002" s="1">
        <v>0.011703</v>
      </c>
    </row>
    <row r="3003" ht="15.75" customHeight="1">
      <c r="A3003" s="1">
        <v>58592.499965</v>
      </c>
      <c r="B3003" s="1">
        <v>58592.0</v>
      </c>
      <c r="C3003" s="1">
        <v>58593.0</v>
      </c>
      <c r="D3003" s="1">
        <v>-0.01312</v>
      </c>
      <c r="E3003" s="1">
        <v>0.016065</v>
      </c>
      <c r="F3003" s="1">
        <v>0.006373</v>
      </c>
      <c r="G3003" s="1">
        <v>0.008246</v>
      </c>
      <c r="H3003" s="1">
        <v>0.010991</v>
      </c>
      <c r="I3003" s="1">
        <v>0.007903</v>
      </c>
      <c r="J3003" s="1">
        <v>-0.030252</v>
      </c>
      <c r="K3003" s="1">
        <v>0.009122</v>
      </c>
    </row>
    <row r="3004" ht="15.75" customHeight="1">
      <c r="A3004" s="1">
        <v>58593.499965</v>
      </c>
      <c r="B3004" s="1">
        <v>58593.0</v>
      </c>
      <c r="C3004" s="1">
        <v>58594.0</v>
      </c>
      <c r="D3004" s="1">
        <v>0.003922</v>
      </c>
      <c r="E3004" s="1">
        <v>0.015148</v>
      </c>
      <c r="F3004" s="1">
        <v>-0.008172</v>
      </c>
      <c r="G3004" s="1">
        <v>0.006974</v>
      </c>
      <c r="H3004" s="1">
        <v>0.010125</v>
      </c>
      <c r="I3004" s="1">
        <v>0.006948</v>
      </c>
      <c r="J3004" s="1">
        <v>-0.003581</v>
      </c>
      <c r="K3004" s="1">
        <v>0.009671</v>
      </c>
    </row>
    <row r="3005" ht="15.75" customHeight="1">
      <c r="A3005" s="1">
        <v>58594.499965</v>
      </c>
      <c r="B3005" s="1">
        <v>58594.0</v>
      </c>
      <c r="C3005" s="1">
        <v>58595.0</v>
      </c>
      <c r="D3005" s="1">
        <v>0.025047</v>
      </c>
      <c r="E3005" s="1">
        <v>0.015767</v>
      </c>
      <c r="F3005" s="1">
        <v>0.009487</v>
      </c>
      <c r="G3005" s="1">
        <v>0.007571</v>
      </c>
      <c r="H3005" s="1">
        <v>0.003515</v>
      </c>
      <c r="I3005" s="1">
        <v>0.007304</v>
      </c>
      <c r="J3005" s="1">
        <v>0.011566</v>
      </c>
      <c r="K3005" s="1">
        <v>0.009963</v>
      </c>
    </row>
    <row r="3006" ht="15.75" customHeight="1">
      <c r="A3006" s="1">
        <v>58595.499965</v>
      </c>
      <c r="B3006" s="1">
        <v>58595.0</v>
      </c>
      <c r="C3006" s="1">
        <v>58596.0</v>
      </c>
      <c r="D3006" s="1">
        <v>0.013519</v>
      </c>
      <c r="E3006" s="1">
        <v>0.015122</v>
      </c>
      <c r="F3006" s="1">
        <v>4.31E-4</v>
      </c>
      <c r="G3006" s="1">
        <v>0.007135</v>
      </c>
      <c r="H3006" s="1">
        <v>0.009309</v>
      </c>
      <c r="I3006" s="1">
        <v>0.007101</v>
      </c>
      <c r="J3006" s="1">
        <v>8.26E-4</v>
      </c>
      <c r="K3006" s="1">
        <v>0.009533</v>
      </c>
    </row>
    <row r="3007" ht="15.75" customHeight="1">
      <c r="A3007" s="1">
        <v>58596.499965</v>
      </c>
      <c r="B3007" s="1">
        <v>58596.0</v>
      </c>
      <c r="C3007" s="1">
        <v>58597.0</v>
      </c>
      <c r="D3007" s="1">
        <v>-0.023879</v>
      </c>
      <c r="E3007" s="1">
        <v>0.015605</v>
      </c>
      <c r="F3007" s="1">
        <v>0.005035</v>
      </c>
      <c r="G3007" s="1">
        <v>0.007652</v>
      </c>
      <c r="H3007" s="1">
        <v>-6.62E-4</v>
      </c>
      <c r="I3007" s="1">
        <v>0.00741</v>
      </c>
      <c r="J3007" s="1">
        <v>-0.024734</v>
      </c>
      <c r="K3007" s="1">
        <v>0.009686</v>
      </c>
    </row>
    <row r="3008" ht="15.75" customHeight="1">
      <c r="A3008" s="1">
        <v>58597.499965</v>
      </c>
      <c r="B3008" s="1">
        <v>58597.0</v>
      </c>
      <c r="C3008" s="1">
        <v>58598.0</v>
      </c>
      <c r="D3008" s="1">
        <v>-0.024347</v>
      </c>
      <c r="E3008" s="1">
        <v>0.02004</v>
      </c>
      <c r="F3008" s="1">
        <v>0.007438</v>
      </c>
      <c r="G3008" s="1">
        <v>0.010279</v>
      </c>
      <c r="H3008" s="1">
        <v>-0.016926</v>
      </c>
      <c r="I3008" s="1">
        <v>0.008653</v>
      </c>
      <c r="J3008" s="1">
        <v>-0.005912</v>
      </c>
      <c r="K3008" s="1">
        <v>0.013107</v>
      </c>
    </row>
    <row r="3009" ht="15.75" customHeight="1">
      <c r="A3009" s="1">
        <v>58598.499965</v>
      </c>
      <c r="B3009" s="1">
        <v>58598.0</v>
      </c>
      <c r="C3009" s="1">
        <v>58599.0</v>
      </c>
      <c r="D3009" s="1">
        <v>-0.003081</v>
      </c>
      <c r="E3009" s="1">
        <v>0.013073</v>
      </c>
      <c r="F3009" s="1">
        <v>0.004401</v>
      </c>
      <c r="G3009" s="1">
        <v>0.005785</v>
      </c>
      <c r="H3009" s="1">
        <v>-0.003663</v>
      </c>
      <c r="I3009" s="1">
        <v>0.005899</v>
      </c>
      <c r="J3009" s="1">
        <v>-0.002104</v>
      </c>
      <c r="K3009" s="1">
        <v>0.008258</v>
      </c>
    </row>
    <row r="3010" ht="15.75" customHeight="1">
      <c r="A3010" s="1">
        <v>58599.499965</v>
      </c>
      <c r="B3010" s="1">
        <v>58599.0</v>
      </c>
      <c r="C3010" s="1">
        <v>58600.0</v>
      </c>
      <c r="D3010" s="1">
        <v>-0.008023</v>
      </c>
      <c r="E3010" s="1">
        <v>0.012007</v>
      </c>
      <c r="F3010" s="1">
        <v>0.002252</v>
      </c>
      <c r="G3010" s="1">
        <v>0.005627</v>
      </c>
      <c r="H3010" s="1">
        <v>-0.004548</v>
      </c>
      <c r="I3010" s="1">
        <v>0.005408</v>
      </c>
      <c r="J3010" s="1">
        <v>-0.00277</v>
      </c>
      <c r="K3010" s="1">
        <v>0.007562</v>
      </c>
    </row>
    <row r="3011" ht="15.75" customHeight="1">
      <c r="A3011" s="1">
        <v>58600.499965</v>
      </c>
      <c r="B3011" s="1">
        <v>58600.0</v>
      </c>
      <c r="C3011" s="1">
        <v>58601.0</v>
      </c>
      <c r="D3011" s="1">
        <v>-0.028472</v>
      </c>
      <c r="E3011" s="1">
        <v>0.011479</v>
      </c>
      <c r="F3011" s="1">
        <v>0.002591</v>
      </c>
      <c r="G3011" s="1">
        <v>0.005372</v>
      </c>
      <c r="H3011" s="1">
        <v>-0.006821</v>
      </c>
      <c r="I3011" s="1">
        <v>0.005278</v>
      </c>
      <c r="J3011" s="1">
        <v>-0.018262</v>
      </c>
      <c r="K3011" s="1">
        <v>0.007143</v>
      </c>
    </row>
    <row r="3012" ht="15.75" customHeight="1">
      <c r="A3012" s="1">
        <v>58601.499965</v>
      </c>
      <c r="B3012" s="1">
        <v>58601.0</v>
      </c>
      <c r="C3012" s="1">
        <v>58602.0</v>
      </c>
      <c r="D3012" s="1">
        <v>-0.006291</v>
      </c>
      <c r="E3012" s="1">
        <v>0.011331</v>
      </c>
      <c r="F3012" s="1">
        <v>0.006865</v>
      </c>
      <c r="G3012" s="1">
        <v>0.00528</v>
      </c>
      <c r="H3012" s="1">
        <v>0.002433</v>
      </c>
      <c r="I3012" s="1">
        <v>0.005195</v>
      </c>
      <c r="J3012" s="1">
        <v>-0.013629</v>
      </c>
      <c r="K3012" s="1">
        <v>0.007067</v>
      </c>
    </row>
    <row r="3013" ht="15.75" customHeight="1">
      <c r="A3013" s="1">
        <v>58602.499965</v>
      </c>
      <c r="B3013" s="1">
        <v>58602.0</v>
      </c>
      <c r="C3013" s="1">
        <v>58603.0</v>
      </c>
      <c r="D3013" s="1">
        <v>0.00296</v>
      </c>
      <c r="E3013" s="1">
        <v>0.011424</v>
      </c>
      <c r="F3013" s="1">
        <v>0.008144</v>
      </c>
      <c r="G3013" s="1">
        <v>0.005268</v>
      </c>
      <c r="H3013" s="1">
        <v>-0.003361</v>
      </c>
      <c r="I3013" s="1">
        <v>0.005237</v>
      </c>
      <c r="J3013" s="1">
        <v>-8.2E-5</v>
      </c>
      <c r="K3013" s="1">
        <v>0.00715</v>
      </c>
    </row>
    <row r="3014" ht="15.75" customHeight="1">
      <c r="A3014" s="1">
        <v>58603.499965</v>
      </c>
      <c r="B3014" s="1">
        <v>58603.0</v>
      </c>
      <c r="C3014" s="1">
        <v>58604.0</v>
      </c>
      <c r="D3014" s="1">
        <v>-0.007058</v>
      </c>
      <c r="E3014" s="1">
        <v>0.011129</v>
      </c>
      <c r="F3014" s="1">
        <v>-0.001873</v>
      </c>
      <c r="G3014" s="1">
        <v>0.004875</v>
      </c>
      <c r="H3014" s="1">
        <v>-0.002565</v>
      </c>
      <c r="I3014" s="1">
        <v>0.004957</v>
      </c>
      <c r="J3014" s="1">
        <v>-0.002559</v>
      </c>
      <c r="K3014" s="1">
        <v>0.007176</v>
      </c>
    </row>
    <row r="3015" ht="15.75" customHeight="1">
      <c r="A3015" s="1">
        <v>58604.499965</v>
      </c>
      <c r="B3015" s="1">
        <v>58604.0</v>
      </c>
      <c r="C3015" s="1">
        <v>58605.0</v>
      </c>
      <c r="D3015" s="1">
        <v>-0.007791</v>
      </c>
      <c r="E3015" s="1">
        <v>0.011137</v>
      </c>
      <c r="F3015" s="1">
        <v>-0.016064</v>
      </c>
      <c r="G3015" s="1">
        <v>0.004277</v>
      </c>
      <c r="H3015" s="1">
        <v>-0.002854</v>
      </c>
      <c r="I3015" s="1">
        <v>0.004886</v>
      </c>
      <c r="J3015" s="1">
        <v>0.007165</v>
      </c>
      <c r="K3015" s="1">
        <v>0.00738</v>
      </c>
    </row>
    <row r="3016" ht="15.75" customHeight="1">
      <c r="A3016" s="1">
        <v>58605.499965</v>
      </c>
      <c r="B3016" s="1">
        <v>58605.0</v>
      </c>
      <c r="C3016" s="1">
        <v>58606.0</v>
      </c>
      <c r="D3016" s="1">
        <v>0.012172</v>
      </c>
      <c r="E3016" s="1">
        <v>0.0111</v>
      </c>
      <c r="F3016" s="1">
        <v>0.003607</v>
      </c>
      <c r="G3016" s="1">
        <v>0.004793</v>
      </c>
      <c r="H3016" s="1">
        <v>-2.66E-4</v>
      </c>
      <c r="I3016" s="1">
        <v>0.004786</v>
      </c>
      <c r="J3016" s="1">
        <v>0.008562</v>
      </c>
      <c r="K3016" s="1">
        <v>0.007271</v>
      </c>
    </row>
    <row r="3017" ht="15.75" customHeight="1">
      <c r="A3017" s="1">
        <v>58606.499965</v>
      </c>
      <c r="B3017" s="1">
        <v>58606.0</v>
      </c>
      <c r="C3017" s="1">
        <v>58607.0</v>
      </c>
      <c r="D3017" s="1">
        <v>-0.00274</v>
      </c>
      <c r="E3017" s="1">
        <v>0.01222</v>
      </c>
      <c r="F3017" s="1">
        <v>8.53E-4</v>
      </c>
      <c r="G3017" s="1">
        <v>0.005089</v>
      </c>
      <c r="H3017" s="1">
        <v>-0.007534</v>
      </c>
      <c r="I3017" s="1">
        <v>0.005327</v>
      </c>
      <c r="J3017" s="1">
        <v>0.005685</v>
      </c>
      <c r="K3017" s="1">
        <v>0.007913</v>
      </c>
    </row>
    <row r="3018" ht="15.75" customHeight="1">
      <c r="A3018" s="1">
        <v>58607.499965</v>
      </c>
      <c r="B3018" s="1">
        <v>58607.0</v>
      </c>
      <c r="C3018" s="1">
        <v>58608.0</v>
      </c>
      <c r="D3018" s="1">
        <v>0.00833</v>
      </c>
      <c r="E3018" s="1">
        <v>0.012743</v>
      </c>
      <c r="F3018" s="1">
        <v>-0.005916</v>
      </c>
      <c r="G3018" s="1">
        <v>0.005248</v>
      </c>
      <c r="H3018" s="1">
        <v>0.002906</v>
      </c>
      <c r="I3018" s="1">
        <v>0.005675</v>
      </c>
      <c r="J3018" s="1">
        <v>0.007396</v>
      </c>
      <c r="K3018" s="1">
        <v>0.008199</v>
      </c>
    </row>
    <row r="3019" ht="15.75" customHeight="1">
      <c r="A3019" s="1">
        <v>58608.499965</v>
      </c>
      <c r="B3019" s="1">
        <v>58608.0</v>
      </c>
      <c r="C3019" s="1">
        <v>58609.0</v>
      </c>
      <c r="D3019" s="1">
        <v>0.033817</v>
      </c>
      <c r="E3019" s="1">
        <v>0.016598</v>
      </c>
      <c r="F3019" s="1">
        <v>0.012217</v>
      </c>
      <c r="G3019" s="1">
        <v>0.006903</v>
      </c>
      <c r="H3019" s="1">
        <v>0.012924</v>
      </c>
      <c r="I3019" s="1">
        <v>0.007221</v>
      </c>
      <c r="J3019" s="1">
        <v>0.007248</v>
      </c>
      <c r="K3019" s="1">
        <v>0.01102</v>
      </c>
    </row>
    <row r="3020" ht="15.75" customHeight="1">
      <c r="A3020" s="1">
        <v>58609.499965</v>
      </c>
      <c r="B3020" s="1">
        <v>58609.0</v>
      </c>
      <c r="C3020" s="1">
        <v>58610.0</v>
      </c>
      <c r="D3020" s="1">
        <v>-0.028807</v>
      </c>
      <c r="E3020" s="1">
        <v>0.015864</v>
      </c>
      <c r="F3020" s="1">
        <v>-0.007642</v>
      </c>
      <c r="G3020" s="1">
        <v>0.006904</v>
      </c>
      <c r="H3020" s="1">
        <v>-0.001923</v>
      </c>
      <c r="I3020" s="1">
        <v>0.006328</v>
      </c>
      <c r="J3020" s="1">
        <v>-0.016189</v>
      </c>
      <c r="K3020" s="1">
        <v>0.010308</v>
      </c>
    </row>
    <row r="3021" ht="15.75" customHeight="1">
      <c r="A3021" s="1">
        <v>58610.499965</v>
      </c>
      <c r="B3021" s="1">
        <v>58610.0</v>
      </c>
      <c r="C3021" s="1">
        <v>58611.0</v>
      </c>
      <c r="D3021" s="1">
        <v>0.010713</v>
      </c>
      <c r="E3021" s="1">
        <v>0.01529</v>
      </c>
      <c r="F3021" s="1">
        <v>0.001309</v>
      </c>
      <c r="G3021" s="1">
        <v>0.006622</v>
      </c>
      <c r="H3021" s="1">
        <v>0.008631</v>
      </c>
      <c r="I3021" s="1">
        <v>0.006501</v>
      </c>
      <c r="J3021" s="1">
        <v>-0.002093</v>
      </c>
      <c r="K3021" s="1">
        <v>0.009728</v>
      </c>
    </row>
    <row r="3022" ht="15.75" customHeight="1">
      <c r="A3022" s="1">
        <v>58611.499965</v>
      </c>
      <c r="B3022" s="1">
        <v>58611.0</v>
      </c>
      <c r="C3022" s="1">
        <v>58612.0</v>
      </c>
      <c r="D3022" s="1">
        <v>-0.022152</v>
      </c>
      <c r="E3022" s="1">
        <v>0.014317</v>
      </c>
      <c r="F3022" s="1">
        <v>-0.006543</v>
      </c>
      <c r="G3022" s="1">
        <v>0.006364</v>
      </c>
      <c r="H3022" s="1">
        <v>-0.004049</v>
      </c>
      <c r="I3022" s="1">
        <v>0.005987</v>
      </c>
      <c r="J3022" s="1">
        <v>-0.010796</v>
      </c>
      <c r="K3022" s="1">
        <v>0.008918</v>
      </c>
    </row>
    <row r="3023" ht="15.75" customHeight="1">
      <c r="A3023" s="1">
        <v>58612.499965</v>
      </c>
      <c r="B3023" s="1">
        <v>58612.0</v>
      </c>
      <c r="C3023" s="1">
        <v>58613.0</v>
      </c>
      <c r="D3023" s="1">
        <v>0.001556</v>
      </c>
      <c r="E3023" s="1">
        <v>0.014206</v>
      </c>
      <c r="F3023" s="1">
        <v>-0.006351</v>
      </c>
      <c r="G3023" s="1">
        <v>0.006296</v>
      </c>
      <c r="H3023" s="1">
        <v>-0.006242</v>
      </c>
      <c r="I3023" s="1">
        <v>0.005701</v>
      </c>
      <c r="J3023" s="1">
        <v>0.01256</v>
      </c>
      <c r="K3023" s="1">
        <v>0.009135</v>
      </c>
    </row>
    <row r="3024" ht="15.75" customHeight="1">
      <c r="A3024" s="1">
        <v>58613.499965</v>
      </c>
      <c r="B3024" s="1">
        <v>58613.0</v>
      </c>
      <c r="C3024" s="1">
        <v>58614.0</v>
      </c>
      <c r="D3024" s="1">
        <v>-0.01764</v>
      </c>
      <c r="E3024" s="1">
        <v>0.013952</v>
      </c>
      <c r="F3024" s="1">
        <v>0.00121</v>
      </c>
      <c r="G3024" s="1">
        <v>0.006308</v>
      </c>
      <c r="H3024" s="1">
        <v>-8.11E-4</v>
      </c>
      <c r="I3024" s="1">
        <v>0.005924</v>
      </c>
      <c r="J3024" s="1">
        <v>-0.014726</v>
      </c>
      <c r="K3024" s="1">
        <v>0.008596</v>
      </c>
    </row>
    <row r="3025" ht="15.75" customHeight="1">
      <c r="A3025" s="1">
        <v>58614.499965</v>
      </c>
      <c r="B3025" s="1">
        <v>58614.0</v>
      </c>
      <c r="C3025" s="1">
        <v>58615.0</v>
      </c>
      <c r="D3025" s="1">
        <v>-0.010436</v>
      </c>
      <c r="E3025" s="1">
        <v>0.012943</v>
      </c>
      <c r="F3025" s="1">
        <v>-0.012619</v>
      </c>
      <c r="G3025" s="1">
        <v>0.004738</v>
      </c>
      <c r="H3025" s="1">
        <v>-0.006426</v>
      </c>
      <c r="I3025" s="1">
        <v>0.005365</v>
      </c>
      <c r="J3025" s="1">
        <v>0.00508</v>
      </c>
      <c r="K3025" s="1">
        <v>0.008327</v>
      </c>
    </row>
    <row r="3026" ht="15.75" customHeight="1">
      <c r="A3026" s="1">
        <v>58615.499965</v>
      </c>
      <c r="B3026" s="1">
        <v>58615.0</v>
      </c>
      <c r="C3026" s="1">
        <v>58616.0</v>
      </c>
      <c r="D3026" s="1">
        <v>1.93E-4</v>
      </c>
      <c r="E3026" s="1">
        <v>0.013649</v>
      </c>
      <c r="F3026" s="1">
        <v>0.006477</v>
      </c>
      <c r="G3026" s="1">
        <v>0.006518</v>
      </c>
      <c r="H3026" s="1">
        <v>3.2E-4</v>
      </c>
      <c r="I3026" s="1">
        <v>0.005728</v>
      </c>
      <c r="J3026" s="1">
        <v>-0.00308</v>
      </c>
      <c r="K3026" s="1">
        <v>0.008394</v>
      </c>
    </row>
    <row r="3027" ht="15.75" customHeight="1">
      <c r="A3027" s="1">
        <v>58616.499965</v>
      </c>
      <c r="B3027" s="1">
        <v>58616.0</v>
      </c>
      <c r="C3027" s="1">
        <v>58617.0</v>
      </c>
      <c r="D3027" s="1">
        <v>-0.026086</v>
      </c>
      <c r="E3027" s="1">
        <v>0.013374</v>
      </c>
      <c r="F3027" s="1">
        <v>-0.018087</v>
      </c>
      <c r="G3027" s="1">
        <v>0.005453</v>
      </c>
      <c r="H3027" s="1">
        <v>-0.007576</v>
      </c>
      <c r="I3027" s="1">
        <v>0.005372</v>
      </c>
      <c r="J3027" s="1">
        <v>3.9E-5</v>
      </c>
      <c r="K3027" s="1">
        <v>0.00872</v>
      </c>
    </row>
    <row r="3028" ht="15.75" customHeight="1">
      <c r="A3028" s="1">
        <v>58617.499965</v>
      </c>
      <c r="B3028" s="1">
        <v>58617.0</v>
      </c>
      <c r="C3028" s="1">
        <v>58618.0</v>
      </c>
      <c r="D3028" s="1">
        <v>-0.011345</v>
      </c>
      <c r="E3028" s="1">
        <v>0.013957</v>
      </c>
      <c r="F3028" s="1">
        <v>-0.003631</v>
      </c>
      <c r="G3028" s="1">
        <v>0.006539</v>
      </c>
      <c r="H3028" s="1">
        <v>-0.004462</v>
      </c>
      <c r="I3028" s="1">
        <v>0.005365</v>
      </c>
      <c r="J3028" s="1">
        <v>-0.001171</v>
      </c>
      <c r="K3028" s="1">
        <v>0.009105</v>
      </c>
    </row>
    <row r="3029" ht="15.75" customHeight="1">
      <c r="A3029" s="1">
        <v>58618.499965</v>
      </c>
      <c r="B3029" s="1">
        <v>58618.0</v>
      </c>
      <c r="C3029" s="1">
        <v>58619.0</v>
      </c>
      <c r="D3029" s="1">
        <v>-0.009801</v>
      </c>
      <c r="E3029" s="1">
        <v>0.014173</v>
      </c>
      <c r="F3029" s="1">
        <v>0.001151</v>
      </c>
      <c r="G3029" s="1">
        <v>0.006127</v>
      </c>
      <c r="H3029" s="1">
        <v>-0.008273</v>
      </c>
      <c r="I3029" s="1">
        <v>0.005651</v>
      </c>
      <c r="J3029" s="1">
        <v>0.001194</v>
      </c>
      <c r="K3029" s="1">
        <v>0.009185</v>
      </c>
    </row>
    <row r="3030" ht="15.75" customHeight="1">
      <c r="A3030" s="1">
        <v>58619.499965</v>
      </c>
      <c r="B3030" s="1">
        <v>58619.0</v>
      </c>
      <c r="C3030" s="1">
        <v>58620.0</v>
      </c>
      <c r="D3030" s="1">
        <v>-0.005138</v>
      </c>
      <c r="E3030" s="1">
        <v>0.016384</v>
      </c>
      <c r="F3030" s="1">
        <v>-0.009631</v>
      </c>
      <c r="G3030" s="1">
        <v>0.006556</v>
      </c>
      <c r="H3030" s="1">
        <v>0.013145</v>
      </c>
      <c r="I3030" s="1">
        <v>0.007047</v>
      </c>
      <c r="J3030" s="1">
        <v>-0.014528</v>
      </c>
      <c r="K3030" s="1">
        <v>0.010209</v>
      </c>
    </row>
    <row r="3031" ht="15.75" customHeight="1">
      <c r="A3031" s="1">
        <v>58620.499965</v>
      </c>
      <c r="B3031" s="1">
        <v>58620.0</v>
      </c>
      <c r="C3031" s="1">
        <v>58621.0</v>
      </c>
      <c r="D3031" s="1">
        <v>-0.011031</v>
      </c>
      <c r="E3031" s="1">
        <v>0.020536</v>
      </c>
      <c r="F3031" s="1">
        <v>-0.011217</v>
      </c>
      <c r="G3031" s="1">
        <v>0.007715</v>
      </c>
      <c r="H3031" s="1">
        <v>0.001012</v>
      </c>
      <c r="I3031" s="1">
        <v>0.008881</v>
      </c>
      <c r="J3031" s="1">
        <v>-0.001898</v>
      </c>
      <c r="K3031" s="1">
        <v>0.013566</v>
      </c>
    </row>
    <row r="3032" ht="15.75" customHeight="1">
      <c r="A3032" s="1">
        <v>58621.499965</v>
      </c>
      <c r="B3032" s="1">
        <v>58621.0</v>
      </c>
      <c r="C3032" s="1">
        <v>58622.0</v>
      </c>
      <c r="D3032" s="1">
        <v>0.012459</v>
      </c>
      <c r="E3032" s="1">
        <v>0.012547</v>
      </c>
      <c r="F3032" s="1">
        <v>-0.001081</v>
      </c>
      <c r="G3032" s="1">
        <v>0.005022</v>
      </c>
      <c r="H3032" s="1">
        <v>-0.003734</v>
      </c>
      <c r="I3032" s="1">
        <v>0.005125</v>
      </c>
      <c r="J3032" s="1">
        <v>0.015629</v>
      </c>
      <c r="K3032" s="1">
        <v>0.008301</v>
      </c>
    </row>
    <row r="3033" ht="15.75" customHeight="1">
      <c r="A3033" s="1">
        <v>58622.499965</v>
      </c>
      <c r="B3033" s="1">
        <v>58622.0</v>
      </c>
      <c r="C3033" s="1">
        <v>58623.0</v>
      </c>
      <c r="D3033" s="1">
        <v>-0.016478</v>
      </c>
      <c r="E3033" s="1">
        <v>0.012378</v>
      </c>
      <c r="F3033" s="1">
        <v>0.001703</v>
      </c>
      <c r="G3033" s="1">
        <v>0.004763</v>
      </c>
      <c r="H3033" s="1">
        <v>-0.006094</v>
      </c>
      <c r="I3033" s="1">
        <v>0.005163</v>
      </c>
      <c r="J3033" s="1">
        <v>-0.008368</v>
      </c>
      <c r="K3033" s="1">
        <v>0.008138</v>
      </c>
    </row>
    <row r="3034" ht="15.75" customHeight="1">
      <c r="A3034" s="1">
        <v>58623.499965</v>
      </c>
      <c r="B3034" s="1">
        <v>58623.0</v>
      </c>
      <c r="C3034" s="1">
        <v>58624.0</v>
      </c>
      <c r="D3034" s="1">
        <v>0.02826</v>
      </c>
      <c r="E3034" s="1">
        <v>0.012264</v>
      </c>
      <c r="F3034" s="1">
        <v>0.002645</v>
      </c>
      <c r="G3034" s="1">
        <v>0.004964</v>
      </c>
      <c r="H3034" s="1">
        <v>0.00663</v>
      </c>
      <c r="I3034" s="1">
        <v>0.005081</v>
      </c>
      <c r="J3034" s="1">
        <v>0.015181</v>
      </c>
      <c r="K3034" s="1">
        <v>0.008114</v>
      </c>
    </row>
    <row r="3035" ht="15.75" customHeight="1">
      <c r="A3035" s="1">
        <v>58624.499965</v>
      </c>
      <c r="B3035" s="1">
        <v>58624.0</v>
      </c>
      <c r="C3035" s="1">
        <v>58625.0</v>
      </c>
      <c r="D3035" s="1">
        <v>0.007563</v>
      </c>
      <c r="E3035" s="1">
        <v>0.012834</v>
      </c>
      <c r="F3035" s="1">
        <v>0.001853</v>
      </c>
      <c r="G3035" s="1">
        <v>0.005518</v>
      </c>
      <c r="H3035" s="1">
        <v>-2.0E-5</v>
      </c>
      <c r="I3035" s="1">
        <v>0.005681</v>
      </c>
      <c r="J3035" s="1">
        <v>0.005793</v>
      </c>
      <c r="K3035" s="1">
        <v>0.008362</v>
      </c>
    </row>
    <row r="3036" ht="15.75" customHeight="1">
      <c r="A3036" s="1">
        <v>58625.499965</v>
      </c>
      <c r="B3036" s="1">
        <v>58625.0</v>
      </c>
      <c r="C3036" s="1">
        <v>58626.0</v>
      </c>
      <c r="D3036" s="1">
        <v>-0.029536</v>
      </c>
      <c r="E3036" s="1">
        <v>0.012097</v>
      </c>
      <c r="F3036" s="1">
        <v>-0.009723</v>
      </c>
      <c r="G3036" s="1">
        <v>0.005316</v>
      </c>
      <c r="H3036" s="1">
        <v>-0.00641</v>
      </c>
      <c r="I3036" s="1">
        <v>0.005458</v>
      </c>
      <c r="J3036" s="1">
        <v>-0.013078</v>
      </c>
      <c r="K3036" s="1">
        <v>0.007735</v>
      </c>
    </row>
    <row r="3037" ht="15.75" customHeight="1">
      <c r="A3037" s="1">
        <v>58626.499965</v>
      </c>
      <c r="B3037" s="1">
        <v>58626.0</v>
      </c>
      <c r="C3037" s="1">
        <v>58627.0</v>
      </c>
      <c r="D3037" s="1">
        <v>0.001639</v>
      </c>
      <c r="E3037" s="1">
        <v>0.011659</v>
      </c>
      <c r="F3037" s="1">
        <v>-0.002445</v>
      </c>
      <c r="G3037" s="1">
        <v>0.005055</v>
      </c>
      <c r="H3037" s="1">
        <v>-5.03E-4</v>
      </c>
      <c r="I3037" s="1">
        <v>0.005213</v>
      </c>
      <c r="J3037" s="1">
        <v>0.003164</v>
      </c>
      <c r="K3037" s="1">
        <v>0.007545</v>
      </c>
    </row>
    <row r="3038" ht="15.75" customHeight="1">
      <c r="A3038" s="1">
        <v>58627.499965</v>
      </c>
      <c r="B3038" s="1">
        <v>58627.0</v>
      </c>
      <c r="C3038" s="1">
        <v>58628.0</v>
      </c>
      <c r="D3038" s="1">
        <v>-0.028744</v>
      </c>
      <c r="E3038" s="1">
        <v>0.011933</v>
      </c>
      <c r="F3038" s="1">
        <v>-0.002324</v>
      </c>
      <c r="G3038" s="1">
        <v>0.005277</v>
      </c>
      <c r="H3038" s="1">
        <v>-0.009211</v>
      </c>
      <c r="I3038" s="1">
        <v>0.005457</v>
      </c>
      <c r="J3038" s="1">
        <v>-0.011728</v>
      </c>
      <c r="K3038" s="1">
        <v>0.007568</v>
      </c>
    </row>
    <row r="3039" ht="15.75" customHeight="1">
      <c r="A3039" s="1">
        <v>58628.499965</v>
      </c>
      <c r="B3039" s="1">
        <v>58628.0</v>
      </c>
      <c r="C3039" s="1">
        <v>58629.0</v>
      </c>
      <c r="D3039" s="1">
        <v>-0.00449</v>
      </c>
      <c r="E3039" s="1">
        <v>0.01214</v>
      </c>
      <c r="F3039" s="1">
        <v>-0.002863</v>
      </c>
      <c r="G3039" s="1">
        <v>0.00518</v>
      </c>
      <c r="H3039" s="1">
        <v>-0.00107</v>
      </c>
      <c r="I3039" s="1">
        <v>0.005501</v>
      </c>
      <c r="J3039" s="1">
        <v>-0.002416</v>
      </c>
      <c r="K3039" s="1">
        <v>0.007741</v>
      </c>
    </row>
    <row r="3040" ht="15.75" customHeight="1">
      <c r="A3040" s="1">
        <v>58629.499965</v>
      </c>
      <c r="B3040" s="1">
        <v>58629.0</v>
      </c>
      <c r="C3040" s="1">
        <v>58630.0</v>
      </c>
      <c r="D3040" s="1">
        <v>-0.021642</v>
      </c>
      <c r="E3040" s="1">
        <v>0.013058</v>
      </c>
      <c r="F3040" s="1">
        <v>-0.004149</v>
      </c>
      <c r="G3040" s="1">
        <v>0.00515</v>
      </c>
      <c r="H3040" s="1">
        <v>-0.004166</v>
      </c>
      <c r="I3040" s="1">
        <v>0.006047</v>
      </c>
      <c r="J3040" s="1">
        <v>-0.01303</v>
      </c>
      <c r="K3040" s="1">
        <v>0.008263</v>
      </c>
    </row>
    <row r="3041" ht="15.75" customHeight="1">
      <c r="A3041" s="1">
        <v>58630.499965</v>
      </c>
      <c r="B3041" s="1">
        <v>58630.0</v>
      </c>
      <c r="C3041" s="1">
        <v>58631.0</v>
      </c>
      <c r="D3041" s="1">
        <v>0.014197</v>
      </c>
      <c r="E3041" s="1">
        <v>0.016947</v>
      </c>
      <c r="F3041" s="1">
        <v>-0.001031</v>
      </c>
      <c r="G3041" s="1">
        <v>0.006901</v>
      </c>
      <c r="H3041" s="1">
        <v>0.006955</v>
      </c>
      <c r="I3041" s="1">
        <v>0.007856</v>
      </c>
      <c r="J3041" s="1">
        <v>0.003979</v>
      </c>
      <c r="K3041" s="1">
        <v>0.010933</v>
      </c>
    </row>
    <row r="3042" ht="15.75" customHeight="1">
      <c r="A3042" s="1">
        <v>58631.499965</v>
      </c>
      <c r="B3042" s="1">
        <v>58631.0</v>
      </c>
      <c r="C3042" s="1">
        <v>58632.0</v>
      </c>
      <c r="D3042" s="1">
        <v>-0.018541</v>
      </c>
      <c r="E3042" s="1">
        <v>0.018436</v>
      </c>
      <c r="F3042" s="1">
        <v>-0.004003</v>
      </c>
      <c r="G3042" s="1">
        <v>0.008114</v>
      </c>
      <c r="H3042" s="1">
        <v>0.001836</v>
      </c>
      <c r="I3042" s="1">
        <v>0.008523</v>
      </c>
      <c r="J3042" s="1">
        <v>-0.017109</v>
      </c>
      <c r="K3042" s="1">
        <v>0.011953</v>
      </c>
    </row>
    <row r="3043" ht="15.75" customHeight="1">
      <c r="A3043" s="1">
        <v>58632.499965</v>
      </c>
      <c r="B3043" s="1">
        <v>58632.0</v>
      </c>
      <c r="C3043" s="1">
        <v>58633.0</v>
      </c>
      <c r="D3043" s="1">
        <v>0.016768</v>
      </c>
      <c r="E3043" s="1">
        <v>0.014257</v>
      </c>
      <c r="F3043" s="1">
        <v>-0.008758</v>
      </c>
      <c r="G3043" s="1">
        <v>0.005907</v>
      </c>
      <c r="H3043" s="1">
        <v>0.007524</v>
      </c>
      <c r="I3043" s="1">
        <v>0.006879</v>
      </c>
      <c r="J3043" s="1">
        <v>0.012585</v>
      </c>
      <c r="K3043" s="1">
        <v>0.009057</v>
      </c>
    </row>
    <row r="3044" ht="15.75" customHeight="1">
      <c r="A3044" s="1">
        <v>58633.499965</v>
      </c>
      <c r="B3044" s="1">
        <v>58633.0</v>
      </c>
      <c r="C3044" s="1">
        <v>58634.0</v>
      </c>
      <c r="D3044" s="1">
        <v>-0.024884</v>
      </c>
      <c r="E3044" s="1">
        <v>0.01391</v>
      </c>
      <c r="F3044" s="1">
        <v>-0.007048</v>
      </c>
      <c r="G3044" s="1">
        <v>0.005759</v>
      </c>
      <c r="H3044" s="1">
        <v>-0.013603</v>
      </c>
      <c r="I3044" s="1">
        <v>0.006411</v>
      </c>
      <c r="J3044" s="1">
        <v>-6.6E-4</v>
      </c>
      <c r="K3044" s="1">
        <v>0.009146</v>
      </c>
    </row>
    <row r="3045" ht="15.75" customHeight="1">
      <c r="A3045" s="1">
        <v>58634.499965</v>
      </c>
      <c r="B3045" s="1">
        <v>58634.0</v>
      </c>
      <c r="C3045" s="1">
        <v>58635.0</v>
      </c>
      <c r="D3045" s="1">
        <v>-0.01172</v>
      </c>
      <c r="E3045" s="1">
        <v>0.014517</v>
      </c>
      <c r="F3045" s="1">
        <v>-0.007958</v>
      </c>
      <c r="G3045" s="1">
        <v>0.006146</v>
      </c>
      <c r="H3045" s="1">
        <v>-0.001529</v>
      </c>
      <c r="I3045" s="1">
        <v>0.00675</v>
      </c>
      <c r="J3045" s="1">
        <v>-0.003066</v>
      </c>
      <c r="K3045" s="1">
        <v>0.00932</v>
      </c>
    </row>
    <row r="3046" ht="15.75" customHeight="1">
      <c r="A3046" s="1">
        <v>58635.499965</v>
      </c>
      <c r="B3046" s="1">
        <v>58635.0</v>
      </c>
      <c r="C3046" s="1">
        <v>58636.0</v>
      </c>
      <c r="D3046" s="1">
        <v>-0.001222</v>
      </c>
      <c r="E3046" s="1">
        <v>0.016521</v>
      </c>
      <c r="F3046" s="1">
        <v>0.006406</v>
      </c>
      <c r="G3046" s="1">
        <v>0.007903</v>
      </c>
      <c r="H3046" s="1">
        <v>0.011457</v>
      </c>
      <c r="I3046" s="1">
        <v>0.007856</v>
      </c>
      <c r="J3046" s="1">
        <v>-0.017596</v>
      </c>
      <c r="K3046" s="1">
        <v>0.010044</v>
      </c>
    </row>
    <row r="3047" ht="15.75" customHeight="1">
      <c r="A3047" s="1">
        <v>58636.499965</v>
      </c>
      <c r="B3047" s="1">
        <v>58636.0</v>
      </c>
      <c r="C3047" s="1">
        <v>58637.0</v>
      </c>
      <c r="D3047" s="1">
        <v>0.008946</v>
      </c>
      <c r="E3047" s="1">
        <v>0.017857</v>
      </c>
      <c r="F3047" s="1">
        <v>-0.002479</v>
      </c>
      <c r="G3047" s="1">
        <v>0.007332</v>
      </c>
      <c r="H3047" s="1">
        <v>0.00406</v>
      </c>
      <c r="I3047" s="1">
        <v>0.008329</v>
      </c>
      <c r="J3047" s="1">
        <v>0.004565</v>
      </c>
      <c r="K3047" s="1">
        <v>0.011197</v>
      </c>
    </row>
    <row r="3048" ht="15.75" customHeight="1">
      <c r="A3048" s="1">
        <v>58637.499965</v>
      </c>
      <c r="B3048" s="1">
        <v>58637.0</v>
      </c>
      <c r="C3048" s="1">
        <v>58638.0</v>
      </c>
      <c r="D3048" s="1">
        <v>-0.007335</v>
      </c>
      <c r="E3048" s="1">
        <v>0.018831</v>
      </c>
      <c r="F3048" s="1">
        <v>-0.001335</v>
      </c>
      <c r="G3048" s="1">
        <v>0.007886</v>
      </c>
      <c r="H3048" s="1">
        <v>0.002646</v>
      </c>
      <c r="I3048" s="1">
        <v>0.00879</v>
      </c>
      <c r="J3048" s="1">
        <v>-0.006664</v>
      </c>
      <c r="K3048" s="1">
        <v>0.011633</v>
      </c>
    </row>
    <row r="3049" ht="15.75" customHeight="1">
      <c r="A3049" s="1">
        <v>58638.499965</v>
      </c>
      <c r="B3049" s="1">
        <v>58638.0</v>
      </c>
      <c r="C3049" s="1">
        <v>58639.0</v>
      </c>
      <c r="D3049" s="1">
        <v>-0.004068</v>
      </c>
      <c r="E3049" s="1">
        <v>0.021159</v>
      </c>
      <c r="F3049" s="1">
        <v>-9.81E-4</v>
      </c>
      <c r="G3049" s="1">
        <v>0.008878</v>
      </c>
      <c r="H3049" s="1">
        <v>-0.011663</v>
      </c>
      <c r="I3049" s="1">
        <v>0.009232</v>
      </c>
      <c r="J3049" s="1">
        <v>0.011156</v>
      </c>
      <c r="K3049" s="1">
        <v>0.013381</v>
      </c>
    </row>
    <row r="3050" ht="15.75" customHeight="1">
      <c r="A3050" s="1">
        <v>58639.499965</v>
      </c>
      <c r="B3050" s="1">
        <v>58639.0</v>
      </c>
      <c r="C3050" s="1">
        <v>58640.0</v>
      </c>
      <c r="D3050" s="1">
        <v>0.024339</v>
      </c>
      <c r="E3050" s="1">
        <v>0.024239</v>
      </c>
      <c r="F3050" s="1">
        <v>0.012375</v>
      </c>
      <c r="G3050" s="1">
        <v>0.010804</v>
      </c>
      <c r="H3050" s="1">
        <v>0.007693</v>
      </c>
      <c r="I3050" s="1">
        <v>0.010884</v>
      </c>
      <c r="J3050" s="1">
        <v>0.005282</v>
      </c>
      <c r="K3050" s="1">
        <v>0.014579</v>
      </c>
    </row>
    <row r="3051" ht="15.75" customHeight="1">
      <c r="A3051" s="1">
        <v>58640.499965</v>
      </c>
      <c r="B3051" s="1">
        <v>58640.0</v>
      </c>
      <c r="C3051" s="1">
        <v>58641.0</v>
      </c>
      <c r="D3051" s="1">
        <v>0.055242</v>
      </c>
      <c r="E3051" s="1">
        <v>0.035642</v>
      </c>
      <c r="F3051" s="1">
        <v>-0.023893</v>
      </c>
      <c r="G3051" s="1">
        <v>0.013082</v>
      </c>
      <c r="H3051" s="1">
        <v>0.021433</v>
      </c>
      <c r="I3051" s="1">
        <v>0.016279</v>
      </c>
      <c r="J3051" s="1">
        <v>0.034519</v>
      </c>
      <c r="K3051" s="1">
        <v>0.02127</v>
      </c>
    </row>
    <row r="3052" ht="15.75" customHeight="1">
      <c r="A3052" s="1">
        <v>58641.499965</v>
      </c>
      <c r="B3052" s="1">
        <v>58641.0</v>
      </c>
      <c r="C3052" s="1">
        <v>58642.0</v>
      </c>
      <c r="D3052" s="1">
        <v>0.18987</v>
      </c>
      <c r="E3052" s="1">
        <v>0.086092</v>
      </c>
      <c r="F3052" s="1">
        <v>0.040835</v>
      </c>
      <c r="G3052" s="1">
        <v>0.026922</v>
      </c>
      <c r="H3052" s="1">
        <v>0.066736</v>
      </c>
      <c r="I3052" s="1">
        <v>0.03411</v>
      </c>
      <c r="J3052" s="1">
        <v>0.061154</v>
      </c>
      <c r="K3052" s="1">
        <v>0.053739</v>
      </c>
    </row>
    <row r="3053" ht="15.75" customHeight="1">
      <c r="A3053" s="1">
        <v>58659.499965</v>
      </c>
      <c r="B3053" s="1">
        <v>58659.0</v>
      </c>
      <c r="C3053" s="1">
        <v>58660.0</v>
      </c>
      <c r="D3053" s="1">
        <v>0.096768</v>
      </c>
      <c r="E3053" s="1">
        <v>0.13845</v>
      </c>
      <c r="F3053" s="1">
        <v>-0.075887</v>
      </c>
      <c r="G3053" s="1">
        <v>0.036582</v>
      </c>
      <c r="H3053" s="1">
        <v>0.102709</v>
      </c>
      <c r="I3053" s="1">
        <v>0.056138</v>
      </c>
      <c r="J3053" s="1">
        <v>7.63E-4</v>
      </c>
      <c r="K3053" s="1">
        <v>0.085071</v>
      </c>
    </row>
    <row r="3054" ht="15.75" customHeight="1">
      <c r="A3054" s="1">
        <v>58660.499965</v>
      </c>
      <c r="B3054" s="1">
        <v>58660.0</v>
      </c>
      <c r="C3054" s="1">
        <v>58661.0</v>
      </c>
      <c r="D3054" s="1">
        <v>-0.05287</v>
      </c>
      <c r="E3054" s="1">
        <v>0.02664</v>
      </c>
      <c r="F3054" s="1">
        <v>-5.59E-4</v>
      </c>
      <c r="G3054" s="1">
        <v>0.010744</v>
      </c>
      <c r="H3054" s="1">
        <v>-0.007729</v>
      </c>
      <c r="I3054" s="1">
        <v>0.011696</v>
      </c>
      <c r="J3054" s="1">
        <v>-0.031642</v>
      </c>
      <c r="K3054" s="1">
        <v>0.016213</v>
      </c>
    </row>
    <row r="3055" ht="15.75" customHeight="1">
      <c r="A3055" s="1">
        <v>58661.499965</v>
      </c>
      <c r="B3055" s="1">
        <v>58661.0</v>
      </c>
      <c r="C3055" s="1">
        <v>58662.0</v>
      </c>
      <c r="D3055" s="1">
        <v>-0.014381</v>
      </c>
      <c r="E3055" s="1">
        <v>0.022774</v>
      </c>
      <c r="F3055" s="1">
        <v>-0.002218</v>
      </c>
      <c r="G3055" s="1">
        <v>0.009614</v>
      </c>
      <c r="H3055" s="1">
        <v>-0.006604</v>
      </c>
      <c r="I3055" s="1">
        <v>0.010054</v>
      </c>
      <c r="J3055" s="1">
        <v>-0.002853</v>
      </c>
      <c r="K3055" s="1">
        <v>0.014089</v>
      </c>
    </row>
    <row r="3056" ht="15.75" customHeight="1">
      <c r="A3056" s="1">
        <v>58662.499965</v>
      </c>
      <c r="B3056" s="1">
        <v>58662.0</v>
      </c>
      <c r="C3056" s="1">
        <v>58663.0</v>
      </c>
      <c r="D3056" s="1">
        <v>-0.009343</v>
      </c>
      <c r="E3056" s="1">
        <v>0.020771</v>
      </c>
      <c r="F3056" s="1">
        <v>0.005002</v>
      </c>
      <c r="G3056" s="1">
        <v>0.008666</v>
      </c>
      <c r="H3056" s="1">
        <v>0.00158</v>
      </c>
      <c r="I3056" s="1">
        <v>0.009368</v>
      </c>
      <c r="J3056" s="1">
        <v>-0.013888</v>
      </c>
      <c r="K3056" s="1">
        <v>0.012895</v>
      </c>
    </row>
    <row r="3057" ht="15.75" customHeight="1">
      <c r="A3057" s="1">
        <v>58663.499965</v>
      </c>
      <c r="B3057" s="1">
        <v>58663.0</v>
      </c>
      <c r="C3057" s="1">
        <v>58664.0</v>
      </c>
      <c r="D3057" s="1">
        <v>-0.009969</v>
      </c>
      <c r="E3057" s="1">
        <v>0.018632</v>
      </c>
      <c r="F3057" s="1">
        <v>-0.003084</v>
      </c>
      <c r="G3057" s="1">
        <v>0.007661</v>
      </c>
      <c r="H3057" s="1">
        <v>-0.010721</v>
      </c>
      <c r="I3057" s="1">
        <v>0.008282</v>
      </c>
      <c r="J3057" s="1">
        <v>0.005129</v>
      </c>
      <c r="K3057" s="1">
        <v>0.011969</v>
      </c>
    </row>
    <row r="3058" ht="15.75" customHeight="1">
      <c r="A3058" s="1">
        <v>58664.499965</v>
      </c>
      <c r="B3058" s="1">
        <v>58664.0</v>
      </c>
      <c r="C3058" s="1">
        <v>58665.0</v>
      </c>
      <c r="D3058" s="1">
        <v>-0.021902</v>
      </c>
      <c r="E3058" s="1">
        <v>0.017349</v>
      </c>
      <c r="F3058" s="1">
        <v>-0.001046</v>
      </c>
      <c r="G3058" s="1">
        <v>0.007962</v>
      </c>
      <c r="H3058" s="1">
        <v>-0.013401</v>
      </c>
      <c r="I3058" s="1">
        <v>0.007579</v>
      </c>
      <c r="J3058" s="1">
        <v>-7.9E-5</v>
      </c>
      <c r="K3058" s="1">
        <v>0.011258</v>
      </c>
    </row>
    <row r="3059" ht="15.75" customHeight="1">
      <c r="A3059" s="1">
        <v>58665.499965</v>
      </c>
      <c r="B3059" s="1">
        <v>58665.0</v>
      </c>
      <c r="C3059" s="1">
        <v>58666.0</v>
      </c>
      <c r="D3059" s="1">
        <v>-2.03E-4</v>
      </c>
      <c r="E3059" s="1">
        <v>0.017001</v>
      </c>
      <c r="F3059" s="1">
        <v>-0.010232</v>
      </c>
      <c r="G3059" s="1">
        <v>0.006517</v>
      </c>
      <c r="H3059" s="1">
        <v>-0.007397</v>
      </c>
      <c r="I3059" s="1">
        <v>0.007488</v>
      </c>
      <c r="J3059" s="1">
        <v>0.014709</v>
      </c>
      <c r="K3059" s="1">
        <v>0.011418</v>
      </c>
    </row>
    <row r="3060" ht="15.75" customHeight="1">
      <c r="A3060" s="1">
        <v>58666.499965</v>
      </c>
      <c r="B3060" s="1">
        <v>58666.0</v>
      </c>
      <c r="C3060" s="1">
        <v>58667.0</v>
      </c>
      <c r="D3060" s="1">
        <v>-0.009888</v>
      </c>
      <c r="E3060" s="1">
        <v>0.016235</v>
      </c>
      <c r="F3060" s="1">
        <v>-0.005721</v>
      </c>
      <c r="G3060" s="1">
        <v>0.006539</v>
      </c>
      <c r="H3060" s="1">
        <v>0.003253</v>
      </c>
      <c r="I3060" s="1">
        <v>0.007428</v>
      </c>
      <c r="J3060" s="1">
        <v>-0.011131</v>
      </c>
      <c r="K3060" s="1">
        <v>0.010638</v>
      </c>
    </row>
    <row r="3061" ht="15.75" customHeight="1">
      <c r="A3061" s="1">
        <v>58667.499965</v>
      </c>
      <c r="B3061" s="1">
        <v>58667.0</v>
      </c>
      <c r="C3061" s="1">
        <v>58668.0</v>
      </c>
      <c r="D3061" s="1">
        <v>-0.010866</v>
      </c>
      <c r="E3061" s="1">
        <v>0.015008</v>
      </c>
      <c r="F3061" s="1">
        <v>0.004558</v>
      </c>
      <c r="G3061" s="1">
        <v>0.006717</v>
      </c>
      <c r="H3061" s="1">
        <v>-0.011464</v>
      </c>
      <c r="I3061" s="1">
        <v>0.00644</v>
      </c>
      <c r="J3061" s="1">
        <v>0.001653</v>
      </c>
      <c r="K3061" s="1">
        <v>0.010181</v>
      </c>
    </row>
    <row r="3062" ht="15.75" customHeight="1">
      <c r="A3062" s="1">
        <v>58668.499965</v>
      </c>
      <c r="B3062" s="1">
        <v>58668.0</v>
      </c>
      <c r="C3062" s="1">
        <v>58669.0</v>
      </c>
      <c r="D3062" s="1">
        <v>0.002385</v>
      </c>
      <c r="E3062" s="1">
        <v>0.015101</v>
      </c>
      <c r="F3062" s="1">
        <v>0.005596</v>
      </c>
      <c r="G3062" s="1">
        <v>0.006883</v>
      </c>
      <c r="H3062" s="1">
        <v>7.61E-4</v>
      </c>
      <c r="I3062" s="1">
        <v>0.006932</v>
      </c>
      <c r="J3062" s="1">
        <v>-0.002768</v>
      </c>
      <c r="K3062" s="1">
        <v>0.009741</v>
      </c>
    </row>
    <row r="3063" ht="15.75" customHeight="1">
      <c r="A3063" s="1">
        <v>58669.499965</v>
      </c>
      <c r="B3063" s="1">
        <v>58669.0</v>
      </c>
      <c r="C3063" s="1">
        <v>58670.0</v>
      </c>
      <c r="D3063" s="1">
        <v>-0.001099</v>
      </c>
      <c r="E3063" s="1">
        <v>0.026934</v>
      </c>
      <c r="F3063" s="1">
        <v>-0.010964</v>
      </c>
      <c r="G3063" s="1">
        <v>0.010288</v>
      </c>
      <c r="H3063" s="1">
        <v>-0.01037</v>
      </c>
      <c r="I3063" s="1">
        <v>0.011624</v>
      </c>
      <c r="J3063" s="1">
        <v>0.018524</v>
      </c>
      <c r="K3063" s="1">
        <v>0.018852</v>
      </c>
    </row>
    <row r="3064" ht="15.75" customHeight="1">
      <c r="A3064" s="1">
        <v>58670.499965</v>
      </c>
      <c r="B3064" s="1">
        <v>58670.0</v>
      </c>
      <c r="C3064" s="1">
        <v>58671.0</v>
      </c>
      <c r="D3064" s="1">
        <v>-0.01657</v>
      </c>
      <c r="E3064" s="1">
        <v>0.014023</v>
      </c>
      <c r="F3064" s="1">
        <v>-4.3E-5</v>
      </c>
      <c r="G3064" s="1">
        <v>0.005988</v>
      </c>
      <c r="H3064" s="1">
        <v>-0.004625</v>
      </c>
      <c r="I3064" s="1">
        <v>0.006098</v>
      </c>
      <c r="J3064" s="1">
        <v>-0.010194</v>
      </c>
      <c r="K3064" s="1">
        <v>0.009154</v>
      </c>
    </row>
    <row r="3065" ht="15.75" customHeight="1">
      <c r="A3065" s="1">
        <v>58671.499965</v>
      </c>
      <c r="B3065" s="1">
        <v>58671.0</v>
      </c>
      <c r="C3065" s="1">
        <v>58672.0</v>
      </c>
      <c r="D3065" s="1">
        <v>-0.025327</v>
      </c>
      <c r="E3065" s="1">
        <v>0.012589</v>
      </c>
      <c r="F3065" s="1">
        <v>-0.011489</v>
      </c>
      <c r="G3065" s="1">
        <v>0.005239</v>
      </c>
      <c r="H3065" s="1">
        <v>-0.01114</v>
      </c>
      <c r="I3065" s="1">
        <v>0.005538</v>
      </c>
      <c r="J3065" s="1">
        <v>-0.001303</v>
      </c>
      <c r="K3065" s="1">
        <v>0.008246</v>
      </c>
    </row>
    <row r="3066" ht="15.75" customHeight="1">
      <c r="A3066" s="1">
        <v>58672.499965</v>
      </c>
      <c r="B3066" s="1">
        <v>58672.0</v>
      </c>
      <c r="C3066" s="1">
        <v>58673.0</v>
      </c>
      <c r="D3066" s="1">
        <v>-0.007674</v>
      </c>
      <c r="E3066" s="1">
        <v>0.012446</v>
      </c>
      <c r="F3066" s="1">
        <v>-0.007403</v>
      </c>
      <c r="G3066" s="1">
        <v>0.005296</v>
      </c>
      <c r="H3066" s="1">
        <v>-0.00855</v>
      </c>
      <c r="I3066" s="1">
        <v>0.00545</v>
      </c>
      <c r="J3066" s="1">
        <v>0.01077</v>
      </c>
      <c r="K3066" s="1">
        <v>0.00816</v>
      </c>
    </row>
    <row r="3067" ht="15.75" customHeight="1">
      <c r="A3067" s="1">
        <v>58673.499965</v>
      </c>
      <c r="B3067" s="1">
        <v>58673.0</v>
      </c>
      <c r="C3067" s="1">
        <v>58674.0</v>
      </c>
      <c r="D3067" s="1">
        <v>0.0063</v>
      </c>
      <c r="E3067" s="1">
        <v>0.011854</v>
      </c>
      <c r="F3067" s="1">
        <v>0.005996</v>
      </c>
      <c r="G3067" s="1">
        <v>0.005486</v>
      </c>
      <c r="H3067" s="1">
        <v>0.001981</v>
      </c>
      <c r="I3067" s="1">
        <v>0.005222</v>
      </c>
      <c r="J3067" s="1">
        <v>-5.49E-4</v>
      </c>
      <c r="K3067" s="1">
        <v>0.00761</v>
      </c>
    </row>
    <row r="3068" ht="15.75" customHeight="1">
      <c r="A3068" s="1">
        <v>58674.499965</v>
      </c>
      <c r="B3068" s="1">
        <v>58674.0</v>
      </c>
      <c r="C3068" s="1">
        <v>58675.0</v>
      </c>
      <c r="D3068" s="1">
        <v>-0.006042</v>
      </c>
      <c r="E3068" s="1">
        <v>0.011482</v>
      </c>
      <c r="F3068" s="1">
        <v>0.001991</v>
      </c>
      <c r="G3068" s="1">
        <v>0.005176</v>
      </c>
      <c r="H3068" s="1">
        <v>-0.001018</v>
      </c>
      <c r="I3068" s="1">
        <v>0.005101</v>
      </c>
      <c r="J3068" s="1">
        <v>-0.006168</v>
      </c>
      <c r="K3068" s="1">
        <v>0.007349</v>
      </c>
    </row>
    <row r="3069" ht="15.75" customHeight="1">
      <c r="A3069" s="1">
        <v>58675.499965</v>
      </c>
      <c r="B3069" s="1">
        <v>58675.0</v>
      </c>
      <c r="C3069" s="1">
        <v>58676.0</v>
      </c>
      <c r="D3069" s="1">
        <v>-0.005648</v>
      </c>
      <c r="E3069" s="1">
        <v>0.011723</v>
      </c>
      <c r="F3069" s="1">
        <v>4.15E-4</v>
      </c>
      <c r="G3069" s="1">
        <v>0.00524</v>
      </c>
      <c r="H3069" s="1">
        <v>-0.004441</v>
      </c>
      <c r="I3069" s="1">
        <v>0.005264</v>
      </c>
      <c r="J3069" s="1">
        <v>-3.7E-4</v>
      </c>
      <c r="K3069" s="1">
        <v>0.007439</v>
      </c>
    </row>
    <row r="3070" ht="15.75" customHeight="1">
      <c r="A3070" s="1">
        <v>58676.499965</v>
      </c>
      <c r="B3070" s="1">
        <v>58676.0</v>
      </c>
      <c r="C3070" s="1">
        <v>58677.0</v>
      </c>
      <c r="D3070" s="1">
        <v>-0.007427</v>
      </c>
      <c r="E3070" s="1">
        <v>0.011326</v>
      </c>
      <c r="F3070" s="1">
        <v>0.001467</v>
      </c>
      <c r="G3070" s="1">
        <v>0.005029</v>
      </c>
      <c r="H3070" s="1">
        <v>-0.006326</v>
      </c>
      <c r="I3070" s="1">
        <v>0.004923</v>
      </c>
      <c r="J3070" s="1">
        <v>3.3E-4</v>
      </c>
      <c r="K3070" s="1">
        <v>0.007367</v>
      </c>
    </row>
    <row r="3071" ht="15.75" customHeight="1">
      <c r="A3071" s="1">
        <v>58677.499965</v>
      </c>
      <c r="B3071" s="1">
        <v>58677.0</v>
      </c>
      <c r="C3071" s="1">
        <v>58678.0</v>
      </c>
      <c r="D3071" s="1">
        <v>0.005931</v>
      </c>
      <c r="E3071" s="1">
        <v>0.012779</v>
      </c>
      <c r="F3071" s="1">
        <v>-0.010781</v>
      </c>
      <c r="G3071" s="1">
        <v>0.005265</v>
      </c>
      <c r="H3071" s="1">
        <v>0.003513</v>
      </c>
      <c r="I3071" s="1">
        <v>0.005973</v>
      </c>
      <c r="J3071" s="1">
        <v>0.007372</v>
      </c>
      <c r="K3071" s="1">
        <v>0.007964</v>
      </c>
    </row>
    <row r="3072" ht="15.75" customHeight="1">
      <c r="A3072" s="1">
        <v>58678.499965</v>
      </c>
      <c r="B3072" s="1">
        <v>58678.0</v>
      </c>
      <c r="C3072" s="1">
        <v>58679.0</v>
      </c>
      <c r="D3072" s="1">
        <v>0.001425</v>
      </c>
      <c r="E3072" s="1">
        <v>0.021212</v>
      </c>
      <c r="F3072" s="1">
        <v>-0.004572</v>
      </c>
      <c r="G3072" s="1">
        <v>0.008679</v>
      </c>
      <c r="H3072" s="1">
        <v>0.008748</v>
      </c>
      <c r="I3072" s="1">
        <v>0.009064</v>
      </c>
      <c r="J3072" s="1">
        <v>-0.007936</v>
      </c>
      <c r="K3072" s="1">
        <v>0.013246</v>
      </c>
    </row>
    <row r="3073" ht="15.75" customHeight="1">
      <c r="A3073" s="1">
        <v>58679.499965</v>
      </c>
      <c r="B3073" s="1">
        <v>58679.0</v>
      </c>
      <c r="C3073" s="1">
        <v>58680.0</v>
      </c>
      <c r="D3073" s="1">
        <v>0.053538</v>
      </c>
      <c r="E3073" s="1">
        <v>0.032069</v>
      </c>
      <c r="F3073" s="1">
        <v>-0.011757</v>
      </c>
      <c r="G3073" s="1">
        <v>0.012973</v>
      </c>
      <c r="H3073" s="1">
        <v>0.018071</v>
      </c>
      <c r="I3073" s="1">
        <v>0.013752</v>
      </c>
      <c r="J3073" s="1">
        <v>0.030255</v>
      </c>
      <c r="K3073" s="1">
        <v>0.019875</v>
      </c>
    </row>
    <row r="3074" ht="15.75" customHeight="1">
      <c r="A3074" s="1">
        <v>58680.499965</v>
      </c>
      <c r="B3074" s="1">
        <v>58680.0</v>
      </c>
      <c r="C3074" s="1">
        <v>58681.0</v>
      </c>
      <c r="D3074" s="1">
        <v>0.409568</v>
      </c>
      <c r="E3074" s="1">
        <v>0.109386</v>
      </c>
      <c r="F3074" s="1">
        <v>0.059896</v>
      </c>
      <c r="G3074" s="1">
        <v>0.040124</v>
      </c>
      <c r="H3074" s="1">
        <v>0.090813</v>
      </c>
      <c r="I3074" s="1">
        <v>0.048702</v>
      </c>
      <c r="J3074" s="1">
        <v>0.19821</v>
      </c>
      <c r="K3074" s="1">
        <v>0.066346</v>
      </c>
    </row>
    <row r="3075" ht="15.75" customHeight="1">
      <c r="A3075" s="1">
        <v>58686.499965</v>
      </c>
      <c r="B3075" s="1">
        <v>58686.0</v>
      </c>
      <c r="C3075" s="1">
        <v>58687.0</v>
      </c>
      <c r="D3075" s="1">
        <v>-0.038975</v>
      </c>
      <c r="E3075" s="1">
        <v>0.014399</v>
      </c>
      <c r="F3075" s="1">
        <v>-0.005975</v>
      </c>
      <c r="G3075" s="1">
        <v>0.006628</v>
      </c>
      <c r="H3075" s="1">
        <v>-0.008207</v>
      </c>
      <c r="I3075" s="1">
        <v>0.005947</v>
      </c>
      <c r="J3075" s="1">
        <v>-0.020076</v>
      </c>
      <c r="K3075" s="1">
        <v>0.00891</v>
      </c>
    </row>
    <row r="3076" ht="15.75" customHeight="1">
      <c r="A3076" s="1">
        <v>58687.499965</v>
      </c>
      <c r="B3076" s="1">
        <v>58687.0</v>
      </c>
      <c r="C3076" s="1">
        <v>58688.0</v>
      </c>
      <c r="D3076" s="1">
        <v>-0.02579</v>
      </c>
      <c r="E3076" s="1">
        <v>0.013946</v>
      </c>
      <c r="F3076" s="1">
        <v>-0.00528</v>
      </c>
      <c r="G3076" s="1">
        <v>0.005808</v>
      </c>
      <c r="H3076" s="1">
        <v>-0.001594</v>
      </c>
      <c r="I3076" s="1">
        <v>0.005932</v>
      </c>
      <c r="J3076" s="1">
        <v>-0.016343</v>
      </c>
      <c r="K3076" s="1">
        <v>0.008648</v>
      </c>
    </row>
    <row r="3077" ht="15.75" customHeight="1">
      <c r="A3077" s="1">
        <v>58688.499965</v>
      </c>
      <c r="B3077" s="1">
        <v>58688.0</v>
      </c>
      <c r="C3077" s="1">
        <v>58689.0</v>
      </c>
      <c r="D3077" s="1">
        <v>-0.041068</v>
      </c>
      <c r="E3077" s="1">
        <v>0.012967</v>
      </c>
      <c r="F3077" s="1">
        <v>0.001501</v>
      </c>
      <c r="G3077" s="1">
        <v>0.00542</v>
      </c>
      <c r="H3077" s="1">
        <v>-0.017531</v>
      </c>
      <c r="I3077" s="1">
        <v>0.005263</v>
      </c>
      <c r="J3077" s="1">
        <v>-0.013339</v>
      </c>
      <c r="K3077" s="1">
        <v>0.008346</v>
      </c>
    </row>
    <row r="3078" ht="15.75" customHeight="1">
      <c r="A3078" s="1">
        <v>58689.499965</v>
      </c>
      <c r="B3078" s="1">
        <v>58689.0</v>
      </c>
      <c r="C3078" s="1">
        <v>58690.0</v>
      </c>
      <c r="D3078" s="1">
        <v>-0.003387</v>
      </c>
      <c r="E3078" s="1">
        <v>0.014287</v>
      </c>
      <c r="F3078" s="1">
        <v>5.35E-4</v>
      </c>
      <c r="G3078" s="1">
        <v>0.006873</v>
      </c>
      <c r="H3078" s="1">
        <v>-0.005557</v>
      </c>
      <c r="I3078" s="1">
        <v>0.005706</v>
      </c>
      <c r="J3078" s="1">
        <v>0.004423</v>
      </c>
      <c r="K3078" s="1">
        <v>0.00907</v>
      </c>
    </row>
    <row r="3079" ht="15.75" customHeight="1">
      <c r="A3079" s="1">
        <v>58690.499965</v>
      </c>
      <c r="B3079" s="1">
        <v>58690.0</v>
      </c>
      <c r="C3079" s="1">
        <v>58691.0</v>
      </c>
      <c r="D3079" s="1">
        <v>-0.01201</v>
      </c>
      <c r="E3079" s="1">
        <v>0.014379</v>
      </c>
      <c r="F3079" s="1">
        <v>-0.002163</v>
      </c>
      <c r="G3079" s="1">
        <v>0.005764</v>
      </c>
      <c r="H3079" s="1">
        <v>-0.002854</v>
      </c>
      <c r="I3079" s="1">
        <v>0.006008</v>
      </c>
      <c r="J3079" s="1">
        <v>-0.004975</v>
      </c>
      <c r="K3079" s="1">
        <v>0.009172</v>
      </c>
    </row>
    <row r="3080" ht="15.75" customHeight="1">
      <c r="A3080" s="1">
        <v>58691.499965</v>
      </c>
      <c r="B3080" s="1">
        <v>58691.0</v>
      </c>
      <c r="C3080" s="1">
        <v>58692.0</v>
      </c>
      <c r="D3080" s="1">
        <v>3.11E-4</v>
      </c>
      <c r="E3080" s="1">
        <v>0.015281</v>
      </c>
      <c r="F3080" s="1">
        <v>-0.006232</v>
      </c>
      <c r="G3080" s="1">
        <v>0.006468</v>
      </c>
      <c r="H3080" s="1">
        <v>0.00676</v>
      </c>
      <c r="I3080" s="1">
        <v>0.006262</v>
      </c>
      <c r="J3080" s="1">
        <v>-0.004734</v>
      </c>
      <c r="K3080" s="1">
        <v>0.009772</v>
      </c>
    </row>
    <row r="3081" ht="15.75" customHeight="1">
      <c r="A3081" s="1">
        <v>58692.499965</v>
      </c>
      <c r="B3081" s="1">
        <v>58692.0</v>
      </c>
      <c r="C3081" s="1">
        <v>58693.0</v>
      </c>
      <c r="D3081" s="1">
        <v>0.072592</v>
      </c>
      <c r="E3081" s="1">
        <v>0.017077</v>
      </c>
      <c r="F3081" s="1">
        <v>0.014516</v>
      </c>
      <c r="G3081" s="1">
        <v>0.007115</v>
      </c>
      <c r="H3081" s="1">
        <v>0.006559</v>
      </c>
      <c r="I3081" s="1">
        <v>0.006848</v>
      </c>
      <c r="J3081" s="1">
        <v>0.046292</v>
      </c>
      <c r="K3081" s="1">
        <v>0.011493</v>
      </c>
    </row>
    <row r="3082" ht="15.75" customHeight="1">
      <c r="A3082" s="1">
        <v>58693.499965</v>
      </c>
      <c r="B3082" s="1">
        <v>58693.0</v>
      </c>
      <c r="C3082" s="1">
        <v>58694.0</v>
      </c>
      <c r="D3082" s="1">
        <v>-0.021066</v>
      </c>
      <c r="E3082" s="1">
        <v>0.015005</v>
      </c>
      <c r="F3082" s="1">
        <v>0.007802</v>
      </c>
      <c r="G3082" s="1">
        <v>0.006442</v>
      </c>
      <c r="H3082" s="1">
        <v>-0.003969</v>
      </c>
      <c r="I3082" s="1">
        <v>0.006329</v>
      </c>
      <c r="J3082" s="1">
        <v>-0.017817</v>
      </c>
      <c r="K3082" s="1">
        <v>0.009897</v>
      </c>
    </row>
    <row r="3083" ht="15.75" customHeight="1">
      <c r="A3083" s="1">
        <v>58694.499965</v>
      </c>
      <c r="B3083" s="1">
        <v>58694.0</v>
      </c>
      <c r="C3083" s="1">
        <v>58695.0</v>
      </c>
      <c r="D3083" s="1">
        <v>0.016801</v>
      </c>
      <c r="E3083" s="1">
        <v>0.01286</v>
      </c>
      <c r="F3083" s="1">
        <v>-0.005777</v>
      </c>
      <c r="G3083" s="1">
        <v>0.004706</v>
      </c>
      <c r="H3083" s="1">
        <v>0.006307</v>
      </c>
      <c r="I3083" s="1">
        <v>0.005368</v>
      </c>
      <c r="J3083" s="1">
        <v>0.01046</v>
      </c>
      <c r="K3083" s="1">
        <v>0.008464</v>
      </c>
    </row>
    <row r="3084" ht="15.75" customHeight="1">
      <c r="A3084" s="1">
        <v>58695.499965</v>
      </c>
      <c r="B3084" s="1">
        <v>58695.0</v>
      </c>
      <c r="C3084" s="1">
        <v>58696.0</v>
      </c>
      <c r="D3084" s="1">
        <v>0.046012</v>
      </c>
      <c r="E3084" s="1">
        <v>0.020326</v>
      </c>
      <c r="F3084" s="1">
        <v>0.016572</v>
      </c>
      <c r="G3084" s="1">
        <v>0.008874</v>
      </c>
      <c r="H3084" s="1">
        <v>0.001668</v>
      </c>
      <c r="I3084" s="1">
        <v>0.008562</v>
      </c>
      <c r="J3084" s="1">
        <v>0.027283</v>
      </c>
      <c r="K3084" s="1">
        <v>0.012962</v>
      </c>
    </row>
    <row r="3085" ht="15.75" customHeight="1">
      <c r="A3085" s="1">
        <v>58696.499965</v>
      </c>
      <c r="B3085" s="1">
        <v>58696.0</v>
      </c>
      <c r="C3085" s="1">
        <v>58697.0</v>
      </c>
      <c r="D3085" s="1">
        <v>0.02153</v>
      </c>
      <c r="E3085" s="1">
        <v>0.013221</v>
      </c>
      <c r="F3085" s="1">
        <v>-0.002437</v>
      </c>
      <c r="G3085" s="1">
        <v>0.005001</v>
      </c>
      <c r="H3085" s="1">
        <v>-0.001709</v>
      </c>
      <c r="I3085" s="1">
        <v>0.005437</v>
      </c>
      <c r="J3085" s="1">
        <v>0.021649</v>
      </c>
      <c r="K3085" s="1">
        <v>0.008835</v>
      </c>
    </row>
    <row r="3086" ht="15.75" customHeight="1">
      <c r="A3086" s="1">
        <v>58697.499965</v>
      </c>
      <c r="B3086" s="1">
        <v>58697.0</v>
      </c>
      <c r="C3086" s="1">
        <v>58698.0</v>
      </c>
      <c r="D3086" s="1">
        <v>-0.032667</v>
      </c>
      <c r="E3086" s="1">
        <v>0.021941</v>
      </c>
      <c r="F3086" s="1">
        <v>-0.005276</v>
      </c>
      <c r="G3086" s="1">
        <v>0.009351</v>
      </c>
      <c r="H3086" s="1">
        <v>-0.018006</v>
      </c>
      <c r="I3086" s="1">
        <v>0.009173</v>
      </c>
      <c r="J3086" s="1">
        <v>-0.004197</v>
      </c>
      <c r="K3086" s="1">
        <v>0.014667</v>
      </c>
    </row>
    <row r="3087" ht="15.75" customHeight="1">
      <c r="A3087" s="1">
        <v>58698.499965</v>
      </c>
      <c r="B3087" s="1">
        <v>58698.0</v>
      </c>
      <c r="C3087" s="1">
        <v>58699.0</v>
      </c>
      <c r="D3087" s="1">
        <v>-0.014806</v>
      </c>
      <c r="E3087" s="1">
        <v>0.017937</v>
      </c>
      <c r="F3087" s="1">
        <v>-0.00163</v>
      </c>
      <c r="G3087" s="1">
        <v>0.008103</v>
      </c>
      <c r="H3087" s="1">
        <v>-0.008401</v>
      </c>
      <c r="I3087" s="1">
        <v>0.007938</v>
      </c>
      <c r="J3087" s="1">
        <v>-0.002223</v>
      </c>
      <c r="K3087" s="1">
        <v>0.011606</v>
      </c>
    </row>
    <row r="3088" ht="15.75" customHeight="1">
      <c r="A3088" s="1">
        <v>58699.499965</v>
      </c>
      <c r="B3088" s="1">
        <v>58699.0</v>
      </c>
      <c r="C3088" s="1">
        <v>58700.0</v>
      </c>
      <c r="D3088" s="1">
        <v>-0.005708</v>
      </c>
      <c r="E3088" s="1">
        <v>0.011597</v>
      </c>
      <c r="F3088" s="1">
        <v>4.29E-4</v>
      </c>
      <c r="G3088" s="1">
        <v>0.005165</v>
      </c>
      <c r="H3088" s="1">
        <v>-0.003046</v>
      </c>
      <c r="I3088" s="1">
        <v>0.005116</v>
      </c>
      <c r="J3088" s="1">
        <v>-0.0015</v>
      </c>
      <c r="K3088" s="1">
        <v>0.007543</v>
      </c>
    </row>
    <row r="3089" ht="15.75" customHeight="1">
      <c r="A3089" s="1">
        <v>58700.499965</v>
      </c>
      <c r="B3089" s="1">
        <v>58700.0</v>
      </c>
      <c r="C3089" s="1">
        <v>58701.0</v>
      </c>
      <c r="D3089" s="1">
        <v>-0.006784</v>
      </c>
      <c r="E3089" s="1">
        <v>0.012449</v>
      </c>
      <c r="F3089" s="1">
        <v>0.006409</v>
      </c>
      <c r="G3089" s="1">
        <v>0.005637</v>
      </c>
      <c r="H3089" s="1">
        <v>-0.008871</v>
      </c>
      <c r="I3089" s="1">
        <v>0.00554</v>
      </c>
      <c r="J3089" s="1">
        <v>-0.001044</v>
      </c>
      <c r="K3089" s="1">
        <v>0.007973</v>
      </c>
    </row>
    <row r="3090" ht="15.75" customHeight="1">
      <c r="A3090" s="1">
        <v>58701.499965</v>
      </c>
      <c r="B3090" s="1">
        <v>58701.0</v>
      </c>
      <c r="C3090" s="1">
        <v>58702.0</v>
      </c>
      <c r="D3090" s="1">
        <v>-0.020019</v>
      </c>
      <c r="E3090" s="1">
        <v>0.012353</v>
      </c>
      <c r="F3090" s="1">
        <v>-7.21E-4</v>
      </c>
      <c r="G3090" s="1">
        <v>0.005311</v>
      </c>
      <c r="H3090" s="1">
        <v>-0.00667</v>
      </c>
      <c r="I3090" s="1">
        <v>0.005673</v>
      </c>
      <c r="J3090" s="1">
        <v>-0.009175</v>
      </c>
      <c r="K3090" s="1">
        <v>0.007814</v>
      </c>
    </row>
    <row r="3091" ht="15.75" customHeight="1">
      <c r="A3091" s="1">
        <v>58702.499965</v>
      </c>
      <c r="B3091" s="1">
        <v>58702.0</v>
      </c>
      <c r="C3091" s="1">
        <v>58703.0</v>
      </c>
      <c r="D3091" s="1">
        <v>0.006408</v>
      </c>
      <c r="E3091" s="1">
        <v>0.013779</v>
      </c>
      <c r="F3091" s="1">
        <v>-0.001901</v>
      </c>
      <c r="G3091" s="1">
        <v>0.005903</v>
      </c>
      <c r="H3091" s="1">
        <v>0.002757</v>
      </c>
      <c r="I3091" s="1">
        <v>0.006265</v>
      </c>
      <c r="J3091" s="1">
        <v>0.004357</v>
      </c>
      <c r="K3091" s="1">
        <v>0.008846</v>
      </c>
    </row>
    <row r="3092" ht="15.75" customHeight="1">
      <c r="A3092" s="1">
        <v>58703.499965</v>
      </c>
      <c r="B3092" s="1">
        <v>58703.0</v>
      </c>
      <c r="C3092" s="1">
        <v>58704.0</v>
      </c>
      <c r="D3092" s="1">
        <v>0.010365</v>
      </c>
      <c r="E3092" s="1">
        <v>0.033637</v>
      </c>
      <c r="F3092" s="1">
        <v>0.007227</v>
      </c>
      <c r="G3092" s="1">
        <v>0.01357</v>
      </c>
      <c r="H3092" s="1">
        <v>0.02418</v>
      </c>
      <c r="I3092" s="1">
        <v>0.016102</v>
      </c>
      <c r="J3092" s="1">
        <v>-0.024396</v>
      </c>
      <c r="K3092" s="1">
        <v>0.021774</v>
      </c>
    </row>
    <row r="3093" ht="15.75" customHeight="1">
      <c r="A3093" s="1">
        <v>58704.499965</v>
      </c>
      <c r="B3093" s="1">
        <v>58704.0</v>
      </c>
      <c r="C3093" s="1">
        <v>58705.0</v>
      </c>
      <c r="D3093" s="1">
        <v>-0.002122</v>
      </c>
      <c r="E3093" s="1">
        <v>0.013397</v>
      </c>
      <c r="F3093" s="1">
        <v>0.002307</v>
      </c>
      <c r="G3093" s="1">
        <v>0.005953</v>
      </c>
      <c r="H3093" s="1">
        <v>0.010979</v>
      </c>
      <c r="I3093" s="1">
        <v>0.006436</v>
      </c>
      <c r="J3093" s="1">
        <v>-0.017833</v>
      </c>
      <c r="K3093" s="1">
        <v>0.008405</v>
      </c>
    </row>
    <row r="3094" ht="15.75" customHeight="1">
      <c r="A3094" s="1">
        <v>58705.499965</v>
      </c>
      <c r="B3094" s="1">
        <v>58705.0</v>
      </c>
      <c r="C3094" s="1">
        <v>58706.0</v>
      </c>
      <c r="D3094" s="1">
        <v>-0.014985</v>
      </c>
      <c r="E3094" s="1">
        <v>0.014091</v>
      </c>
      <c r="F3094" s="1">
        <v>0.004846</v>
      </c>
      <c r="G3094" s="1">
        <v>0.006685</v>
      </c>
      <c r="H3094" s="1">
        <v>-0.003246</v>
      </c>
      <c r="I3094" s="1">
        <v>0.006609</v>
      </c>
      <c r="J3094" s="1">
        <v>-0.013018</v>
      </c>
      <c r="K3094" s="1">
        <v>0.008877</v>
      </c>
    </row>
    <row r="3095" ht="15.75" customHeight="1">
      <c r="A3095" s="1">
        <v>58706.499965</v>
      </c>
      <c r="B3095" s="1">
        <v>58706.0</v>
      </c>
      <c r="C3095" s="1">
        <v>58707.0</v>
      </c>
      <c r="D3095" s="1">
        <v>-0.024962</v>
      </c>
      <c r="E3095" s="1">
        <v>0.013841</v>
      </c>
      <c r="F3095" s="1">
        <v>-0.002375</v>
      </c>
      <c r="G3095" s="1">
        <v>0.006433</v>
      </c>
      <c r="H3095" s="1">
        <v>-0.007907</v>
      </c>
      <c r="I3095" s="1">
        <v>0.006276</v>
      </c>
      <c r="J3095" s="1">
        <v>-0.011794</v>
      </c>
      <c r="K3095" s="1">
        <v>0.008885</v>
      </c>
    </row>
    <row r="3096" ht="15.75" customHeight="1">
      <c r="A3096" s="1">
        <v>58707.499965</v>
      </c>
      <c r="B3096" s="1">
        <v>58707.0</v>
      </c>
      <c r="C3096" s="1">
        <v>58708.0</v>
      </c>
      <c r="D3096" s="1">
        <v>0.021446</v>
      </c>
      <c r="E3096" s="1">
        <v>0.016543</v>
      </c>
      <c r="F3096" s="1">
        <v>0.008234</v>
      </c>
      <c r="G3096" s="1">
        <v>0.00793</v>
      </c>
      <c r="H3096" s="1">
        <v>0.007542</v>
      </c>
      <c r="I3096" s="1">
        <v>0.007755</v>
      </c>
      <c r="J3096" s="1">
        <v>0.005641</v>
      </c>
      <c r="K3096" s="1">
        <v>0.010241</v>
      </c>
    </row>
    <row r="3097" ht="15.75" customHeight="1">
      <c r="A3097" s="1">
        <v>58708.499965</v>
      </c>
      <c r="B3097" s="1">
        <v>58708.0</v>
      </c>
      <c r="C3097" s="1">
        <v>58709.0</v>
      </c>
      <c r="D3097" s="1">
        <v>-0.022916</v>
      </c>
      <c r="E3097" s="1">
        <v>0.01603</v>
      </c>
      <c r="F3097" s="1">
        <v>-0.003141</v>
      </c>
      <c r="G3097" s="1">
        <v>0.006822</v>
      </c>
      <c r="H3097" s="1">
        <v>-0.001548</v>
      </c>
      <c r="I3097" s="1">
        <v>0.007447</v>
      </c>
      <c r="J3097" s="1">
        <v>-0.015193</v>
      </c>
      <c r="K3097" s="1">
        <v>0.010193</v>
      </c>
    </row>
    <row r="3098" ht="15.75" customHeight="1">
      <c r="A3098" s="1">
        <v>58709.499965</v>
      </c>
      <c r="B3098" s="1">
        <v>58709.0</v>
      </c>
      <c r="C3098" s="1">
        <v>58710.0</v>
      </c>
      <c r="D3098" s="1">
        <v>0.0107</v>
      </c>
      <c r="E3098" s="1">
        <v>0.018188</v>
      </c>
      <c r="F3098" s="1">
        <v>-0.004972</v>
      </c>
      <c r="G3098" s="1">
        <v>0.007842</v>
      </c>
      <c r="H3098" s="1">
        <v>0.002908</v>
      </c>
      <c r="I3098" s="1">
        <v>0.008142</v>
      </c>
      <c r="J3098" s="1">
        <v>0.007654</v>
      </c>
      <c r="K3098" s="1">
        <v>0.011599</v>
      </c>
    </row>
    <row r="3099" ht="15.75" customHeight="1">
      <c r="A3099" s="1">
        <v>58710.499965</v>
      </c>
      <c r="B3099" s="1">
        <v>58710.0</v>
      </c>
      <c r="C3099" s="1">
        <v>58711.0</v>
      </c>
      <c r="D3099" s="1">
        <v>0.00573</v>
      </c>
      <c r="E3099" s="1">
        <v>0.021330000000000002</v>
      </c>
      <c r="F3099" s="1">
        <v>0.002528</v>
      </c>
      <c r="G3099" s="1">
        <v>0.010307</v>
      </c>
      <c r="H3099" s="1">
        <v>0.004886</v>
      </c>
      <c r="I3099" s="1">
        <v>0.009828</v>
      </c>
      <c r="J3099" s="1">
        <v>-3.37E-4</v>
      </c>
      <c r="K3099" s="1">
        <v>0.012771</v>
      </c>
    </row>
    <row r="3100" ht="15.75" customHeight="1">
      <c r="A3100" s="1">
        <v>58711.499965</v>
      </c>
      <c r="B3100" s="1">
        <v>58711.0</v>
      </c>
      <c r="C3100" s="1">
        <v>58712.0</v>
      </c>
      <c r="D3100" s="1">
        <v>0.045154</v>
      </c>
      <c r="E3100" s="1">
        <v>0.022546</v>
      </c>
      <c r="F3100" s="1">
        <v>0.003697</v>
      </c>
      <c r="G3100" s="1">
        <v>0.009992</v>
      </c>
      <c r="H3100" s="1">
        <v>0.018372</v>
      </c>
      <c r="I3100" s="1">
        <v>0.010302</v>
      </c>
      <c r="J3100" s="1">
        <v>0.015125</v>
      </c>
      <c r="K3100" s="1">
        <v>0.013515</v>
      </c>
    </row>
    <row r="3101" ht="15.75" customHeight="1">
      <c r="A3101" s="1">
        <v>58712.499965</v>
      </c>
      <c r="B3101" s="1">
        <v>58712.0</v>
      </c>
      <c r="C3101" s="1">
        <v>58713.0</v>
      </c>
      <c r="D3101" s="1">
        <v>0.052437</v>
      </c>
      <c r="E3101" s="1">
        <v>0.027831</v>
      </c>
      <c r="F3101" s="1">
        <v>0.024629</v>
      </c>
      <c r="G3101" s="1">
        <v>0.013324</v>
      </c>
      <c r="H3101" s="1">
        <v>0.009879</v>
      </c>
      <c r="I3101" s="1">
        <v>0.012015</v>
      </c>
      <c r="J3101" s="1">
        <v>0.018732</v>
      </c>
      <c r="K3101" s="1">
        <v>0.016764</v>
      </c>
    </row>
    <row r="3102" ht="15.75" customHeight="1">
      <c r="A3102" s="1">
        <v>58713.499965</v>
      </c>
      <c r="B3102" s="1">
        <v>58713.0</v>
      </c>
      <c r="C3102" s="1">
        <v>58714.0</v>
      </c>
      <c r="D3102" s="1">
        <v>0.154112</v>
      </c>
      <c r="E3102" s="1">
        <v>0.095225</v>
      </c>
      <c r="F3102" s="1">
        <v>0.070675</v>
      </c>
      <c r="G3102" s="1">
        <v>0.052427</v>
      </c>
      <c r="H3102" s="1">
        <v>0.050922</v>
      </c>
      <c r="I3102" s="1">
        <v>0.045563</v>
      </c>
      <c r="J3102" s="1">
        <v>0.026183</v>
      </c>
      <c r="K3102" s="1">
        <v>0.048998</v>
      </c>
    </row>
    <row r="3103" ht="15.75" customHeight="1">
      <c r="A3103" s="1">
        <v>58714.499965</v>
      </c>
      <c r="B3103" s="1">
        <v>58714.0</v>
      </c>
      <c r="C3103" s="1">
        <v>58715.0</v>
      </c>
      <c r="D3103" s="1">
        <v>0.435781</v>
      </c>
      <c r="E3103" s="1">
        <v>0.068858</v>
      </c>
      <c r="F3103" s="1">
        <v>0.056063</v>
      </c>
      <c r="G3103" s="1">
        <v>0.025792</v>
      </c>
      <c r="H3103" s="1">
        <v>0.133409</v>
      </c>
      <c r="I3103" s="1">
        <v>0.027802</v>
      </c>
      <c r="J3103" s="1">
        <v>0.1635</v>
      </c>
      <c r="K3103" s="1">
        <v>0.041589</v>
      </c>
    </row>
    <row r="3104" ht="15.75" customHeight="1">
      <c r="A3104" s="1">
        <v>58718.499965</v>
      </c>
      <c r="B3104" s="1">
        <v>58718.0</v>
      </c>
      <c r="C3104" s="1">
        <v>58719.0</v>
      </c>
      <c r="D3104" s="1">
        <v>0.096297</v>
      </c>
      <c r="E3104" s="1">
        <v>0.028653</v>
      </c>
      <c r="F3104" s="1">
        <v>0.013095</v>
      </c>
      <c r="G3104" s="1">
        <v>0.013661</v>
      </c>
      <c r="H3104" s="1">
        <v>0.046017</v>
      </c>
      <c r="I3104" s="1">
        <v>0.012885</v>
      </c>
      <c r="J3104" s="1">
        <v>0.017592</v>
      </c>
      <c r="K3104" s="1">
        <v>0.016385</v>
      </c>
    </row>
    <row r="3105" ht="15.75" customHeight="1">
      <c r="A3105" s="1">
        <v>58719.499965</v>
      </c>
      <c r="B3105" s="1">
        <v>58719.0</v>
      </c>
      <c r="C3105" s="1">
        <v>58720.0</v>
      </c>
      <c r="D3105" s="1">
        <v>0.112226</v>
      </c>
      <c r="E3105" s="1">
        <v>0.016005</v>
      </c>
      <c r="F3105" s="1">
        <v>0.059428</v>
      </c>
      <c r="G3105" s="1">
        <v>0.008974</v>
      </c>
      <c r="H3105" s="1">
        <v>0.036689</v>
      </c>
      <c r="I3105" s="1">
        <v>0.007077</v>
      </c>
      <c r="J3105" s="1">
        <v>0.015824</v>
      </c>
      <c r="K3105" s="1">
        <v>0.009132</v>
      </c>
    </row>
    <row r="3106" ht="15.75" customHeight="1">
      <c r="A3106" s="1">
        <v>58720.499965</v>
      </c>
      <c r="B3106" s="1">
        <v>58720.0</v>
      </c>
      <c r="C3106" s="1">
        <v>58721.0</v>
      </c>
      <c r="D3106" s="1">
        <v>0.107184</v>
      </c>
      <c r="E3106" s="1">
        <v>0.019441</v>
      </c>
      <c r="F3106" s="1">
        <v>0.02727</v>
      </c>
      <c r="G3106" s="1">
        <v>0.010461</v>
      </c>
      <c r="H3106" s="1">
        <v>0.039034</v>
      </c>
      <c r="I3106" s="1">
        <v>0.008414</v>
      </c>
      <c r="J3106" s="1">
        <v>0.026102</v>
      </c>
      <c r="K3106" s="1">
        <v>0.011037</v>
      </c>
    </row>
    <row r="3107" ht="15.75" customHeight="1">
      <c r="A3107" s="1">
        <v>58721.499965</v>
      </c>
      <c r="B3107" s="1">
        <v>58721.0</v>
      </c>
      <c r="C3107" s="1">
        <v>58722.0</v>
      </c>
      <c r="D3107" s="1">
        <v>0.097738</v>
      </c>
      <c r="E3107" s="1">
        <v>0.01599</v>
      </c>
      <c r="F3107" s="1">
        <v>0.043477</v>
      </c>
      <c r="G3107" s="1">
        <v>0.008507</v>
      </c>
      <c r="H3107" s="1">
        <v>0.032592</v>
      </c>
      <c r="I3107" s="1">
        <v>0.007</v>
      </c>
      <c r="J3107" s="1">
        <v>0.017283</v>
      </c>
      <c r="K3107" s="1">
        <v>0.009007</v>
      </c>
    </row>
    <row r="3108" ht="15.75" customHeight="1">
      <c r="A3108" s="1">
        <v>58722.499965</v>
      </c>
      <c r="B3108" s="1">
        <v>58722.0</v>
      </c>
      <c r="C3108" s="1">
        <v>58723.0</v>
      </c>
      <c r="D3108" s="1">
        <v>0.090545</v>
      </c>
      <c r="E3108" s="1">
        <v>0.022377</v>
      </c>
      <c r="F3108" s="1">
        <v>0.041168</v>
      </c>
      <c r="G3108" s="1">
        <v>0.011801</v>
      </c>
      <c r="H3108" s="1">
        <v>0.029958</v>
      </c>
      <c r="I3108" s="1">
        <v>0.009302</v>
      </c>
      <c r="J3108" s="1">
        <v>0.016363</v>
      </c>
      <c r="K3108" s="1">
        <v>0.013399</v>
      </c>
    </row>
    <row r="3109" ht="15.75" customHeight="1">
      <c r="A3109" s="1">
        <v>58731.499965</v>
      </c>
      <c r="B3109" s="1">
        <v>58731.0</v>
      </c>
      <c r="C3109" s="1">
        <v>58732.0</v>
      </c>
      <c r="D3109" s="1">
        <v>-0.006378</v>
      </c>
      <c r="E3109" s="1">
        <v>0.099426</v>
      </c>
      <c r="F3109" s="1">
        <v>-0.045863</v>
      </c>
      <c r="G3109" s="1">
        <v>0.0335</v>
      </c>
      <c r="H3109" s="1">
        <v>0.007252</v>
      </c>
      <c r="I3109" s="1">
        <v>0.039966</v>
      </c>
      <c r="J3109" s="1">
        <v>0.00897</v>
      </c>
      <c r="K3109" s="1">
        <v>0.060682</v>
      </c>
    </row>
    <row r="3110" ht="15.75" customHeight="1">
      <c r="A3110" s="1">
        <v>58732.499965</v>
      </c>
      <c r="B3110" s="1">
        <v>58732.0</v>
      </c>
      <c r="C3110" s="1">
        <v>58733.0</v>
      </c>
      <c r="D3110" s="1">
        <v>0.207363</v>
      </c>
      <c r="E3110" s="1">
        <v>0.058342</v>
      </c>
      <c r="F3110" s="1">
        <v>0.035902</v>
      </c>
      <c r="G3110" s="1">
        <v>0.025984</v>
      </c>
      <c r="H3110" s="1">
        <v>0.108241</v>
      </c>
      <c r="I3110" s="1">
        <v>0.026958</v>
      </c>
      <c r="J3110" s="1">
        <v>0.031268</v>
      </c>
      <c r="K3110" s="1">
        <v>0.033267</v>
      </c>
    </row>
    <row r="3111" ht="15.75" customHeight="1">
      <c r="A3111" s="1">
        <v>58733.499965</v>
      </c>
      <c r="B3111" s="1">
        <v>58733.0</v>
      </c>
      <c r="C3111" s="1">
        <v>58734.0</v>
      </c>
      <c r="D3111" s="1">
        <v>0.026384</v>
      </c>
      <c r="E3111" s="1">
        <v>0.025564</v>
      </c>
      <c r="F3111" s="1">
        <v>0.018024</v>
      </c>
      <c r="G3111" s="1">
        <v>0.012144</v>
      </c>
      <c r="H3111" s="1">
        <v>-7.87E-4</v>
      </c>
      <c r="I3111" s="1">
        <v>0.010902</v>
      </c>
      <c r="J3111" s="1">
        <v>0.014121</v>
      </c>
      <c r="K3111" s="1">
        <v>0.015596</v>
      </c>
    </row>
    <row r="3112" ht="15.75" customHeight="1">
      <c r="A3112" s="1">
        <v>58734.499965</v>
      </c>
      <c r="B3112" s="1">
        <v>58734.0</v>
      </c>
      <c r="C3112" s="1">
        <v>58735.0</v>
      </c>
      <c r="D3112" s="1">
        <v>0.035033</v>
      </c>
      <c r="E3112" s="1">
        <v>0.023897</v>
      </c>
      <c r="F3112" s="1">
        <v>0.010001</v>
      </c>
      <c r="G3112" s="1">
        <v>0.011915</v>
      </c>
      <c r="H3112" s="1">
        <v>0.023979</v>
      </c>
      <c r="I3112" s="1">
        <v>0.011019</v>
      </c>
      <c r="J3112" s="1">
        <v>-0.003784</v>
      </c>
      <c r="K3112" s="1">
        <v>0.013837</v>
      </c>
    </row>
    <row r="3113" ht="15.75" customHeight="1">
      <c r="A3113" s="1">
        <v>58735.499965</v>
      </c>
      <c r="B3113" s="1">
        <v>58735.0</v>
      </c>
      <c r="C3113" s="1">
        <v>58736.0</v>
      </c>
      <c r="D3113" s="1">
        <v>0.04236</v>
      </c>
      <c r="E3113" s="1">
        <v>0.020565</v>
      </c>
      <c r="F3113" s="1">
        <v>0.02065</v>
      </c>
      <c r="G3113" s="1">
        <v>0.010275</v>
      </c>
      <c r="H3113" s="1">
        <v>-0.00378</v>
      </c>
      <c r="I3113" s="1">
        <v>0.008868</v>
      </c>
      <c r="J3113" s="1">
        <v>0.027847</v>
      </c>
      <c r="K3113" s="1">
        <v>0.012795</v>
      </c>
    </row>
    <row r="3114" ht="15.75" customHeight="1">
      <c r="A3114" s="1">
        <v>58736.499965</v>
      </c>
      <c r="B3114" s="1">
        <v>58736.0</v>
      </c>
      <c r="C3114" s="1">
        <v>58737.0</v>
      </c>
      <c r="D3114" s="1">
        <v>0.016512</v>
      </c>
      <c r="E3114" s="1">
        <v>0.019104</v>
      </c>
      <c r="F3114" s="1">
        <v>0.002814</v>
      </c>
      <c r="G3114" s="1">
        <v>0.008925</v>
      </c>
      <c r="H3114" s="1">
        <v>0.013933</v>
      </c>
      <c r="I3114" s="1">
        <v>0.009062</v>
      </c>
      <c r="J3114" s="1">
        <v>-0.006928</v>
      </c>
      <c r="K3114" s="1">
        <v>0.011375</v>
      </c>
    </row>
    <row r="3115" ht="15.75" customHeight="1">
      <c r="A3115" s="1">
        <v>58737.499965</v>
      </c>
      <c r="B3115" s="1">
        <v>58737.0</v>
      </c>
      <c r="C3115" s="1">
        <v>58738.0</v>
      </c>
      <c r="D3115" s="1">
        <v>0.02693</v>
      </c>
      <c r="E3115" s="1">
        <v>0.01764</v>
      </c>
      <c r="F3115" s="1">
        <v>0.019984</v>
      </c>
      <c r="G3115" s="1">
        <v>0.008439</v>
      </c>
      <c r="H3115" s="1">
        <v>0.004721</v>
      </c>
      <c r="I3115" s="1">
        <v>0.008074</v>
      </c>
      <c r="J3115" s="1">
        <v>0.006078</v>
      </c>
      <c r="K3115" s="1">
        <v>0.010976</v>
      </c>
    </row>
    <row r="3116" ht="15.75" customHeight="1">
      <c r="A3116" s="1">
        <v>58738.499965</v>
      </c>
      <c r="B3116" s="1">
        <v>58738.0</v>
      </c>
      <c r="C3116" s="1">
        <v>58739.0</v>
      </c>
      <c r="D3116" s="1">
        <v>0.040678</v>
      </c>
      <c r="E3116" s="1">
        <v>0.017236</v>
      </c>
      <c r="F3116" s="1">
        <v>0.022518</v>
      </c>
      <c r="G3116" s="1">
        <v>0.008421</v>
      </c>
      <c r="H3116" s="1">
        <v>0.014637</v>
      </c>
      <c r="I3116" s="1">
        <v>0.008325</v>
      </c>
      <c r="J3116" s="1">
        <v>0.00222</v>
      </c>
      <c r="K3116" s="1">
        <v>0.010261</v>
      </c>
    </row>
    <row r="3117" ht="15.75" customHeight="1">
      <c r="A3117" s="1">
        <v>58739.499965</v>
      </c>
      <c r="B3117" s="1">
        <v>58739.0</v>
      </c>
      <c r="C3117" s="1">
        <v>58740.0</v>
      </c>
      <c r="D3117" s="1">
        <v>0.0333</v>
      </c>
      <c r="E3117" s="1">
        <v>0.015126</v>
      </c>
      <c r="F3117" s="1">
        <v>0.003717</v>
      </c>
      <c r="G3117" s="1">
        <v>0.007065</v>
      </c>
      <c r="H3117" s="1">
        <v>0.023451</v>
      </c>
      <c r="I3117" s="1">
        <v>0.007175</v>
      </c>
      <c r="J3117" s="1">
        <v>-0.002107</v>
      </c>
      <c r="K3117" s="1">
        <v>0.009336</v>
      </c>
    </row>
    <row r="3118" ht="15.75" customHeight="1">
      <c r="A3118" s="1">
        <v>58740.499965</v>
      </c>
      <c r="B3118" s="1">
        <v>58740.0</v>
      </c>
      <c r="C3118" s="1">
        <v>58741.0</v>
      </c>
      <c r="D3118" s="1">
        <v>0.006645</v>
      </c>
      <c r="E3118" s="1">
        <v>0.013901</v>
      </c>
      <c r="F3118" s="1">
        <v>0.005478</v>
      </c>
      <c r="G3118" s="1">
        <v>0.007126</v>
      </c>
      <c r="H3118" s="1">
        <v>-0.004963</v>
      </c>
      <c r="I3118" s="1">
        <v>0.006332</v>
      </c>
      <c r="J3118" s="1">
        <v>0.008937</v>
      </c>
      <c r="K3118" s="1">
        <v>0.008766</v>
      </c>
    </row>
    <row r="3119" ht="15.75" customHeight="1">
      <c r="A3119" s="1">
        <v>58741.499965</v>
      </c>
      <c r="B3119" s="1">
        <v>58741.0</v>
      </c>
      <c r="C3119" s="1">
        <v>58742.0</v>
      </c>
      <c r="D3119" s="1">
        <v>0.020439</v>
      </c>
      <c r="E3119" s="1">
        <v>0.015087</v>
      </c>
      <c r="F3119" s="1">
        <v>0.00218</v>
      </c>
      <c r="G3119" s="1">
        <v>0.006913</v>
      </c>
      <c r="H3119" s="1">
        <v>0.005306</v>
      </c>
      <c r="I3119" s="1">
        <v>0.007023</v>
      </c>
      <c r="J3119" s="1">
        <v>0.010629</v>
      </c>
      <c r="K3119" s="1">
        <v>0.009657</v>
      </c>
    </row>
    <row r="3120" ht="15.75" customHeight="1">
      <c r="A3120" s="1">
        <v>58742.499965</v>
      </c>
      <c r="B3120" s="1">
        <v>58742.0</v>
      </c>
      <c r="C3120" s="1">
        <v>58743.0</v>
      </c>
      <c r="D3120" s="1">
        <v>0.019422</v>
      </c>
      <c r="E3120" s="1">
        <v>0.027391</v>
      </c>
      <c r="F3120" s="1">
        <v>-0.008634</v>
      </c>
      <c r="G3120" s="1">
        <v>0.01165</v>
      </c>
      <c r="H3120" s="1">
        <v>0.009</v>
      </c>
      <c r="I3120" s="1">
        <v>0.012171</v>
      </c>
      <c r="J3120" s="1">
        <v>0.010619</v>
      </c>
      <c r="K3120" s="1">
        <v>0.018473</v>
      </c>
    </row>
    <row r="3121" ht="15.75" customHeight="1">
      <c r="A3121" s="1">
        <v>58743.499965</v>
      </c>
      <c r="B3121" s="1">
        <v>58743.0</v>
      </c>
      <c r="C3121" s="1">
        <v>58744.0</v>
      </c>
      <c r="D3121" s="1">
        <v>0.00924</v>
      </c>
      <c r="E3121" s="1">
        <v>0.013461</v>
      </c>
      <c r="F3121" s="1">
        <v>0.010346</v>
      </c>
      <c r="G3121" s="1">
        <v>0.005849</v>
      </c>
      <c r="H3121" s="1">
        <v>0.008339</v>
      </c>
      <c r="I3121" s="1">
        <v>0.006135</v>
      </c>
      <c r="J3121" s="1">
        <v>-0.009174</v>
      </c>
      <c r="K3121" s="1">
        <v>0.008477</v>
      </c>
    </row>
    <row r="3122" ht="15.75" customHeight="1">
      <c r="A3122" s="1">
        <v>58744.499965</v>
      </c>
      <c r="B3122" s="1">
        <v>58744.0</v>
      </c>
      <c r="C3122" s="1">
        <v>58745.0</v>
      </c>
      <c r="D3122" s="1">
        <v>-0.012564</v>
      </c>
      <c r="E3122" s="1">
        <v>0.012114</v>
      </c>
      <c r="F3122" s="1">
        <v>5.09E-4</v>
      </c>
      <c r="G3122" s="1">
        <v>0.005048</v>
      </c>
      <c r="H3122" s="1">
        <v>-5.71E-4</v>
      </c>
      <c r="I3122" s="1">
        <v>0.005425</v>
      </c>
      <c r="J3122" s="1">
        <v>-0.011514</v>
      </c>
      <c r="K3122" s="1">
        <v>0.00779</v>
      </c>
    </row>
    <row r="3123" ht="15.75" customHeight="1">
      <c r="A3123" s="1">
        <v>58745.499965</v>
      </c>
      <c r="B3123" s="1">
        <v>58745.0</v>
      </c>
      <c r="C3123" s="1">
        <v>58746.0</v>
      </c>
      <c r="D3123" s="1">
        <v>-0.012317</v>
      </c>
      <c r="E3123" s="1">
        <v>0.012031</v>
      </c>
      <c r="F3123" s="1">
        <v>-0.003196</v>
      </c>
      <c r="G3123" s="1">
        <v>0.005306</v>
      </c>
      <c r="H3123" s="1">
        <v>-0.005117</v>
      </c>
      <c r="I3123" s="1">
        <v>0.005449</v>
      </c>
      <c r="J3123" s="1">
        <v>-0.003313</v>
      </c>
      <c r="K3123" s="1">
        <v>0.007627</v>
      </c>
    </row>
    <row r="3124" ht="15.75" customHeight="1">
      <c r="A3124" s="1">
        <v>58746.499965</v>
      </c>
      <c r="B3124" s="1">
        <v>58746.0</v>
      </c>
      <c r="C3124" s="1">
        <v>58747.0</v>
      </c>
      <c r="D3124" s="1">
        <v>-0.009546</v>
      </c>
      <c r="E3124" s="1">
        <v>0.01136</v>
      </c>
      <c r="F3124" s="1">
        <v>-0.003272</v>
      </c>
      <c r="G3124" s="1">
        <v>0.004722</v>
      </c>
      <c r="H3124" s="1">
        <v>3.53E-4</v>
      </c>
      <c r="I3124" s="1">
        <v>0.005217</v>
      </c>
      <c r="J3124" s="1">
        <v>-0.008434</v>
      </c>
      <c r="K3124" s="1">
        <v>0.007189</v>
      </c>
    </row>
    <row r="3125" ht="15.75" customHeight="1">
      <c r="A3125" s="1">
        <v>58747.499965</v>
      </c>
      <c r="B3125" s="1">
        <v>58747.0</v>
      </c>
      <c r="C3125" s="1">
        <v>58748.0</v>
      </c>
      <c r="D3125" s="1">
        <v>0.009489</v>
      </c>
      <c r="E3125" s="1">
        <v>0.01163</v>
      </c>
      <c r="F3125" s="1">
        <v>-0.003756</v>
      </c>
      <c r="G3125" s="1">
        <v>0.004905</v>
      </c>
      <c r="H3125" s="1">
        <v>0.002445</v>
      </c>
      <c r="I3125" s="1">
        <v>0.005169</v>
      </c>
      <c r="J3125" s="1">
        <v>0.008665</v>
      </c>
      <c r="K3125" s="1">
        <v>0.00754</v>
      </c>
    </row>
    <row r="3126" ht="15.75" customHeight="1">
      <c r="A3126" s="1">
        <v>58748.499965</v>
      </c>
      <c r="B3126" s="1">
        <v>58748.0</v>
      </c>
      <c r="C3126" s="1">
        <v>58749.0</v>
      </c>
      <c r="D3126" s="1">
        <v>-0.016911</v>
      </c>
      <c r="E3126" s="1">
        <v>0.010823</v>
      </c>
      <c r="F3126" s="1">
        <v>-0.002067</v>
      </c>
      <c r="G3126" s="1">
        <v>0.004822</v>
      </c>
      <c r="H3126" s="1">
        <v>-0.011528</v>
      </c>
      <c r="I3126" s="1">
        <v>0.004727</v>
      </c>
      <c r="J3126" s="1">
        <v>-0.001481</v>
      </c>
      <c r="K3126" s="1">
        <v>0.007003</v>
      </c>
    </row>
    <row r="3127" ht="15.75" customHeight="1">
      <c r="A3127" s="1">
        <v>58749.499965</v>
      </c>
      <c r="B3127" s="1">
        <v>58749.0</v>
      </c>
      <c r="C3127" s="1">
        <v>58750.0</v>
      </c>
      <c r="D3127" s="1">
        <v>0.005705</v>
      </c>
      <c r="E3127" s="1">
        <v>0.011361</v>
      </c>
      <c r="F3127" s="1">
        <v>-0.001226</v>
      </c>
      <c r="G3127" s="1">
        <v>0.004924</v>
      </c>
      <c r="H3127" s="1">
        <v>0.006753</v>
      </c>
      <c r="I3127" s="1">
        <v>0.005206</v>
      </c>
      <c r="J3127" s="1">
        <v>-0.002109</v>
      </c>
      <c r="K3127" s="1">
        <v>0.007105</v>
      </c>
    </row>
    <row r="3128" ht="15.75" customHeight="1">
      <c r="A3128" s="1">
        <v>58750.499965</v>
      </c>
      <c r="B3128" s="1">
        <v>58750.0</v>
      </c>
      <c r="C3128" s="1">
        <v>58751.0</v>
      </c>
      <c r="D3128" s="1">
        <v>0.015523</v>
      </c>
      <c r="E3128" s="1">
        <v>0.011521</v>
      </c>
      <c r="F3128" s="1">
        <v>-8.02E-4</v>
      </c>
      <c r="G3128" s="1">
        <v>0.005006</v>
      </c>
      <c r="H3128" s="1">
        <v>2.66E-4</v>
      </c>
      <c r="I3128" s="1">
        <v>0.00497</v>
      </c>
      <c r="J3128" s="1">
        <v>0.013496</v>
      </c>
      <c r="K3128" s="1">
        <v>0.00749</v>
      </c>
    </row>
    <row r="3129" ht="15.75" customHeight="1">
      <c r="A3129" s="1">
        <v>58751.499965</v>
      </c>
      <c r="B3129" s="1">
        <v>58751.0</v>
      </c>
      <c r="C3129" s="1">
        <v>58752.0</v>
      </c>
      <c r="D3129" s="1">
        <v>0.013041</v>
      </c>
      <c r="E3129" s="1">
        <v>0.015907</v>
      </c>
      <c r="F3129" s="1">
        <v>-0.003094</v>
      </c>
      <c r="G3129" s="1">
        <v>0.006234</v>
      </c>
      <c r="H3129" s="1">
        <v>-0.001751</v>
      </c>
      <c r="I3129" s="1">
        <v>0.006699</v>
      </c>
      <c r="J3129" s="1">
        <v>0.016134</v>
      </c>
      <c r="K3129" s="1">
        <v>0.01035</v>
      </c>
    </row>
    <row r="3130" ht="15.75" customHeight="1">
      <c r="A3130" s="1">
        <v>58752.499965</v>
      </c>
      <c r="B3130" s="1">
        <v>58752.0</v>
      </c>
      <c r="C3130" s="1">
        <v>58753.0</v>
      </c>
      <c r="D3130" s="1">
        <v>0.022299</v>
      </c>
      <c r="E3130" s="1">
        <v>0.017187</v>
      </c>
      <c r="F3130" s="1">
        <v>0.00616</v>
      </c>
      <c r="G3130" s="1">
        <v>0.007546</v>
      </c>
      <c r="H3130" s="1">
        <v>0.007586</v>
      </c>
      <c r="I3130" s="1">
        <v>0.007346</v>
      </c>
      <c r="J3130" s="1">
        <v>0.007245</v>
      </c>
      <c r="K3130" s="1">
        <v>0.011136</v>
      </c>
    </row>
    <row r="3131" ht="15.75" customHeight="1">
      <c r="A3131" s="1">
        <v>58753.499965</v>
      </c>
      <c r="B3131" s="1">
        <v>58753.0</v>
      </c>
      <c r="C3131" s="1">
        <v>58754.0</v>
      </c>
      <c r="D3131" s="1">
        <v>0.012347</v>
      </c>
      <c r="E3131" s="1">
        <v>0.01364</v>
      </c>
      <c r="F3131" s="1">
        <v>0.01212</v>
      </c>
      <c r="G3131" s="1">
        <v>0.006005</v>
      </c>
      <c r="H3131" s="1">
        <v>-0.002592</v>
      </c>
      <c r="I3131" s="1">
        <v>0.005652</v>
      </c>
      <c r="J3131" s="1">
        <v>0.006788</v>
      </c>
      <c r="K3131" s="1">
        <v>0.009148</v>
      </c>
    </row>
    <row r="3132" ht="15.75" customHeight="1">
      <c r="A3132" s="1">
        <v>58754.499965</v>
      </c>
      <c r="B3132" s="1">
        <v>58754.0</v>
      </c>
      <c r="C3132" s="1">
        <v>58755.0</v>
      </c>
      <c r="D3132" s="1">
        <v>0.0095</v>
      </c>
      <c r="E3132" s="1">
        <v>0.015764</v>
      </c>
      <c r="F3132" s="1">
        <v>9.95E-4</v>
      </c>
      <c r="G3132" s="1">
        <v>0.006617</v>
      </c>
      <c r="H3132" s="1">
        <v>0.010246</v>
      </c>
      <c r="I3132" s="1">
        <v>0.006734</v>
      </c>
      <c r="J3132" s="1">
        <v>-0.004297</v>
      </c>
      <c r="K3132" s="1">
        <v>0.010056</v>
      </c>
    </row>
    <row r="3133" ht="15.75" customHeight="1">
      <c r="A3133" s="1">
        <v>58755.499965</v>
      </c>
      <c r="B3133" s="1">
        <v>58755.0</v>
      </c>
      <c r="C3133" s="1">
        <v>58756.0</v>
      </c>
      <c r="D3133" s="1">
        <v>5.91E-4</v>
      </c>
      <c r="E3133" s="1">
        <v>0.01641</v>
      </c>
      <c r="F3133" s="1">
        <v>0.006706</v>
      </c>
      <c r="G3133" s="1">
        <v>0.007676</v>
      </c>
      <c r="H3133" s="1">
        <v>-0.003067</v>
      </c>
      <c r="I3133" s="1">
        <v>0.006485</v>
      </c>
      <c r="J3133" s="1">
        <v>3.2E-4</v>
      </c>
      <c r="K3133" s="1">
        <v>0.010578</v>
      </c>
    </row>
    <row r="3134" ht="15.75" customHeight="1">
      <c r="A3134" s="1">
        <v>58756.499965</v>
      </c>
      <c r="B3134" s="1">
        <v>58756.0</v>
      </c>
      <c r="C3134" s="1">
        <v>58757.0</v>
      </c>
      <c r="D3134" s="1">
        <v>0.004211</v>
      </c>
      <c r="E3134" s="1">
        <v>0.015079</v>
      </c>
      <c r="F3134" s="1">
        <v>0.005802</v>
      </c>
      <c r="G3134" s="1">
        <v>0.006877</v>
      </c>
      <c r="H3134" s="1">
        <v>0.005583</v>
      </c>
      <c r="I3134" s="1">
        <v>0.006412</v>
      </c>
      <c r="J3134" s="1">
        <v>-0.006175</v>
      </c>
      <c r="K3134" s="1">
        <v>0.009309</v>
      </c>
    </row>
    <row r="3135" ht="15.75" customHeight="1">
      <c r="A3135" s="1">
        <v>58757.499965</v>
      </c>
      <c r="B3135" s="1">
        <v>58757.0</v>
      </c>
      <c r="C3135" s="1">
        <v>58758.0</v>
      </c>
      <c r="D3135" s="1">
        <v>0.005139</v>
      </c>
      <c r="E3135" s="1">
        <v>0.015303</v>
      </c>
      <c r="F3135" s="1">
        <v>0.003635</v>
      </c>
      <c r="G3135" s="1">
        <v>0.00706</v>
      </c>
      <c r="H3135" s="1">
        <v>0.002283</v>
      </c>
      <c r="I3135" s="1">
        <v>0.006483</v>
      </c>
      <c r="J3135" s="1">
        <v>-0.001369</v>
      </c>
      <c r="K3135" s="1">
        <v>0.009425</v>
      </c>
    </row>
    <row r="3136" ht="15.75" customHeight="1">
      <c r="A3136" s="1">
        <v>58758.499965</v>
      </c>
      <c r="B3136" s="1">
        <v>58758.0</v>
      </c>
      <c r="C3136" s="1">
        <v>58759.0</v>
      </c>
      <c r="D3136" s="1">
        <v>-0.01004</v>
      </c>
      <c r="E3136" s="1">
        <v>0.013207</v>
      </c>
      <c r="F3136" s="1">
        <v>-0.007913</v>
      </c>
      <c r="G3136" s="1">
        <v>0.00552</v>
      </c>
      <c r="H3136" s="1">
        <v>0.004023</v>
      </c>
      <c r="I3136" s="1">
        <v>0.005719</v>
      </c>
      <c r="J3136" s="1">
        <v>-0.007276</v>
      </c>
      <c r="K3136" s="1">
        <v>0.008173</v>
      </c>
    </row>
    <row r="3137" ht="15.75" customHeight="1">
      <c r="A3137" s="1">
        <v>58759.499965</v>
      </c>
      <c r="B3137" s="1">
        <v>58759.0</v>
      </c>
      <c r="C3137" s="1">
        <v>58760.0</v>
      </c>
      <c r="D3137" s="1">
        <v>-0.002145</v>
      </c>
      <c r="E3137" s="1">
        <v>0.012825</v>
      </c>
      <c r="F3137" s="1">
        <v>4.06E-4</v>
      </c>
      <c r="G3137" s="1">
        <v>0.005809</v>
      </c>
      <c r="H3137" s="1">
        <v>-0.003478</v>
      </c>
      <c r="I3137" s="1">
        <v>0.005218</v>
      </c>
      <c r="J3137" s="1">
        <v>0.002669</v>
      </c>
      <c r="K3137" s="1">
        <v>0.008157</v>
      </c>
    </row>
    <row r="3138" ht="15.75" customHeight="1">
      <c r="A3138" s="1">
        <v>58760.499965</v>
      </c>
      <c r="B3138" s="1">
        <v>58760.0</v>
      </c>
      <c r="C3138" s="1">
        <v>58761.0</v>
      </c>
      <c r="D3138" s="1">
        <v>0.004315</v>
      </c>
      <c r="E3138" s="1">
        <v>0.012213</v>
      </c>
      <c r="F3138" s="1">
        <v>0.004229</v>
      </c>
      <c r="G3138" s="1">
        <v>0.006133</v>
      </c>
      <c r="H3138" s="1">
        <v>0.001932</v>
      </c>
      <c r="I3138" s="1">
        <v>0.004845</v>
      </c>
      <c r="J3138" s="1">
        <v>5.5E-5</v>
      </c>
      <c r="K3138" s="1">
        <v>0.007724</v>
      </c>
    </row>
    <row r="3139" ht="15.75" customHeight="1">
      <c r="A3139" s="1">
        <v>58761.499965</v>
      </c>
      <c r="B3139" s="1">
        <v>58761.0</v>
      </c>
      <c r="C3139" s="1">
        <v>58762.0</v>
      </c>
      <c r="D3139" s="1">
        <v>-0.012808</v>
      </c>
      <c r="E3139" s="1">
        <v>0.012421</v>
      </c>
      <c r="F3139" s="1">
        <v>-0.004498</v>
      </c>
      <c r="G3139" s="1">
        <v>0.0056</v>
      </c>
      <c r="H3139" s="1">
        <v>-0.003549</v>
      </c>
      <c r="I3139" s="1">
        <v>0.005032</v>
      </c>
      <c r="J3139" s="1">
        <v>-0.004983</v>
      </c>
      <c r="K3139" s="1">
        <v>0.007855</v>
      </c>
    </row>
    <row r="3140" ht="15.75" customHeight="1">
      <c r="A3140" s="1">
        <v>58762.499965</v>
      </c>
      <c r="B3140" s="1">
        <v>58762.0</v>
      </c>
      <c r="C3140" s="1">
        <v>58763.0</v>
      </c>
      <c r="D3140" s="1">
        <v>-0.006623</v>
      </c>
      <c r="E3140" s="1">
        <v>0.012697</v>
      </c>
      <c r="F3140" s="1">
        <v>0.002846</v>
      </c>
      <c r="G3140" s="1">
        <v>0.005471</v>
      </c>
      <c r="H3140" s="1">
        <v>0.002755</v>
      </c>
      <c r="I3140" s="1">
        <v>0.005252</v>
      </c>
      <c r="J3140" s="1">
        <v>-0.01091</v>
      </c>
      <c r="K3140" s="1">
        <v>0.008036</v>
      </c>
    </row>
    <row r="3141" ht="15.75" customHeight="1">
      <c r="A3141" s="1">
        <v>58763.499965</v>
      </c>
      <c r="B3141" s="1">
        <v>58763.0</v>
      </c>
      <c r="C3141" s="1">
        <v>58764.0</v>
      </c>
      <c r="D3141" s="1">
        <v>-2.32E-4</v>
      </c>
      <c r="E3141" s="1">
        <v>0.014239</v>
      </c>
      <c r="F3141" s="1">
        <v>0.001059</v>
      </c>
      <c r="G3141" s="1">
        <v>0.006209</v>
      </c>
      <c r="H3141" s="1">
        <v>-0.005916</v>
      </c>
      <c r="I3141" s="1">
        <v>0.005388</v>
      </c>
      <c r="J3141" s="1">
        <v>0.006457</v>
      </c>
      <c r="K3141" s="1">
        <v>0.009492</v>
      </c>
    </row>
    <row r="3142" ht="15.75" customHeight="1">
      <c r="A3142" s="1">
        <v>58764.499965</v>
      </c>
      <c r="B3142" s="1">
        <v>58764.0</v>
      </c>
      <c r="C3142" s="1">
        <v>58765.0</v>
      </c>
      <c r="D3142" s="1">
        <v>-0.009015</v>
      </c>
      <c r="E3142" s="1">
        <v>0.014599</v>
      </c>
      <c r="F3142" s="1">
        <v>-0.011032</v>
      </c>
      <c r="G3142" s="1">
        <v>0.006066</v>
      </c>
      <c r="H3142" s="1">
        <v>-0.004663</v>
      </c>
      <c r="I3142" s="1">
        <v>0.005803</v>
      </c>
      <c r="J3142" s="1">
        <v>0.003099</v>
      </c>
      <c r="K3142" s="1">
        <v>0.009511</v>
      </c>
    </row>
    <row r="3143" ht="15.75" customHeight="1">
      <c r="A3143" s="1">
        <v>58765.499965</v>
      </c>
      <c r="B3143" s="1">
        <v>58765.0</v>
      </c>
      <c r="C3143" s="1">
        <v>58766.0</v>
      </c>
      <c r="D3143" s="1">
        <v>0.055187</v>
      </c>
      <c r="E3143" s="1">
        <v>0.01223</v>
      </c>
      <c r="F3143" s="1">
        <v>0.004524</v>
      </c>
      <c r="G3143" s="1">
        <v>0.004517</v>
      </c>
      <c r="H3143" s="1">
        <v>0.013287</v>
      </c>
      <c r="I3143" s="1">
        <v>0.00505</v>
      </c>
      <c r="J3143" s="1">
        <v>0.029483</v>
      </c>
      <c r="K3143" s="1">
        <v>0.008247</v>
      </c>
    </row>
    <row r="3144" ht="15.75" customHeight="1">
      <c r="A3144" s="1">
        <v>58766.499965</v>
      </c>
      <c r="B3144" s="1">
        <v>58766.0</v>
      </c>
      <c r="C3144" s="1">
        <v>58767.0</v>
      </c>
      <c r="D3144" s="1">
        <v>-0.002523</v>
      </c>
      <c r="E3144" s="1">
        <v>0.013735</v>
      </c>
      <c r="F3144" s="1">
        <v>-0.008593</v>
      </c>
      <c r="G3144" s="1">
        <v>0.005534</v>
      </c>
      <c r="H3144" s="1">
        <v>-0.004188</v>
      </c>
      <c r="I3144" s="1">
        <v>0.00574</v>
      </c>
      <c r="J3144" s="1">
        <v>0.008153</v>
      </c>
      <c r="K3144" s="1">
        <v>0.009298</v>
      </c>
    </row>
    <row r="3145" ht="15.75" customHeight="1">
      <c r="A3145" s="1">
        <v>58767.499965</v>
      </c>
      <c r="B3145" s="1">
        <v>58767.0</v>
      </c>
      <c r="C3145" s="1">
        <v>58768.0</v>
      </c>
      <c r="D3145" s="1">
        <v>0.004632</v>
      </c>
      <c r="E3145" s="1">
        <v>0.010961</v>
      </c>
      <c r="F3145" s="1">
        <v>7.12E-4</v>
      </c>
      <c r="G3145" s="1">
        <v>0.004501</v>
      </c>
      <c r="H3145" s="1">
        <v>-0.00387</v>
      </c>
      <c r="I3145" s="1">
        <v>0.00425</v>
      </c>
      <c r="J3145" s="1">
        <v>0.007945</v>
      </c>
      <c r="K3145" s="1">
        <v>0.007542</v>
      </c>
    </row>
    <row r="3146" ht="15.75" customHeight="1">
      <c r="A3146" s="1">
        <v>58768.499965</v>
      </c>
      <c r="B3146" s="1">
        <v>58768.0</v>
      </c>
      <c r="C3146" s="1">
        <v>58769.0</v>
      </c>
      <c r="D3146" s="1">
        <v>-0.017668</v>
      </c>
      <c r="E3146" s="1">
        <v>0.010795</v>
      </c>
      <c r="F3146" s="1">
        <v>-0.011929</v>
      </c>
      <c r="G3146" s="1">
        <v>0.003658</v>
      </c>
      <c r="H3146" s="1">
        <v>-0.001928</v>
      </c>
      <c r="I3146" s="1">
        <v>0.004284</v>
      </c>
      <c r="J3146" s="1">
        <v>-0.004733</v>
      </c>
      <c r="K3146" s="1">
        <v>0.007482</v>
      </c>
    </row>
    <row r="3147" ht="15.75" customHeight="1">
      <c r="A3147" s="1">
        <v>58769.499965</v>
      </c>
      <c r="B3147" s="1">
        <v>58769.0</v>
      </c>
      <c r="C3147" s="1">
        <v>58770.0</v>
      </c>
      <c r="D3147" s="1">
        <v>-0.020436</v>
      </c>
      <c r="E3147" s="1">
        <v>0.009904</v>
      </c>
      <c r="F3147" s="1">
        <v>-0.003401</v>
      </c>
      <c r="G3147" s="1">
        <v>0.004497</v>
      </c>
      <c r="H3147" s="1">
        <v>-0.005687</v>
      </c>
      <c r="I3147" s="1">
        <v>0.004035</v>
      </c>
      <c r="J3147" s="1">
        <v>-0.008365</v>
      </c>
      <c r="K3147" s="1">
        <v>0.006704</v>
      </c>
    </row>
    <row r="3148" ht="15.75" customHeight="1">
      <c r="A3148" s="1">
        <v>58770.499965</v>
      </c>
      <c r="B3148" s="1">
        <v>58770.0</v>
      </c>
      <c r="C3148" s="1">
        <v>58771.0</v>
      </c>
      <c r="D3148" s="1">
        <v>-0.004993</v>
      </c>
      <c r="E3148" s="1">
        <v>0.009902</v>
      </c>
      <c r="F3148" s="1">
        <v>-0.004068</v>
      </c>
      <c r="G3148" s="1">
        <v>0.00431</v>
      </c>
      <c r="H3148" s="1">
        <v>-0.005022</v>
      </c>
      <c r="I3148" s="1">
        <v>0.004224</v>
      </c>
      <c r="J3148" s="1">
        <v>0.004976</v>
      </c>
      <c r="K3148" s="1">
        <v>0.006634</v>
      </c>
    </row>
    <row r="3149" ht="15.75" customHeight="1">
      <c r="A3149" s="1">
        <v>58771.499965</v>
      </c>
      <c r="B3149" s="1">
        <v>58771.0</v>
      </c>
      <c r="C3149" s="1">
        <v>58772.0</v>
      </c>
      <c r="D3149" s="1">
        <v>-0.010069</v>
      </c>
      <c r="E3149" s="1">
        <v>0.009227</v>
      </c>
      <c r="F3149" s="1">
        <v>-0.003527</v>
      </c>
      <c r="G3149" s="1">
        <v>0.004169</v>
      </c>
      <c r="H3149" s="1">
        <v>-0.001247</v>
      </c>
      <c r="I3149" s="1">
        <v>0.003978</v>
      </c>
      <c r="J3149" s="1">
        <v>-0.005331</v>
      </c>
      <c r="K3149" s="1">
        <v>0.006091</v>
      </c>
    </row>
    <row r="3150" ht="15.75" customHeight="1">
      <c r="A3150" s="1">
        <v>58772.499965</v>
      </c>
      <c r="B3150" s="1">
        <v>58772.0</v>
      </c>
      <c r="C3150" s="1">
        <v>58773.0</v>
      </c>
      <c r="D3150" s="1">
        <v>-0.007739</v>
      </c>
      <c r="E3150" s="1">
        <v>0.009656</v>
      </c>
      <c r="F3150" s="1">
        <v>0.001223</v>
      </c>
      <c r="G3150" s="1">
        <v>0.00435</v>
      </c>
      <c r="H3150" s="1">
        <v>-0.007933</v>
      </c>
      <c r="I3150" s="1">
        <v>0.004051</v>
      </c>
      <c r="J3150" s="1">
        <v>0.001168</v>
      </c>
      <c r="K3150" s="1">
        <v>0.006456</v>
      </c>
    </row>
    <row r="3151" ht="15.75" customHeight="1">
      <c r="A3151" s="1">
        <v>58773.499965</v>
      </c>
      <c r="B3151" s="1">
        <v>58773.0</v>
      </c>
      <c r="C3151" s="1">
        <v>58774.0</v>
      </c>
      <c r="D3151" s="1">
        <v>-0.010362</v>
      </c>
      <c r="E3151" s="1">
        <v>0.009603</v>
      </c>
      <c r="F3151" s="1">
        <v>-7.99E-4</v>
      </c>
      <c r="G3151" s="1">
        <v>0.004263</v>
      </c>
      <c r="H3151" s="1">
        <v>-0.003338</v>
      </c>
      <c r="I3151" s="1">
        <v>0.004139</v>
      </c>
      <c r="J3151" s="1">
        <v>-0.004152</v>
      </c>
      <c r="K3151" s="1">
        <v>0.006326</v>
      </c>
    </row>
    <row r="3152" ht="15.75" customHeight="1">
      <c r="A3152" s="1">
        <v>58774.499965</v>
      </c>
      <c r="B3152" s="1">
        <v>58774.0</v>
      </c>
      <c r="C3152" s="1">
        <v>58775.0</v>
      </c>
      <c r="D3152" s="1">
        <v>-0.011975</v>
      </c>
      <c r="E3152" s="1">
        <v>0.023536</v>
      </c>
      <c r="F3152" s="1">
        <v>-0.010717</v>
      </c>
      <c r="G3152" s="1">
        <v>0.010666</v>
      </c>
      <c r="H3152" s="1">
        <v>0.00532</v>
      </c>
      <c r="I3152" s="1">
        <v>0.01009</v>
      </c>
      <c r="J3152" s="1">
        <v>-0.011554</v>
      </c>
      <c r="K3152" s="1">
        <v>0.015384</v>
      </c>
    </row>
    <row r="3153" ht="15.75" customHeight="1">
      <c r="A3153" s="1">
        <v>58777.499965</v>
      </c>
      <c r="B3153" s="1">
        <v>58777.0</v>
      </c>
      <c r="C3153" s="1">
        <v>58778.0</v>
      </c>
      <c r="D3153" s="1">
        <v>-0.022404</v>
      </c>
      <c r="E3153" s="1">
        <v>0.0127</v>
      </c>
      <c r="F3153" s="1">
        <v>-0.004633</v>
      </c>
      <c r="G3153" s="1">
        <v>0.006468</v>
      </c>
      <c r="H3153" s="1">
        <v>0.0</v>
      </c>
      <c r="I3153" s="1">
        <v>0.006158</v>
      </c>
      <c r="J3153" s="1">
        <v>-0.018178</v>
      </c>
      <c r="K3153" s="1">
        <v>0.007533</v>
      </c>
    </row>
    <row r="3154" ht="15.75" customHeight="1">
      <c r="A3154" s="1">
        <v>58778.499965</v>
      </c>
      <c r="B3154" s="1">
        <v>58778.0</v>
      </c>
      <c r="C3154" s="1">
        <v>58779.0</v>
      </c>
      <c r="D3154" s="1">
        <v>-0.019944</v>
      </c>
      <c r="E3154" s="1">
        <v>0.011638</v>
      </c>
      <c r="F3154" s="1">
        <v>-0.008205</v>
      </c>
      <c r="G3154" s="1">
        <v>0.005526</v>
      </c>
      <c r="H3154" s="1">
        <v>-0.006116</v>
      </c>
      <c r="I3154" s="1">
        <v>0.005226</v>
      </c>
      <c r="J3154" s="1">
        <v>-0.003234</v>
      </c>
      <c r="K3154" s="1">
        <v>0.00763</v>
      </c>
    </row>
    <row r="3155" ht="15.75" customHeight="1">
      <c r="A3155" s="1">
        <v>58779.499965</v>
      </c>
      <c r="B3155" s="1">
        <v>58779.0</v>
      </c>
      <c r="C3155" s="1">
        <v>58780.0</v>
      </c>
      <c r="D3155" s="1">
        <v>0.007714</v>
      </c>
      <c r="E3155" s="1">
        <v>0.01202</v>
      </c>
      <c r="F3155" s="1">
        <v>-0.00195</v>
      </c>
      <c r="G3155" s="1">
        <v>0.005445</v>
      </c>
      <c r="H3155" s="1">
        <v>9.7E-4</v>
      </c>
      <c r="I3155" s="1">
        <v>0.005134</v>
      </c>
      <c r="J3155" s="1">
        <v>0.006939</v>
      </c>
      <c r="K3155" s="1">
        <v>0.008077</v>
      </c>
    </row>
    <row r="3156" ht="15.75" customHeight="1">
      <c r="A3156" s="1">
        <v>58780.499965</v>
      </c>
      <c r="B3156" s="1">
        <v>58780.0</v>
      </c>
      <c r="C3156" s="1">
        <v>58781.0</v>
      </c>
      <c r="D3156" s="1">
        <v>1.8E-4</v>
      </c>
      <c r="E3156" s="1">
        <v>0.013098</v>
      </c>
      <c r="F3156" s="1">
        <v>4.19E-4</v>
      </c>
      <c r="G3156" s="1">
        <v>0.006503</v>
      </c>
      <c r="H3156" s="1">
        <v>-0.001597</v>
      </c>
      <c r="I3156" s="1">
        <v>0.005557</v>
      </c>
      <c r="J3156" s="1">
        <v>0.001809</v>
      </c>
      <c r="K3156" s="1">
        <v>0.0086</v>
      </c>
    </row>
    <row r="3157" ht="15.75" customHeight="1">
      <c r="A3157" s="1">
        <v>58781.499965</v>
      </c>
      <c r="B3157" s="1">
        <v>58781.0</v>
      </c>
      <c r="C3157" s="1">
        <v>58782.0</v>
      </c>
      <c r="D3157" s="1">
        <v>-0.013251</v>
      </c>
      <c r="E3157" s="1">
        <v>0.013933</v>
      </c>
      <c r="F3157" s="1">
        <v>-0.00699</v>
      </c>
      <c r="G3157" s="1">
        <v>0.006701</v>
      </c>
      <c r="H3157" s="1">
        <v>3.53E-4</v>
      </c>
      <c r="I3157" s="1">
        <v>0.006264</v>
      </c>
      <c r="J3157" s="1">
        <v>-0.00744</v>
      </c>
      <c r="K3157" s="1">
        <v>0.008795</v>
      </c>
    </row>
    <row r="3158" ht="15.75" customHeight="1">
      <c r="A3158" s="1">
        <v>58782.499965</v>
      </c>
      <c r="B3158" s="1">
        <v>58782.0</v>
      </c>
      <c r="C3158" s="1">
        <v>58783.0</v>
      </c>
      <c r="D3158" s="1">
        <v>-0.043845</v>
      </c>
      <c r="E3158" s="1">
        <v>0.013962</v>
      </c>
      <c r="F3158" s="1">
        <v>-0.00143</v>
      </c>
      <c r="G3158" s="1">
        <v>0.006512</v>
      </c>
      <c r="H3158" s="1">
        <v>-0.010868</v>
      </c>
      <c r="I3158" s="1">
        <v>0.006236</v>
      </c>
      <c r="J3158" s="1">
        <v>-0.023949</v>
      </c>
      <c r="K3158" s="1">
        <v>0.008764</v>
      </c>
    </row>
    <row r="3159" ht="15.75" customHeight="1">
      <c r="A3159" s="1">
        <v>58783.499965</v>
      </c>
      <c r="B3159" s="1">
        <v>58783.0</v>
      </c>
      <c r="C3159" s="1">
        <v>58784.0</v>
      </c>
      <c r="D3159" s="1">
        <v>-0.025174</v>
      </c>
      <c r="E3159" s="1">
        <v>0.016563</v>
      </c>
      <c r="F3159" s="1">
        <v>0.004435</v>
      </c>
      <c r="G3159" s="1">
        <v>0.00781</v>
      </c>
      <c r="H3159" s="1">
        <v>-0.016003</v>
      </c>
      <c r="I3159" s="1">
        <v>0.006915</v>
      </c>
      <c r="J3159" s="1">
        <v>-0.004596</v>
      </c>
      <c r="K3159" s="1">
        <v>0.010606</v>
      </c>
    </row>
    <row r="3160" ht="15.75" customHeight="1">
      <c r="A3160" s="1">
        <v>58784.499965</v>
      </c>
      <c r="B3160" s="1">
        <v>58784.0</v>
      </c>
      <c r="C3160" s="1">
        <v>58785.0</v>
      </c>
      <c r="D3160" s="1">
        <v>-0.043269</v>
      </c>
      <c r="E3160" s="1">
        <v>0.018237</v>
      </c>
      <c r="F3160" s="1">
        <v>-0.016343</v>
      </c>
      <c r="G3160" s="1">
        <v>0.006277</v>
      </c>
      <c r="H3160" s="1">
        <v>-0.014172</v>
      </c>
      <c r="I3160" s="1">
        <v>0.008053</v>
      </c>
      <c r="J3160" s="1">
        <v>-0.010189</v>
      </c>
      <c r="K3160" s="1">
        <v>0.011568</v>
      </c>
    </row>
    <row r="3161" ht="15.75" customHeight="1">
      <c r="A3161" s="1">
        <v>58785.499965</v>
      </c>
      <c r="B3161" s="1">
        <v>58785.0</v>
      </c>
      <c r="C3161" s="1">
        <v>58786.0</v>
      </c>
      <c r="D3161" s="1">
        <v>-0.044475</v>
      </c>
      <c r="E3161" s="1">
        <v>0.025614</v>
      </c>
      <c r="F3161" s="1">
        <v>-0.00832</v>
      </c>
      <c r="G3161" s="1">
        <v>0.011786</v>
      </c>
      <c r="H3161" s="1">
        <v>-0.006418</v>
      </c>
      <c r="I3161" s="1">
        <v>0.011294</v>
      </c>
      <c r="J3161" s="1">
        <v>-0.023248</v>
      </c>
      <c r="K3161" s="1">
        <v>0.015277</v>
      </c>
    </row>
    <row r="3162" ht="15.75" customHeight="1">
      <c r="A3162" s="1">
        <v>58786.499965</v>
      </c>
      <c r="B3162" s="1">
        <v>58786.0</v>
      </c>
      <c r="C3162" s="1">
        <v>58787.0</v>
      </c>
      <c r="D3162" s="1">
        <v>0.113483</v>
      </c>
      <c r="E3162" s="1">
        <v>0.070725</v>
      </c>
      <c r="F3162" s="1">
        <v>0.018484</v>
      </c>
      <c r="G3162" s="1">
        <v>0.024599</v>
      </c>
      <c r="H3162" s="1">
        <v>0.010152</v>
      </c>
      <c r="I3162" s="1">
        <v>0.024768</v>
      </c>
      <c r="J3162" s="1">
        <v>0.065299</v>
      </c>
      <c r="K3162" s="1">
        <v>0.045692</v>
      </c>
    </row>
    <row r="3163" ht="15.75" customHeight="1">
      <c r="A3163" s="1">
        <v>58787.499965</v>
      </c>
      <c r="B3163" s="1">
        <v>58787.0</v>
      </c>
      <c r="C3163" s="1">
        <v>58788.0</v>
      </c>
      <c r="D3163" s="1">
        <v>0.376068</v>
      </c>
      <c r="E3163" s="1">
        <v>0.080418</v>
      </c>
      <c r="F3163" s="1">
        <v>0.016657</v>
      </c>
      <c r="G3163" s="1">
        <v>0.02485</v>
      </c>
      <c r="H3163" s="1">
        <v>0.036828</v>
      </c>
      <c r="I3163" s="1">
        <v>0.024103</v>
      </c>
      <c r="J3163" s="1">
        <v>0.241223</v>
      </c>
      <c r="K3163" s="1">
        <v>0.055109</v>
      </c>
    </row>
    <row r="3164" ht="15.75" customHeight="1">
      <c r="A3164" s="1">
        <v>58804.499965</v>
      </c>
      <c r="B3164" s="1">
        <v>58804.0</v>
      </c>
      <c r="C3164" s="1">
        <v>58805.0</v>
      </c>
      <c r="D3164" s="1">
        <v>0.001956</v>
      </c>
      <c r="E3164" s="1">
        <v>0.127319</v>
      </c>
      <c r="F3164" s="1">
        <v>-0.06688</v>
      </c>
      <c r="G3164" s="1">
        <v>0.035236</v>
      </c>
      <c r="H3164" s="1">
        <v>0.083874</v>
      </c>
      <c r="I3164" s="1">
        <v>0.055282</v>
      </c>
      <c r="J3164" s="1">
        <v>-0.056403</v>
      </c>
      <c r="K3164" s="1">
        <v>0.07554</v>
      </c>
    </row>
    <row r="3165" ht="15.75" customHeight="1">
      <c r="A3165" s="1">
        <v>58808.499965</v>
      </c>
      <c r="B3165" s="1">
        <v>58808.0</v>
      </c>
      <c r="C3165" s="1">
        <v>58809.0</v>
      </c>
      <c r="D3165" s="1">
        <v>0.006689</v>
      </c>
      <c r="E3165" s="1">
        <v>0.045254</v>
      </c>
      <c r="F3165" s="1">
        <v>0.011787</v>
      </c>
      <c r="G3165" s="1">
        <v>0.019192</v>
      </c>
      <c r="H3165" s="1">
        <v>-0.006541</v>
      </c>
      <c r="I3165" s="1">
        <v>0.018563</v>
      </c>
      <c r="J3165" s="1">
        <v>0.002949</v>
      </c>
      <c r="K3165" s="1">
        <v>0.030006</v>
      </c>
    </row>
    <row r="3166" ht="15.75" customHeight="1">
      <c r="A3166" s="1">
        <v>58809.499965</v>
      </c>
      <c r="B3166" s="1">
        <v>58809.0</v>
      </c>
      <c r="C3166" s="1">
        <v>58810.0</v>
      </c>
      <c r="D3166" s="1">
        <v>0.008296</v>
      </c>
      <c r="E3166" s="1">
        <v>0.022139</v>
      </c>
      <c r="F3166" s="1">
        <v>-0.009793</v>
      </c>
      <c r="G3166" s="1">
        <v>0.008016</v>
      </c>
      <c r="H3166" s="1">
        <v>-0.006816</v>
      </c>
      <c r="I3166" s="1">
        <v>0.009709</v>
      </c>
      <c r="J3166" s="1">
        <v>0.023787</v>
      </c>
      <c r="K3166" s="1">
        <v>0.014904</v>
      </c>
    </row>
    <row r="3167" ht="15.75" customHeight="1">
      <c r="A3167" s="1">
        <v>58810.499965</v>
      </c>
      <c r="B3167" s="1">
        <v>58810.0</v>
      </c>
      <c r="C3167" s="1">
        <v>58811.0</v>
      </c>
      <c r="D3167" s="1">
        <v>-0.010385</v>
      </c>
      <c r="E3167" s="1">
        <v>0.016163</v>
      </c>
      <c r="F3167" s="1">
        <v>0.002833</v>
      </c>
      <c r="G3167" s="1">
        <v>0.007037</v>
      </c>
      <c r="H3167" s="1">
        <v>0.003449</v>
      </c>
      <c r="I3167" s="1">
        <v>0.007009</v>
      </c>
      <c r="J3167" s="1">
        <v>-0.013915</v>
      </c>
      <c r="K3167" s="1">
        <v>0.010755</v>
      </c>
    </row>
    <row r="3168" ht="15.75" customHeight="1">
      <c r="A3168" s="1">
        <v>58811.499965</v>
      </c>
      <c r="B3168" s="1">
        <v>58811.0</v>
      </c>
      <c r="C3168" s="1">
        <v>58812.0</v>
      </c>
      <c r="D3168" s="1">
        <v>0.018895</v>
      </c>
      <c r="E3168" s="1">
        <v>0.01263</v>
      </c>
      <c r="F3168" s="1">
        <v>-0.004312</v>
      </c>
      <c r="G3168" s="1">
        <v>0.005767</v>
      </c>
      <c r="H3168" s="1">
        <v>0.012888</v>
      </c>
      <c r="I3168" s="1">
        <v>0.005704</v>
      </c>
      <c r="J3168" s="1">
        <v>0.004474</v>
      </c>
      <c r="K3168" s="1">
        <v>0.008127</v>
      </c>
    </row>
    <row r="3169" ht="15.75" customHeight="1">
      <c r="A3169" s="1">
        <v>58812.499965</v>
      </c>
      <c r="B3169" s="1">
        <v>58812.0</v>
      </c>
      <c r="C3169" s="1">
        <v>58813.0</v>
      </c>
      <c r="D3169" s="1">
        <v>-0.009974</v>
      </c>
      <c r="E3169" s="1">
        <v>0.011815</v>
      </c>
      <c r="F3169" s="1">
        <v>-0.003794</v>
      </c>
      <c r="G3169" s="1">
        <v>0.004843</v>
      </c>
      <c r="H3169" s="1">
        <v>-0.004188</v>
      </c>
      <c r="I3169" s="1">
        <v>0.005095</v>
      </c>
      <c r="J3169" s="1">
        <v>-0.001991</v>
      </c>
      <c r="K3169" s="1">
        <v>0.008077</v>
      </c>
    </row>
    <row r="3170" ht="15.75" customHeight="1">
      <c r="A3170" s="1">
        <v>58813.499965</v>
      </c>
      <c r="B3170" s="1">
        <v>58813.0</v>
      </c>
      <c r="C3170" s="1">
        <v>58814.0</v>
      </c>
      <c r="D3170" s="1">
        <v>0.001063</v>
      </c>
      <c r="E3170" s="1">
        <v>0.011097</v>
      </c>
      <c r="F3170" s="1">
        <v>-0.006073</v>
      </c>
      <c r="G3170" s="1">
        <v>0.004813</v>
      </c>
      <c r="H3170" s="1">
        <v>-1.08E-4</v>
      </c>
      <c r="I3170" s="1">
        <v>0.005101</v>
      </c>
      <c r="J3170" s="1">
        <v>0.004887</v>
      </c>
      <c r="K3170" s="1">
        <v>0.007281</v>
      </c>
    </row>
    <row r="3171" ht="15.75" customHeight="1">
      <c r="A3171" s="1">
        <v>58814.499965</v>
      </c>
      <c r="B3171" s="1">
        <v>58814.0</v>
      </c>
      <c r="C3171" s="1">
        <v>58815.0</v>
      </c>
      <c r="D3171" s="1">
        <v>0.014209</v>
      </c>
      <c r="E3171" s="1">
        <v>0.014414</v>
      </c>
      <c r="F3171" s="1">
        <v>-0.003415</v>
      </c>
      <c r="G3171" s="1">
        <v>0.005906</v>
      </c>
      <c r="H3171" s="1">
        <v>0.001394</v>
      </c>
      <c r="I3171" s="1">
        <v>0.006341</v>
      </c>
      <c r="J3171" s="1">
        <v>0.013474</v>
      </c>
      <c r="K3171" s="1">
        <v>0.00984</v>
      </c>
    </row>
    <row r="3172" ht="15.75" customHeight="1">
      <c r="A3172" s="1">
        <v>58815.499965</v>
      </c>
      <c r="B3172" s="1">
        <v>58815.0</v>
      </c>
      <c r="C3172" s="1">
        <v>58816.0</v>
      </c>
      <c r="D3172" s="1">
        <v>-1.65E-4</v>
      </c>
      <c r="E3172" s="1">
        <v>0.015097</v>
      </c>
      <c r="F3172" s="1">
        <v>0.002169</v>
      </c>
      <c r="G3172" s="1">
        <v>0.00706</v>
      </c>
      <c r="H3172" s="1">
        <v>-0.001533</v>
      </c>
      <c r="I3172" s="1">
        <v>0.006372</v>
      </c>
      <c r="J3172" s="1">
        <v>5.12E-4</v>
      </c>
      <c r="K3172" s="1">
        <v>0.010013</v>
      </c>
    </row>
    <row r="3173" ht="15.75" customHeight="1">
      <c r="A3173" s="1">
        <v>58816.499965</v>
      </c>
      <c r="B3173" s="1">
        <v>58816.0</v>
      </c>
      <c r="C3173" s="1">
        <v>58817.0</v>
      </c>
      <c r="D3173" s="1">
        <v>-0.008538</v>
      </c>
      <c r="E3173" s="1">
        <v>0.010572</v>
      </c>
      <c r="F3173" s="1">
        <v>0.001404</v>
      </c>
      <c r="G3173" s="1">
        <v>0.004263</v>
      </c>
      <c r="H3173" s="1">
        <v>-0.00256</v>
      </c>
      <c r="I3173" s="1">
        <v>0.004423</v>
      </c>
      <c r="J3173" s="1">
        <v>-0.00599</v>
      </c>
      <c r="K3173" s="1">
        <v>0.007054</v>
      </c>
    </row>
    <row r="3174" ht="15.75" customHeight="1">
      <c r="A3174" s="1">
        <v>58817.499965</v>
      </c>
      <c r="B3174" s="1">
        <v>58817.0</v>
      </c>
      <c r="C3174" s="1">
        <v>58818.0</v>
      </c>
      <c r="D3174" s="1">
        <v>-0.006139</v>
      </c>
      <c r="E3174" s="1">
        <v>0.009265</v>
      </c>
      <c r="F3174" s="1">
        <v>-0.005396</v>
      </c>
      <c r="G3174" s="1">
        <v>0.003764</v>
      </c>
      <c r="H3174" s="1">
        <v>0.00189</v>
      </c>
      <c r="I3174" s="1">
        <v>0.004112</v>
      </c>
      <c r="J3174" s="1">
        <v>-0.003882</v>
      </c>
      <c r="K3174" s="1">
        <v>0.006085</v>
      </c>
    </row>
    <row r="3175" ht="15.75" customHeight="1">
      <c r="A3175" s="1">
        <v>58818.499965</v>
      </c>
      <c r="B3175" s="1">
        <v>58818.0</v>
      </c>
      <c r="C3175" s="1">
        <v>58819.0</v>
      </c>
      <c r="D3175" s="1">
        <v>-0.004337</v>
      </c>
      <c r="E3175" s="1">
        <v>0.009962</v>
      </c>
      <c r="F3175" s="1">
        <v>-0.002317</v>
      </c>
      <c r="G3175" s="1">
        <v>0.004454</v>
      </c>
      <c r="H3175" s="1">
        <v>-0.004887</v>
      </c>
      <c r="I3175" s="1">
        <v>0.004129</v>
      </c>
      <c r="J3175" s="1">
        <v>0.003766</v>
      </c>
      <c r="K3175" s="1">
        <v>0.006649</v>
      </c>
    </row>
    <row r="3176" ht="15.75" customHeight="1">
      <c r="A3176" s="1">
        <v>58819.499965</v>
      </c>
      <c r="B3176" s="1">
        <v>58819.0</v>
      </c>
      <c r="C3176" s="1">
        <v>58820.0</v>
      </c>
      <c r="D3176" s="1">
        <v>0.006293</v>
      </c>
      <c r="E3176" s="1">
        <v>0.009274</v>
      </c>
      <c r="F3176" s="1">
        <v>-0.002562</v>
      </c>
      <c r="G3176" s="1">
        <v>0.003845</v>
      </c>
      <c r="H3176" s="1">
        <v>-0.002139</v>
      </c>
      <c r="I3176" s="1">
        <v>0.003976</v>
      </c>
      <c r="J3176" s="1">
        <v>0.009764</v>
      </c>
      <c r="K3176" s="1">
        <v>0.006184</v>
      </c>
    </row>
    <row r="3177" ht="15.75" customHeight="1">
      <c r="A3177" s="1">
        <v>58820.499965</v>
      </c>
      <c r="B3177" s="1">
        <v>58820.0</v>
      </c>
      <c r="C3177" s="1">
        <v>58821.0</v>
      </c>
      <c r="D3177" s="1">
        <v>-0.023906</v>
      </c>
      <c r="E3177" s="1">
        <v>0.009137</v>
      </c>
      <c r="F3177" s="1">
        <v>-0.004447</v>
      </c>
      <c r="G3177" s="1">
        <v>0.004014</v>
      </c>
      <c r="H3177" s="1">
        <v>-0.004386</v>
      </c>
      <c r="I3177" s="1">
        <v>0.004104</v>
      </c>
      <c r="J3177" s="1">
        <v>-0.013457</v>
      </c>
      <c r="K3177" s="1">
        <v>0.005824</v>
      </c>
    </row>
    <row r="3178" ht="15.75" customHeight="1">
      <c r="A3178" s="1">
        <v>58821.499965</v>
      </c>
      <c r="B3178" s="1">
        <v>58821.0</v>
      </c>
      <c r="C3178" s="1">
        <v>58822.0</v>
      </c>
      <c r="D3178" s="1">
        <v>-0.006929</v>
      </c>
      <c r="E3178" s="1">
        <v>0.00913</v>
      </c>
      <c r="F3178" s="1">
        <v>-0.005643</v>
      </c>
      <c r="G3178" s="1">
        <v>0.003892</v>
      </c>
      <c r="H3178" s="1">
        <v>0.005897</v>
      </c>
      <c r="I3178" s="1">
        <v>0.004077</v>
      </c>
      <c r="J3178" s="1">
        <v>-0.009829</v>
      </c>
      <c r="K3178" s="1">
        <v>0.005856</v>
      </c>
    </row>
    <row r="3179" ht="15.75" customHeight="1">
      <c r="A3179" s="1">
        <v>58822.499965</v>
      </c>
      <c r="B3179" s="1">
        <v>58822.0</v>
      </c>
      <c r="C3179" s="1">
        <v>58823.0</v>
      </c>
      <c r="D3179" s="1">
        <v>-0.001359</v>
      </c>
      <c r="E3179" s="1">
        <v>0.009808</v>
      </c>
      <c r="F3179" s="1">
        <v>1.66E-4</v>
      </c>
      <c r="G3179" s="1">
        <v>0.004341</v>
      </c>
      <c r="H3179" s="1">
        <v>-0.001135</v>
      </c>
      <c r="I3179" s="1">
        <v>0.004113</v>
      </c>
      <c r="J3179" s="1">
        <v>3.0E-5</v>
      </c>
      <c r="K3179" s="1">
        <v>0.006477</v>
      </c>
    </row>
    <row r="3180" ht="15.75" customHeight="1">
      <c r="A3180" s="1">
        <v>58823.499965</v>
      </c>
      <c r="B3180" s="1">
        <v>58823.0</v>
      </c>
      <c r="C3180" s="1">
        <v>58824.0</v>
      </c>
      <c r="D3180" s="1">
        <v>0.006448</v>
      </c>
      <c r="E3180" s="1">
        <v>0.009761</v>
      </c>
      <c r="F3180" s="1">
        <v>0.006398</v>
      </c>
      <c r="G3180" s="1">
        <v>0.004358</v>
      </c>
      <c r="H3180" s="1">
        <v>-0.001723</v>
      </c>
      <c r="I3180" s="1">
        <v>0.004106</v>
      </c>
      <c r="J3180" s="1">
        <v>0.00271</v>
      </c>
      <c r="K3180" s="1">
        <v>0.006383</v>
      </c>
    </row>
    <row r="3181" ht="15.75" customHeight="1">
      <c r="A3181" s="1">
        <v>58824.499965</v>
      </c>
      <c r="B3181" s="1">
        <v>58824.0</v>
      </c>
      <c r="C3181" s="1">
        <v>58825.0</v>
      </c>
      <c r="D3181" s="1">
        <v>-0.009429</v>
      </c>
      <c r="E3181" s="1">
        <v>0.01019</v>
      </c>
      <c r="F3181" s="1">
        <v>-0.010466</v>
      </c>
      <c r="G3181" s="1">
        <v>0.004151</v>
      </c>
      <c r="H3181" s="1">
        <v>0.002224</v>
      </c>
      <c r="I3181" s="1">
        <v>0.004444</v>
      </c>
      <c r="J3181" s="1">
        <v>-0.005448</v>
      </c>
      <c r="K3181" s="1">
        <v>0.006695</v>
      </c>
    </row>
    <row r="3182" ht="15.75" customHeight="1">
      <c r="A3182" s="1">
        <v>58825.499965</v>
      </c>
      <c r="B3182" s="1">
        <v>58825.0</v>
      </c>
      <c r="C3182" s="1">
        <v>58826.0</v>
      </c>
      <c r="D3182" s="1">
        <v>-0.012126</v>
      </c>
      <c r="E3182" s="1">
        <v>0.012753</v>
      </c>
      <c r="F3182" s="1">
        <v>-0.001327</v>
      </c>
      <c r="G3182" s="1">
        <v>0.005387</v>
      </c>
      <c r="H3182" s="1">
        <v>0.002104</v>
      </c>
      <c r="I3182" s="1">
        <v>0.005559</v>
      </c>
      <c r="J3182" s="1">
        <v>-0.011376</v>
      </c>
      <c r="K3182" s="1">
        <v>0.008401</v>
      </c>
    </row>
    <row r="3183" ht="15.75" customHeight="1">
      <c r="A3183" s="1">
        <v>58826.499965</v>
      </c>
      <c r="B3183" s="1">
        <v>58826.0</v>
      </c>
      <c r="C3183" s="1">
        <v>58827.0</v>
      </c>
      <c r="D3183" s="1">
        <v>0.003755</v>
      </c>
      <c r="E3183" s="1">
        <v>0.015855</v>
      </c>
      <c r="F3183" s="1">
        <v>-0.002148</v>
      </c>
      <c r="G3183" s="1">
        <v>0.00612</v>
      </c>
      <c r="H3183" s="1">
        <v>-0.005137</v>
      </c>
      <c r="I3183" s="1">
        <v>0.006292</v>
      </c>
      <c r="J3183" s="1">
        <v>0.010607</v>
      </c>
      <c r="K3183" s="1">
        <v>0.011196</v>
      </c>
    </row>
    <row r="3184" ht="15.75" customHeight="1">
      <c r="A3184" s="1">
        <v>58827.499965</v>
      </c>
      <c r="B3184" s="1">
        <v>58827.0</v>
      </c>
      <c r="C3184" s="1">
        <v>58828.0</v>
      </c>
      <c r="D3184" s="1">
        <v>-0.016506</v>
      </c>
      <c r="E3184" s="1">
        <v>0.018052</v>
      </c>
      <c r="F3184" s="1">
        <v>0.00524</v>
      </c>
      <c r="G3184" s="1">
        <v>0.008978</v>
      </c>
      <c r="H3184" s="1">
        <v>0.002167</v>
      </c>
      <c r="I3184" s="1">
        <v>0.007656</v>
      </c>
      <c r="J3184" s="1">
        <v>-0.019885</v>
      </c>
      <c r="K3184" s="1">
        <v>0.011002</v>
      </c>
    </row>
    <row r="3185" ht="15.75" customHeight="1">
      <c r="A3185" s="1">
        <v>58828.499965</v>
      </c>
      <c r="B3185" s="1">
        <v>58828.0</v>
      </c>
      <c r="C3185" s="1">
        <v>58829.0</v>
      </c>
      <c r="D3185" s="1">
        <v>0.001447</v>
      </c>
      <c r="E3185" s="1">
        <v>0.013792</v>
      </c>
      <c r="F3185" s="1">
        <v>0.007379</v>
      </c>
      <c r="G3185" s="1">
        <v>0.006331</v>
      </c>
      <c r="H3185" s="1">
        <v>-0.004841</v>
      </c>
      <c r="I3185" s="1">
        <v>0.005406</v>
      </c>
      <c r="J3185" s="1">
        <v>0.001382</v>
      </c>
      <c r="K3185" s="1">
        <v>0.0089</v>
      </c>
    </row>
    <row r="3186" ht="15.75" customHeight="1">
      <c r="A3186" s="1">
        <v>58829.499965</v>
      </c>
      <c r="B3186" s="1">
        <v>58829.0</v>
      </c>
      <c r="C3186" s="1">
        <v>58830.0</v>
      </c>
      <c r="D3186" s="1">
        <v>-0.024419</v>
      </c>
      <c r="E3186" s="1">
        <v>0.013218</v>
      </c>
      <c r="F3186" s="1">
        <v>0.002482</v>
      </c>
      <c r="G3186" s="1">
        <v>0.005993</v>
      </c>
      <c r="H3186" s="1">
        <v>-0.011111</v>
      </c>
      <c r="I3186" s="1">
        <v>0.005277</v>
      </c>
      <c r="J3186" s="1">
        <v>-0.009139</v>
      </c>
      <c r="K3186" s="1">
        <v>0.008474</v>
      </c>
    </row>
    <row r="3187" ht="15.75" customHeight="1">
      <c r="A3187" s="1">
        <v>58830.499965</v>
      </c>
      <c r="B3187" s="1">
        <v>58830.0</v>
      </c>
      <c r="C3187" s="1">
        <v>58831.0</v>
      </c>
      <c r="D3187" s="1">
        <v>-0.008053</v>
      </c>
      <c r="E3187" s="1">
        <v>0.019694</v>
      </c>
      <c r="F3187" s="1">
        <v>5.87E-4</v>
      </c>
      <c r="G3187" s="1">
        <v>0.009944</v>
      </c>
      <c r="H3187" s="1">
        <v>-5.22E-4</v>
      </c>
      <c r="I3187" s="1">
        <v>0.008258</v>
      </c>
      <c r="J3187" s="1">
        <v>-0.00521</v>
      </c>
      <c r="K3187" s="1">
        <v>0.011961</v>
      </c>
    </row>
    <row r="3188" ht="15.75" customHeight="1">
      <c r="A3188" s="1">
        <v>58833.499965</v>
      </c>
      <c r="B3188" s="1">
        <v>58833.0</v>
      </c>
      <c r="C3188" s="1">
        <v>58834.0</v>
      </c>
      <c r="D3188" s="1">
        <v>-0.001534</v>
      </c>
      <c r="E3188" s="1">
        <v>0.029076</v>
      </c>
      <c r="F3188" s="1">
        <v>-4.54E-4</v>
      </c>
      <c r="G3188" s="1">
        <v>0.006849</v>
      </c>
      <c r="H3188" s="1">
        <v>-4.89E-4</v>
      </c>
      <c r="I3188" s="1">
        <v>0.01329</v>
      </c>
      <c r="J3188" s="1">
        <v>-4.33E-4</v>
      </c>
      <c r="K3188" s="1">
        <v>0.018096</v>
      </c>
    </row>
    <row r="3189" ht="15.75" customHeight="1">
      <c r="A3189" s="1">
        <v>58835.499965</v>
      </c>
      <c r="B3189" s="1">
        <v>58835.0</v>
      </c>
      <c r="C3189" s="1">
        <v>58836.0</v>
      </c>
      <c r="D3189" s="1">
        <v>0.200629</v>
      </c>
      <c r="E3189" s="1">
        <v>0.068072</v>
      </c>
      <c r="F3189" s="1">
        <v>0.020666</v>
      </c>
      <c r="G3189" s="1">
        <v>0.024492</v>
      </c>
      <c r="H3189" s="1">
        <v>0.039157</v>
      </c>
      <c r="I3189" s="1">
        <v>0.023204</v>
      </c>
      <c r="J3189" s="1">
        <v>0.101716</v>
      </c>
      <c r="K3189" s="1">
        <v>0.044484</v>
      </c>
    </row>
    <row r="3190" ht="15.75" customHeight="1">
      <c r="A3190" s="1">
        <v>58836.499965</v>
      </c>
      <c r="B3190" s="1">
        <v>58836.0</v>
      </c>
      <c r="C3190" s="1">
        <v>58837.0</v>
      </c>
      <c r="D3190" s="1">
        <v>0.003106</v>
      </c>
      <c r="E3190" s="1">
        <v>0.018472</v>
      </c>
      <c r="F3190" s="1">
        <v>-0.002888</v>
      </c>
      <c r="G3190" s="1">
        <v>0.006515</v>
      </c>
      <c r="H3190" s="1">
        <v>0.001682</v>
      </c>
      <c r="I3190" s="1">
        <v>0.006884</v>
      </c>
      <c r="J3190" s="1">
        <v>0.001704</v>
      </c>
      <c r="K3190" s="1">
        <v>0.012009</v>
      </c>
    </row>
    <row r="3191" ht="15.75" customHeight="1">
      <c r="A3191" s="1">
        <v>58837.499965</v>
      </c>
      <c r="B3191" s="1">
        <v>58837.0</v>
      </c>
      <c r="C3191" s="1">
        <v>58838.0</v>
      </c>
      <c r="D3191" s="1">
        <v>5.29E-4</v>
      </c>
      <c r="E3191" s="1">
        <v>0.011319</v>
      </c>
      <c r="F3191" s="1">
        <v>-3.96E-4</v>
      </c>
      <c r="G3191" s="1">
        <v>0.00446</v>
      </c>
      <c r="H3191" s="1">
        <v>0.004558</v>
      </c>
      <c r="I3191" s="1">
        <v>0.004497</v>
      </c>
      <c r="J3191" s="1">
        <v>-0.004054</v>
      </c>
      <c r="K3191" s="1">
        <v>0.007544</v>
      </c>
    </row>
    <row r="3192" ht="15.75" customHeight="1">
      <c r="A3192" s="1">
        <v>58838.499965</v>
      </c>
      <c r="B3192" s="1">
        <v>58838.0</v>
      </c>
      <c r="C3192" s="1">
        <v>58839.0</v>
      </c>
      <c r="D3192" s="1">
        <v>-0.01118</v>
      </c>
      <c r="E3192" s="1">
        <v>0.01264</v>
      </c>
      <c r="F3192" s="1">
        <v>1.52E-4</v>
      </c>
      <c r="G3192" s="1">
        <v>0.005203</v>
      </c>
      <c r="H3192" s="1">
        <v>-0.012641</v>
      </c>
      <c r="I3192" s="1">
        <v>0.004907</v>
      </c>
      <c r="J3192" s="1">
        <v>0.005686</v>
      </c>
      <c r="K3192" s="1">
        <v>0.008607</v>
      </c>
    </row>
    <row r="3193" ht="15.75" customHeight="1">
      <c r="A3193" s="1">
        <v>58839.499965</v>
      </c>
      <c r="B3193" s="1">
        <v>58839.0</v>
      </c>
      <c r="C3193" s="1">
        <v>58840.0</v>
      </c>
      <c r="D3193" s="1">
        <v>-0.016353</v>
      </c>
      <c r="E3193" s="1">
        <v>0.010966</v>
      </c>
      <c r="F3193" s="1">
        <v>0.002084</v>
      </c>
      <c r="G3193" s="1">
        <v>0.004467</v>
      </c>
      <c r="H3193" s="1">
        <v>-0.014448</v>
      </c>
      <c r="I3193" s="1">
        <v>0.004069</v>
      </c>
      <c r="J3193" s="1">
        <v>0.001695</v>
      </c>
      <c r="K3193" s="1">
        <v>0.007632</v>
      </c>
    </row>
    <row r="3194" ht="15.75" customHeight="1">
      <c r="A3194" s="1">
        <v>58840.499965</v>
      </c>
      <c r="B3194" s="1">
        <v>58840.0</v>
      </c>
      <c r="C3194" s="1">
        <v>58841.0</v>
      </c>
      <c r="D3194" s="1">
        <v>-0.012044</v>
      </c>
      <c r="E3194" s="1">
        <v>0.010808</v>
      </c>
      <c r="F3194" s="1">
        <v>-8.32E-4</v>
      </c>
      <c r="G3194" s="1">
        <v>0.004146</v>
      </c>
      <c r="H3194" s="1">
        <v>-8.25E-4</v>
      </c>
      <c r="I3194" s="1">
        <v>0.004362</v>
      </c>
      <c r="J3194" s="1">
        <v>-0.010596</v>
      </c>
      <c r="K3194" s="1">
        <v>0.007238</v>
      </c>
    </row>
    <row r="3195" ht="15.75" customHeight="1">
      <c r="A3195" s="1">
        <v>58841.499965</v>
      </c>
      <c r="B3195" s="1">
        <v>58841.0</v>
      </c>
      <c r="C3195" s="1">
        <v>58842.0</v>
      </c>
      <c r="D3195" s="1">
        <v>-0.002028</v>
      </c>
      <c r="E3195" s="1">
        <v>0.010427</v>
      </c>
      <c r="F3195" s="1">
        <v>0.004307</v>
      </c>
      <c r="G3195" s="1">
        <v>0.004056</v>
      </c>
      <c r="H3195" s="1">
        <v>-0.004604</v>
      </c>
      <c r="I3195" s="1">
        <v>0.00409</v>
      </c>
      <c r="J3195" s="1">
        <v>0.002266</v>
      </c>
      <c r="K3195" s="1">
        <v>0.007225</v>
      </c>
    </row>
    <row r="3196" ht="15.75" customHeight="1">
      <c r="A3196" s="1">
        <v>58842.499965</v>
      </c>
      <c r="B3196" s="1">
        <v>58842.0</v>
      </c>
      <c r="C3196" s="1">
        <v>58843.0</v>
      </c>
      <c r="D3196" s="1">
        <v>-0.015214</v>
      </c>
      <c r="E3196" s="1">
        <v>0.01011</v>
      </c>
      <c r="F3196" s="1">
        <v>0.00567</v>
      </c>
      <c r="G3196" s="1">
        <v>0.00504</v>
      </c>
      <c r="H3196" s="1">
        <v>-0.009266</v>
      </c>
      <c r="I3196" s="1">
        <v>0.004147</v>
      </c>
      <c r="J3196" s="1">
        <v>-0.006247</v>
      </c>
      <c r="K3196" s="1">
        <v>0.006708</v>
      </c>
    </row>
    <row r="3197" ht="15.75" customHeight="1">
      <c r="A3197" s="1">
        <v>58843.499965</v>
      </c>
      <c r="B3197" s="1">
        <v>58843.0</v>
      </c>
      <c r="C3197" s="1">
        <v>58844.0</v>
      </c>
      <c r="D3197" s="1">
        <v>0.001184</v>
      </c>
      <c r="E3197" s="1">
        <v>0.009433</v>
      </c>
      <c r="F3197" s="1">
        <v>2.12E-4</v>
      </c>
      <c r="G3197" s="1">
        <v>0.004286</v>
      </c>
      <c r="H3197" s="1">
        <v>4.06E-4</v>
      </c>
      <c r="I3197" s="1">
        <v>0.004091</v>
      </c>
      <c r="J3197" s="1">
        <v>8.16E-4</v>
      </c>
      <c r="K3197" s="1">
        <v>0.006203</v>
      </c>
    </row>
    <row r="3198" ht="15.75" customHeight="1">
      <c r="A3198" s="1">
        <v>58844.499965</v>
      </c>
      <c r="B3198" s="1">
        <v>58844.0</v>
      </c>
      <c r="C3198" s="1">
        <v>58845.0</v>
      </c>
      <c r="D3198" s="1">
        <v>0.012886</v>
      </c>
      <c r="E3198" s="1">
        <v>0.01012</v>
      </c>
      <c r="F3198" s="1">
        <v>-2.7E-5</v>
      </c>
      <c r="G3198" s="1">
        <v>0.004358</v>
      </c>
      <c r="H3198" s="1">
        <v>0.009256</v>
      </c>
      <c r="I3198" s="1">
        <v>0.004508</v>
      </c>
      <c r="J3198" s="1">
        <v>-1.7E-4</v>
      </c>
      <c r="K3198" s="1">
        <v>0.006568</v>
      </c>
    </row>
    <row r="3199" ht="15.75" customHeight="1">
      <c r="A3199" s="1">
        <v>58845.499965</v>
      </c>
      <c r="B3199" s="1">
        <v>58845.0</v>
      </c>
      <c r="C3199" s="1">
        <v>58846.0</v>
      </c>
      <c r="D3199" s="1">
        <v>-0.007033</v>
      </c>
      <c r="E3199" s="1">
        <v>0.010502</v>
      </c>
      <c r="F3199" s="1">
        <v>-0.001985</v>
      </c>
      <c r="G3199" s="1">
        <v>0.004855</v>
      </c>
      <c r="H3199" s="1">
        <v>-0.007364</v>
      </c>
      <c r="I3199" s="1">
        <v>0.004407</v>
      </c>
      <c r="J3199" s="1">
        <v>0.00423</v>
      </c>
      <c r="K3199" s="1">
        <v>0.006989</v>
      </c>
    </row>
    <row r="3200" ht="15.75" customHeight="1">
      <c r="A3200" s="1">
        <v>58846.499965</v>
      </c>
      <c r="B3200" s="1">
        <v>58846.0</v>
      </c>
      <c r="C3200" s="1">
        <v>58847.0</v>
      </c>
      <c r="D3200" s="1">
        <v>-0.017869</v>
      </c>
      <c r="E3200" s="1">
        <v>0.009953</v>
      </c>
      <c r="F3200" s="1">
        <v>-0.001676</v>
      </c>
      <c r="G3200" s="1">
        <v>0.004509</v>
      </c>
      <c r="H3200" s="1">
        <v>-0.006525</v>
      </c>
      <c r="I3200" s="1">
        <v>0.00414</v>
      </c>
      <c r="J3200" s="1">
        <v>-0.006716</v>
      </c>
      <c r="K3200" s="1">
        <v>0.006661</v>
      </c>
    </row>
    <row r="3201" ht="15.75" customHeight="1">
      <c r="A3201" s="1">
        <v>58847.499965</v>
      </c>
      <c r="B3201" s="1">
        <v>58847.0</v>
      </c>
      <c r="C3201" s="1">
        <v>58848.0</v>
      </c>
      <c r="D3201" s="1">
        <v>0.005407</v>
      </c>
      <c r="E3201" s="1">
        <v>0.010043</v>
      </c>
      <c r="F3201" s="1">
        <v>7.4E-4</v>
      </c>
      <c r="G3201" s="1">
        <v>0.00486</v>
      </c>
      <c r="H3201" s="1">
        <v>7.64E-4</v>
      </c>
      <c r="I3201" s="1">
        <v>0.004317</v>
      </c>
      <c r="J3201" s="1">
        <v>0.002866</v>
      </c>
      <c r="K3201" s="1">
        <v>0.006578</v>
      </c>
    </row>
    <row r="3202" ht="15.75" customHeight="1">
      <c r="A3202" s="1">
        <v>58848.499965</v>
      </c>
      <c r="B3202" s="1">
        <v>58848.0</v>
      </c>
      <c r="C3202" s="1">
        <v>58849.0</v>
      </c>
      <c r="D3202" s="1">
        <v>0.003861</v>
      </c>
      <c r="E3202" s="1">
        <v>0.014866</v>
      </c>
      <c r="F3202" s="1">
        <v>0.004091</v>
      </c>
      <c r="G3202" s="1">
        <v>0.00701</v>
      </c>
      <c r="H3202" s="1">
        <v>0.003651</v>
      </c>
      <c r="I3202" s="1">
        <v>0.006892</v>
      </c>
      <c r="J3202" s="1">
        <v>-0.002693</v>
      </c>
      <c r="K3202" s="1">
        <v>0.009526</v>
      </c>
    </row>
    <row r="3203" ht="15.75" customHeight="1">
      <c r="A3203" s="1">
        <v>58849.499965</v>
      </c>
      <c r="B3203" s="1">
        <v>58849.0</v>
      </c>
      <c r="C3203" s="1">
        <v>58850.0</v>
      </c>
      <c r="D3203" s="1">
        <v>-0.002282</v>
      </c>
      <c r="E3203" s="1">
        <v>0.0138</v>
      </c>
      <c r="F3203" s="1">
        <v>0.005739</v>
      </c>
      <c r="G3203" s="1">
        <v>0.006572</v>
      </c>
      <c r="H3203" s="1">
        <v>-0.003712</v>
      </c>
      <c r="I3203" s="1">
        <v>0.00571</v>
      </c>
      <c r="J3203" s="1">
        <v>-0.001853</v>
      </c>
      <c r="K3203" s="1">
        <v>0.009483</v>
      </c>
    </row>
    <row r="3204" ht="15.75" customHeight="1">
      <c r="A3204" s="1">
        <v>58850.499965</v>
      </c>
      <c r="B3204" s="1">
        <v>58850.0</v>
      </c>
      <c r="C3204" s="1">
        <v>58851.0</v>
      </c>
      <c r="D3204" s="1">
        <v>-0.022369</v>
      </c>
      <c r="E3204" s="1">
        <v>0.011143</v>
      </c>
      <c r="F3204" s="1">
        <v>-0.006076</v>
      </c>
      <c r="G3204" s="1">
        <v>0.005706</v>
      </c>
      <c r="H3204" s="1">
        <v>-0.005072</v>
      </c>
      <c r="I3204" s="1">
        <v>0.00519</v>
      </c>
      <c r="J3204" s="1">
        <v>-0.008357</v>
      </c>
      <c r="K3204" s="1">
        <v>0.006971</v>
      </c>
    </row>
    <row r="3205" ht="15.75" customHeight="1">
      <c r="A3205" s="1">
        <v>58851.499965</v>
      </c>
      <c r="B3205" s="1">
        <v>58851.0</v>
      </c>
      <c r="C3205" s="1">
        <v>58852.0</v>
      </c>
      <c r="D3205" s="1">
        <v>-0.002037</v>
      </c>
      <c r="E3205" s="1">
        <v>0.011489</v>
      </c>
      <c r="F3205" s="1">
        <v>-0.011401</v>
      </c>
      <c r="G3205" s="1">
        <v>0.004524</v>
      </c>
      <c r="H3205" s="1">
        <v>0.003807</v>
      </c>
      <c r="I3205" s="1">
        <v>0.005362</v>
      </c>
      <c r="J3205" s="1">
        <v>0.001518</v>
      </c>
      <c r="K3205" s="1">
        <v>0.007527</v>
      </c>
    </row>
    <row r="3206" ht="15.75" customHeight="1">
      <c r="A3206" s="1">
        <v>58852.499965</v>
      </c>
      <c r="B3206" s="1">
        <v>58852.0</v>
      </c>
      <c r="C3206" s="1">
        <v>58853.0</v>
      </c>
      <c r="D3206" s="1">
        <v>-0.003109</v>
      </c>
      <c r="E3206" s="1">
        <v>0.012621</v>
      </c>
      <c r="F3206" s="1">
        <v>4.67E-4</v>
      </c>
      <c r="G3206" s="1">
        <v>0.005815</v>
      </c>
      <c r="H3206" s="1">
        <v>-0.003643</v>
      </c>
      <c r="I3206" s="1">
        <v>0.00581</v>
      </c>
      <c r="J3206" s="1">
        <v>8.79E-4</v>
      </c>
      <c r="K3206" s="1">
        <v>0.007982</v>
      </c>
    </row>
    <row r="3207" ht="15.75" customHeight="1">
      <c r="A3207" s="1">
        <v>58853.499965</v>
      </c>
      <c r="B3207" s="1">
        <v>58853.0</v>
      </c>
      <c r="C3207" s="1">
        <v>58854.0</v>
      </c>
      <c r="D3207" s="1">
        <v>-0.011184</v>
      </c>
      <c r="E3207" s="1">
        <v>0.012285</v>
      </c>
      <c r="F3207" s="1">
        <v>-0.003978</v>
      </c>
      <c r="G3207" s="1">
        <v>0.005692</v>
      </c>
      <c r="H3207" s="1">
        <v>-0.004303</v>
      </c>
      <c r="I3207" s="1">
        <v>0.00548</v>
      </c>
      <c r="J3207" s="1">
        <v>-0.002841</v>
      </c>
      <c r="K3207" s="1">
        <v>0.007869</v>
      </c>
    </row>
    <row r="3208" ht="15.75" customHeight="1">
      <c r="A3208" s="1">
        <v>58854.499965</v>
      </c>
      <c r="B3208" s="1">
        <v>58854.0</v>
      </c>
      <c r="C3208" s="1">
        <v>58855.0</v>
      </c>
      <c r="D3208" s="1">
        <v>-0.011101</v>
      </c>
      <c r="E3208" s="1">
        <v>0.014524</v>
      </c>
      <c r="F3208" s="1">
        <v>-0.009164</v>
      </c>
      <c r="G3208" s="1">
        <v>0.006449</v>
      </c>
      <c r="H3208" s="1">
        <v>-0.002241</v>
      </c>
      <c r="I3208" s="1">
        <v>0.006373</v>
      </c>
      <c r="J3208" s="1">
        <v>-0.001406</v>
      </c>
      <c r="K3208" s="1">
        <v>0.00942</v>
      </c>
    </row>
    <row r="3209" ht="15.75" customHeight="1">
      <c r="A3209" s="1">
        <v>58855.499965</v>
      </c>
      <c r="B3209" s="1">
        <v>58855.0</v>
      </c>
      <c r="C3209" s="1">
        <v>58856.0</v>
      </c>
      <c r="D3209" s="1">
        <v>-0.02307</v>
      </c>
      <c r="E3209" s="1">
        <v>0.014258</v>
      </c>
      <c r="F3209" s="1">
        <v>-0.004955</v>
      </c>
      <c r="G3209" s="1">
        <v>0.00619</v>
      </c>
      <c r="H3209" s="1">
        <v>-0.013103</v>
      </c>
      <c r="I3209" s="1">
        <v>0.006057</v>
      </c>
      <c r="J3209" s="1">
        <v>-4.46E-4</v>
      </c>
      <c r="K3209" s="1">
        <v>0.009318</v>
      </c>
    </row>
    <row r="3210" ht="15.75" customHeight="1">
      <c r="A3210" s="1">
        <v>58856.499965</v>
      </c>
      <c r="B3210" s="1">
        <v>58856.0</v>
      </c>
      <c r="C3210" s="1">
        <v>58857.0</v>
      </c>
      <c r="D3210" s="1">
        <v>-0.002289</v>
      </c>
      <c r="E3210" s="1">
        <v>0.017472</v>
      </c>
      <c r="F3210" s="1">
        <v>-0.005381</v>
      </c>
      <c r="G3210" s="1">
        <v>0.007573</v>
      </c>
      <c r="H3210" s="1">
        <v>0.005727</v>
      </c>
      <c r="I3210" s="1">
        <v>0.008044</v>
      </c>
      <c r="J3210" s="1">
        <v>-0.00603</v>
      </c>
      <c r="K3210" s="1">
        <v>0.010631</v>
      </c>
    </row>
    <row r="3211" ht="15.75" customHeight="1">
      <c r="A3211" s="1">
        <v>58857.499965</v>
      </c>
      <c r="B3211" s="1">
        <v>58857.0</v>
      </c>
      <c r="C3211" s="1">
        <v>58858.0</v>
      </c>
      <c r="D3211" s="1">
        <v>1.9E-5</v>
      </c>
      <c r="E3211" s="1">
        <v>0.019456</v>
      </c>
      <c r="F3211" s="1">
        <v>-0.001207</v>
      </c>
      <c r="G3211" s="1">
        <v>0.008058</v>
      </c>
      <c r="H3211" s="1">
        <v>0.009247</v>
      </c>
      <c r="I3211" s="1">
        <v>0.008842</v>
      </c>
      <c r="J3211" s="1">
        <v>-0.009413</v>
      </c>
      <c r="K3211" s="1">
        <v>0.011728</v>
      </c>
    </row>
    <row r="3212" ht="15.75" customHeight="1">
      <c r="A3212" s="1">
        <v>58858.499965</v>
      </c>
      <c r="B3212" s="1">
        <v>58858.0</v>
      </c>
      <c r="C3212" s="1">
        <v>58859.0</v>
      </c>
      <c r="D3212" s="1">
        <v>-0.01794</v>
      </c>
      <c r="E3212" s="1">
        <v>0.031886</v>
      </c>
      <c r="F3212" s="1">
        <v>0.012842</v>
      </c>
      <c r="G3212" s="1">
        <v>0.015118</v>
      </c>
      <c r="H3212" s="1">
        <v>-0.004237</v>
      </c>
      <c r="I3212" s="1">
        <v>0.013988</v>
      </c>
      <c r="J3212" s="1">
        <v>-0.018289</v>
      </c>
      <c r="K3212" s="1">
        <v>0.018746</v>
      </c>
    </row>
    <row r="3213" ht="15.75" customHeight="1">
      <c r="A3213" s="1">
        <v>58859.499965</v>
      </c>
      <c r="B3213" s="1">
        <v>58859.0</v>
      </c>
      <c r="C3213" s="1">
        <v>58860.0</v>
      </c>
      <c r="D3213" s="1">
        <v>0.386909</v>
      </c>
      <c r="E3213" s="1">
        <v>0.110768</v>
      </c>
      <c r="F3213" s="1">
        <v>0.095096</v>
      </c>
      <c r="G3213" s="1">
        <v>0.050934</v>
      </c>
      <c r="H3213" s="1">
        <v>0.071488</v>
      </c>
      <c r="I3213" s="1">
        <v>0.042732</v>
      </c>
      <c r="J3213" s="1">
        <v>0.171394</v>
      </c>
      <c r="K3213" s="1">
        <v>0.066721</v>
      </c>
    </row>
    <row r="3214" ht="15.75" customHeight="1">
      <c r="A3214" s="1">
        <v>58877.499965</v>
      </c>
      <c r="B3214" s="1">
        <v>58877.0</v>
      </c>
      <c r="C3214" s="1">
        <v>58878.0</v>
      </c>
      <c r="D3214" s="1">
        <v>-0.085175</v>
      </c>
      <c r="E3214" s="1">
        <v>0.112326</v>
      </c>
      <c r="F3214" s="1">
        <v>0.057034</v>
      </c>
      <c r="G3214" s="1">
        <v>0.054619</v>
      </c>
      <c r="H3214" s="1">
        <v>0.002461</v>
      </c>
      <c r="I3214" s="1">
        <v>0.044011</v>
      </c>
      <c r="J3214" s="1">
        <v>-0.08432</v>
      </c>
      <c r="K3214" s="1">
        <v>0.068518</v>
      </c>
    </row>
    <row r="3215" ht="15.75" customHeight="1">
      <c r="A3215" s="1">
        <v>58878.499965</v>
      </c>
      <c r="B3215" s="1">
        <v>58878.0</v>
      </c>
      <c r="C3215" s="1">
        <v>58879.0</v>
      </c>
      <c r="D3215" s="1">
        <v>-0.348495</v>
      </c>
      <c r="E3215" s="1">
        <v>0.11003</v>
      </c>
      <c r="F3215" s="1">
        <v>0.020702</v>
      </c>
      <c r="G3215" s="1">
        <v>0.034698</v>
      </c>
      <c r="H3215" s="1">
        <v>-0.018892</v>
      </c>
      <c r="I3215" s="1">
        <v>0.037596</v>
      </c>
      <c r="J3215" s="1">
        <v>-0.269</v>
      </c>
      <c r="K3215" s="1">
        <v>0.074459</v>
      </c>
    </row>
    <row r="3216" ht="15.75" customHeight="1">
      <c r="A3216" s="1">
        <v>58879.499965</v>
      </c>
      <c r="B3216" s="1">
        <v>58879.0</v>
      </c>
      <c r="C3216" s="1">
        <v>58880.0</v>
      </c>
      <c r="D3216" s="1">
        <v>-0.053504</v>
      </c>
      <c r="E3216" s="1">
        <v>0.172003</v>
      </c>
      <c r="F3216" s="1">
        <v>0.040303</v>
      </c>
      <c r="G3216" s="1">
        <v>0.067551</v>
      </c>
      <c r="H3216" s="1">
        <v>-0.068591</v>
      </c>
      <c r="I3216" s="1">
        <v>0.050282</v>
      </c>
      <c r="J3216" s="1">
        <v>0.011906</v>
      </c>
      <c r="K3216" s="1">
        <v>0.121624</v>
      </c>
    </row>
    <row r="3217" ht="15.75" customHeight="1">
      <c r="A3217" s="1">
        <v>58881.499965</v>
      </c>
      <c r="B3217" s="1">
        <v>58881.0</v>
      </c>
      <c r="C3217" s="1">
        <v>58882.0</v>
      </c>
      <c r="D3217" s="1">
        <v>-0.234282</v>
      </c>
      <c r="E3217" s="1">
        <v>0.116956</v>
      </c>
      <c r="F3217" s="1">
        <v>-0.03924</v>
      </c>
      <c r="G3217" s="1">
        <v>0.022655</v>
      </c>
      <c r="H3217" s="1">
        <v>-0.071146</v>
      </c>
      <c r="I3217" s="1">
        <v>0.038259</v>
      </c>
      <c r="J3217" s="1">
        <v>-0.089428</v>
      </c>
      <c r="K3217" s="1">
        <v>0.086359</v>
      </c>
    </row>
    <row r="3218" ht="15.75" customHeight="1">
      <c r="A3218" s="1">
        <v>58882.499965</v>
      </c>
      <c r="B3218" s="1">
        <v>58882.0</v>
      </c>
      <c r="C3218" s="1">
        <v>58883.0</v>
      </c>
      <c r="D3218" s="1">
        <v>-0.08839</v>
      </c>
      <c r="E3218" s="1">
        <v>0.088446</v>
      </c>
      <c r="F3218" s="1">
        <v>-0.026832</v>
      </c>
      <c r="G3218" s="1">
        <v>0.015491</v>
      </c>
      <c r="H3218" s="1">
        <v>0.022134</v>
      </c>
      <c r="I3218" s="1">
        <v>0.036039</v>
      </c>
      <c r="J3218" s="1">
        <v>-0.084576</v>
      </c>
      <c r="K3218" s="1">
        <v>0.061168</v>
      </c>
    </row>
    <row r="3219" ht="15.75" customHeight="1">
      <c r="A3219" s="1">
        <v>58883.499965</v>
      </c>
      <c r="B3219" s="1">
        <v>58883.0</v>
      </c>
      <c r="C3219" s="1">
        <v>58884.0</v>
      </c>
      <c r="D3219" s="1">
        <v>-0.00107</v>
      </c>
      <c r="E3219" s="1">
        <v>0.078448</v>
      </c>
      <c r="F3219" s="1">
        <v>-0.026741</v>
      </c>
      <c r="G3219" s="1">
        <v>0.013371</v>
      </c>
      <c r="H3219" s="1">
        <v>-0.0331</v>
      </c>
      <c r="I3219" s="1">
        <v>0.030282</v>
      </c>
      <c r="J3219" s="1">
        <v>0.055398</v>
      </c>
      <c r="K3219" s="1">
        <v>0.056216</v>
      </c>
    </row>
    <row r="3220" ht="15.75" customHeight="1">
      <c r="A3220" s="1">
        <v>58884.499965</v>
      </c>
      <c r="B3220" s="1">
        <v>58884.0</v>
      </c>
      <c r="C3220" s="1">
        <v>58885.0</v>
      </c>
      <c r="D3220" s="1">
        <v>0.109876</v>
      </c>
      <c r="E3220" s="1">
        <v>0.075466</v>
      </c>
      <c r="F3220" s="1">
        <v>-0.013015</v>
      </c>
      <c r="G3220" s="1">
        <v>0.020952</v>
      </c>
      <c r="H3220" s="1">
        <v>0.055342</v>
      </c>
      <c r="I3220" s="1">
        <v>0.03114</v>
      </c>
      <c r="J3220" s="1">
        <v>0.037064</v>
      </c>
      <c r="K3220" s="1">
        <v>0.051778</v>
      </c>
    </row>
    <row r="3221" ht="15.75" customHeight="1">
      <c r="A3221" s="1">
        <v>58885.499965</v>
      </c>
      <c r="B3221" s="1">
        <v>58885.0</v>
      </c>
      <c r="C3221" s="1">
        <v>58886.0</v>
      </c>
      <c r="D3221" s="1">
        <v>0.068856</v>
      </c>
      <c r="E3221" s="1">
        <v>0.05604</v>
      </c>
      <c r="F3221" s="1">
        <v>-0.002584</v>
      </c>
      <c r="G3221" s="1">
        <v>0.022494</v>
      </c>
      <c r="H3221" s="1">
        <v>-0.01022</v>
      </c>
      <c r="I3221" s="1">
        <v>0.020338</v>
      </c>
      <c r="J3221" s="1">
        <v>0.072431</v>
      </c>
      <c r="K3221" s="1">
        <v>0.040329</v>
      </c>
    </row>
    <row r="3222" ht="15.75" customHeight="1">
      <c r="A3222" s="1">
        <v>58886.499965</v>
      </c>
      <c r="B3222" s="1">
        <v>58886.0</v>
      </c>
      <c r="C3222" s="1">
        <v>58887.0</v>
      </c>
      <c r="D3222" s="1">
        <v>0.019126</v>
      </c>
      <c r="E3222" s="1">
        <v>0.012958</v>
      </c>
      <c r="F3222" s="1">
        <v>0.008185</v>
      </c>
      <c r="G3222" s="1">
        <v>0.006434</v>
      </c>
      <c r="H3222" s="1">
        <v>0.003012</v>
      </c>
      <c r="I3222" s="1">
        <v>0.005636</v>
      </c>
      <c r="J3222" s="1">
        <v>0.007734</v>
      </c>
      <c r="K3222" s="1">
        <v>0.008578</v>
      </c>
    </row>
    <row r="3223" ht="15.75" customHeight="1">
      <c r="A3223" s="1">
        <v>58887.499965</v>
      </c>
      <c r="B3223" s="1">
        <v>58887.0</v>
      </c>
      <c r="C3223" s="1">
        <v>58888.0</v>
      </c>
      <c r="D3223" s="1">
        <v>0.007995</v>
      </c>
      <c r="E3223" s="1">
        <v>0.02515</v>
      </c>
      <c r="F3223" s="1">
        <v>-0.010228</v>
      </c>
      <c r="G3223" s="1">
        <v>0.009345</v>
      </c>
      <c r="H3223" s="1">
        <v>-0.001154</v>
      </c>
      <c r="I3223" s="1">
        <v>0.009709</v>
      </c>
      <c r="J3223" s="1">
        <v>0.014913</v>
      </c>
      <c r="K3223" s="1">
        <v>0.018225</v>
      </c>
    </row>
    <row r="3224" ht="15.75" customHeight="1">
      <c r="A3224" s="1">
        <v>58888.499965</v>
      </c>
      <c r="B3224" s="1">
        <v>58888.0</v>
      </c>
      <c r="C3224" s="1">
        <v>58889.0</v>
      </c>
      <c r="D3224" s="1">
        <v>0.004112</v>
      </c>
      <c r="E3224" s="1">
        <v>0.011564</v>
      </c>
      <c r="F3224" s="1">
        <v>-0.002107</v>
      </c>
      <c r="G3224" s="1">
        <v>0.005023</v>
      </c>
      <c r="H3224" s="1">
        <v>-0.006673</v>
      </c>
      <c r="I3224" s="1">
        <v>0.004736</v>
      </c>
      <c r="J3224" s="1">
        <v>0.012497</v>
      </c>
      <c r="K3224" s="1">
        <v>0.007857</v>
      </c>
    </row>
    <row r="3225" ht="15.75" customHeight="1">
      <c r="A3225" s="1">
        <v>58889.499965</v>
      </c>
      <c r="B3225" s="1">
        <v>58889.0</v>
      </c>
      <c r="C3225" s="1">
        <v>58890.0</v>
      </c>
      <c r="D3225" s="1">
        <v>-0.034263</v>
      </c>
      <c r="E3225" s="1">
        <v>0.010021</v>
      </c>
      <c r="F3225" s="1">
        <v>-0.009262</v>
      </c>
      <c r="G3225" s="1">
        <v>0.004185</v>
      </c>
      <c r="H3225" s="1">
        <v>-0.013107</v>
      </c>
      <c r="I3225" s="1">
        <v>0.004133</v>
      </c>
      <c r="J3225" s="1">
        <v>-0.008648</v>
      </c>
      <c r="K3225" s="1">
        <v>0.006795</v>
      </c>
    </row>
    <row r="3226" ht="15.75" customHeight="1">
      <c r="A3226" s="1">
        <v>58890.499965</v>
      </c>
      <c r="B3226" s="1">
        <v>58890.0</v>
      </c>
      <c r="C3226" s="1">
        <v>58891.0</v>
      </c>
      <c r="D3226" s="1">
        <v>0.014714</v>
      </c>
      <c r="E3226" s="1">
        <v>0.009911</v>
      </c>
      <c r="F3226" s="1">
        <v>0.008713</v>
      </c>
      <c r="G3226" s="1">
        <v>0.004742</v>
      </c>
      <c r="H3226" s="1">
        <v>0.00131</v>
      </c>
      <c r="I3226" s="1">
        <v>0.004164</v>
      </c>
      <c r="J3226" s="1">
        <v>0.006834</v>
      </c>
      <c r="K3226" s="1">
        <v>0.006493</v>
      </c>
    </row>
    <row r="3227" ht="15.75" customHeight="1">
      <c r="A3227" s="1">
        <v>58891.499965</v>
      </c>
      <c r="B3227" s="1">
        <v>58891.0</v>
      </c>
      <c r="C3227" s="1">
        <v>58892.0</v>
      </c>
      <c r="D3227" s="1">
        <v>0.015175</v>
      </c>
      <c r="E3227" s="1">
        <v>0.009699</v>
      </c>
      <c r="F3227" s="1">
        <v>0.002311</v>
      </c>
      <c r="G3227" s="1">
        <v>0.004324</v>
      </c>
      <c r="H3227" s="1">
        <v>0.005637</v>
      </c>
      <c r="I3227" s="1">
        <v>0.004158</v>
      </c>
      <c r="J3227" s="1">
        <v>0.004511</v>
      </c>
      <c r="K3227" s="1">
        <v>0.006347</v>
      </c>
    </row>
    <row r="3228" ht="15.75" customHeight="1">
      <c r="A3228" s="1">
        <v>58892.499965</v>
      </c>
      <c r="B3228" s="1">
        <v>58892.0</v>
      </c>
      <c r="C3228" s="1">
        <v>58893.0</v>
      </c>
      <c r="D3228" s="1">
        <v>4.88E-4</v>
      </c>
      <c r="E3228" s="1">
        <v>0.009401</v>
      </c>
      <c r="F3228" s="1">
        <v>-0.002824</v>
      </c>
      <c r="G3228" s="1">
        <v>0.003925</v>
      </c>
      <c r="H3228" s="1">
        <v>-0.002811</v>
      </c>
      <c r="I3228" s="1">
        <v>0.003985</v>
      </c>
      <c r="J3228" s="1">
        <v>0.006603</v>
      </c>
      <c r="K3228" s="1">
        <v>0.006303</v>
      </c>
    </row>
    <row r="3229" ht="15.75" customHeight="1">
      <c r="A3229" s="1">
        <v>58893.499965</v>
      </c>
      <c r="B3229" s="1">
        <v>58893.0</v>
      </c>
      <c r="C3229" s="1">
        <v>58894.0</v>
      </c>
      <c r="D3229" s="1">
        <v>-0.011167</v>
      </c>
      <c r="E3229" s="1">
        <v>0.009209</v>
      </c>
      <c r="F3229" s="1">
        <v>-0.003063</v>
      </c>
      <c r="G3229" s="1">
        <v>0.003827</v>
      </c>
      <c r="H3229" s="1">
        <v>-0.003775</v>
      </c>
      <c r="I3229" s="1">
        <v>0.004172</v>
      </c>
      <c r="J3229" s="1">
        <v>-0.003517</v>
      </c>
      <c r="K3229" s="1">
        <v>0.00588</v>
      </c>
    </row>
    <row r="3230" ht="15.75" customHeight="1">
      <c r="A3230" s="1">
        <v>58894.499965</v>
      </c>
      <c r="B3230" s="1">
        <v>58894.0</v>
      </c>
      <c r="C3230" s="1">
        <v>58895.0</v>
      </c>
      <c r="D3230" s="1">
        <v>-0.00298</v>
      </c>
      <c r="E3230" s="1">
        <v>0.009119</v>
      </c>
      <c r="F3230" s="1">
        <v>-0.002348</v>
      </c>
      <c r="G3230" s="1">
        <v>0.00389</v>
      </c>
      <c r="H3230" s="1">
        <v>-5.02E-4</v>
      </c>
      <c r="I3230" s="1">
        <v>0.003949</v>
      </c>
      <c r="J3230" s="1">
        <v>1.77E-4</v>
      </c>
      <c r="K3230" s="1">
        <v>0.006011</v>
      </c>
    </row>
    <row r="3231" ht="15.75" customHeight="1">
      <c r="A3231" s="1">
        <v>58895.499965</v>
      </c>
      <c r="B3231" s="1">
        <v>58895.0</v>
      </c>
      <c r="C3231" s="1">
        <v>58896.0</v>
      </c>
      <c r="D3231" s="1">
        <v>-0.02011</v>
      </c>
      <c r="E3231" s="1">
        <v>0.009517</v>
      </c>
      <c r="F3231" s="1">
        <v>-0.007403</v>
      </c>
      <c r="G3231" s="1">
        <v>0.004155</v>
      </c>
      <c r="H3231" s="1">
        <v>-0.005654</v>
      </c>
      <c r="I3231" s="1">
        <v>0.003934</v>
      </c>
      <c r="J3231" s="1">
        <v>-0.006384</v>
      </c>
      <c r="K3231" s="1">
        <v>0.006382</v>
      </c>
    </row>
    <row r="3232" ht="15.75" customHeight="1">
      <c r="A3232" s="1">
        <v>58896.499965</v>
      </c>
      <c r="B3232" s="1">
        <v>58896.0</v>
      </c>
      <c r="C3232" s="1">
        <v>58897.0</v>
      </c>
      <c r="D3232" s="1">
        <v>0.016689</v>
      </c>
      <c r="E3232" s="1">
        <v>0.010184</v>
      </c>
      <c r="F3232" s="1">
        <v>0.003914</v>
      </c>
      <c r="G3232" s="1">
        <v>0.004286</v>
      </c>
      <c r="H3232" s="1">
        <v>0.010836</v>
      </c>
      <c r="I3232" s="1">
        <v>0.00446</v>
      </c>
      <c r="J3232" s="1">
        <v>-9.0E-4</v>
      </c>
      <c r="K3232" s="1">
        <v>0.006602</v>
      </c>
    </row>
    <row r="3233" ht="15.75" customHeight="1">
      <c r="A3233" s="1">
        <v>58897.499965</v>
      </c>
      <c r="B3233" s="1">
        <v>58897.0</v>
      </c>
      <c r="C3233" s="1">
        <v>58898.0</v>
      </c>
      <c r="D3233" s="1">
        <v>-0.020296</v>
      </c>
      <c r="E3233" s="1">
        <v>0.010147</v>
      </c>
      <c r="F3233" s="1">
        <v>-0.004018</v>
      </c>
      <c r="G3233" s="1">
        <v>0.004302</v>
      </c>
      <c r="H3233" s="1">
        <v>-0.0051920000000000004</v>
      </c>
      <c r="I3233" s="1">
        <v>0.004401</v>
      </c>
      <c r="J3233" s="1">
        <v>-0.009355</v>
      </c>
      <c r="K3233" s="1">
        <v>0.006603</v>
      </c>
    </row>
    <row r="3234" ht="15.75" customHeight="1">
      <c r="A3234" s="1">
        <v>58898.499965</v>
      </c>
      <c r="B3234" s="1">
        <v>58898.0</v>
      </c>
      <c r="C3234" s="1">
        <v>58899.0</v>
      </c>
      <c r="D3234" s="1">
        <v>0.005792</v>
      </c>
      <c r="E3234" s="1">
        <v>0.012295</v>
      </c>
      <c r="F3234" s="1">
        <v>0.009614</v>
      </c>
      <c r="G3234" s="1">
        <v>0.005823</v>
      </c>
      <c r="H3234" s="1">
        <v>-0.004523</v>
      </c>
      <c r="I3234" s="1">
        <v>0.0049</v>
      </c>
      <c r="J3234" s="1">
        <v>0.003895</v>
      </c>
      <c r="K3234" s="1">
        <v>0.008383</v>
      </c>
    </row>
    <row r="3235" ht="15.75" customHeight="1">
      <c r="A3235" s="1">
        <v>58899.499965</v>
      </c>
      <c r="B3235" s="1">
        <v>58899.0</v>
      </c>
      <c r="C3235" s="1">
        <v>58900.0</v>
      </c>
      <c r="D3235" s="1">
        <v>-0.012717</v>
      </c>
      <c r="E3235" s="1">
        <v>0.013154</v>
      </c>
      <c r="F3235" s="1">
        <v>-0.002619</v>
      </c>
      <c r="G3235" s="1">
        <v>0.005485</v>
      </c>
      <c r="H3235" s="1">
        <v>-0.010901</v>
      </c>
      <c r="I3235" s="1">
        <v>0.00495</v>
      </c>
      <c r="J3235" s="1">
        <v>0.002492</v>
      </c>
      <c r="K3235" s="1">
        <v>0.009075</v>
      </c>
    </row>
    <row r="3236" ht="15.75" customHeight="1">
      <c r="A3236" s="1">
        <v>58900.499965</v>
      </c>
      <c r="B3236" s="1">
        <v>58900.0</v>
      </c>
      <c r="C3236" s="1">
        <v>58901.0</v>
      </c>
      <c r="D3236" s="1">
        <v>-0.006993</v>
      </c>
      <c r="E3236" s="1">
        <v>0.013515</v>
      </c>
      <c r="F3236" s="1">
        <v>-0.002022</v>
      </c>
      <c r="G3236" s="1">
        <v>0.005761</v>
      </c>
      <c r="H3236" s="1">
        <v>-0.006374</v>
      </c>
      <c r="I3236" s="1">
        <v>0.005323</v>
      </c>
      <c r="J3236" s="1">
        <v>0.002209</v>
      </c>
      <c r="K3236" s="1">
        <v>0.009024</v>
      </c>
    </row>
    <row r="3237" ht="15.75" customHeight="1">
      <c r="A3237" s="1">
        <v>58901.499965</v>
      </c>
      <c r="B3237" s="1">
        <v>58901.0</v>
      </c>
      <c r="C3237" s="1">
        <v>58902.0</v>
      </c>
      <c r="D3237" s="1">
        <v>0.028053</v>
      </c>
      <c r="E3237" s="1">
        <v>0.012068</v>
      </c>
      <c r="F3237" s="1">
        <v>-0.003728</v>
      </c>
      <c r="G3237" s="1">
        <v>0.004616</v>
      </c>
      <c r="H3237" s="1">
        <v>0.009187</v>
      </c>
      <c r="I3237" s="1">
        <v>0.004937</v>
      </c>
      <c r="J3237" s="1">
        <v>0.015046</v>
      </c>
      <c r="K3237" s="1">
        <v>0.008071</v>
      </c>
    </row>
    <row r="3238" ht="15.75" customHeight="1">
      <c r="A3238" s="1">
        <v>58902.499965</v>
      </c>
      <c r="B3238" s="1">
        <v>58902.0</v>
      </c>
      <c r="C3238" s="1">
        <v>58903.0</v>
      </c>
      <c r="D3238" s="1">
        <v>-0.012165</v>
      </c>
      <c r="E3238" s="1">
        <v>0.013265</v>
      </c>
      <c r="F3238" s="1">
        <v>0.006528</v>
      </c>
      <c r="G3238" s="1">
        <v>0.007007</v>
      </c>
      <c r="H3238" s="1">
        <v>-0.001761</v>
      </c>
      <c r="I3238" s="1">
        <v>0.005407</v>
      </c>
      <c r="J3238" s="1">
        <v>-0.009842</v>
      </c>
      <c r="K3238" s="1">
        <v>0.008168</v>
      </c>
    </row>
    <row r="3239" ht="15.75" customHeight="1">
      <c r="A3239" s="1">
        <v>58903.499965</v>
      </c>
      <c r="B3239" s="1">
        <v>58903.0</v>
      </c>
      <c r="C3239" s="1">
        <v>58904.0</v>
      </c>
      <c r="D3239" s="1">
        <v>0.004851</v>
      </c>
      <c r="E3239" s="1">
        <v>0.012724</v>
      </c>
      <c r="F3239" s="1">
        <v>-0.001244</v>
      </c>
      <c r="G3239" s="1">
        <v>0.005913</v>
      </c>
      <c r="H3239" s="1">
        <v>0.004069</v>
      </c>
      <c r="I3239" s="1">
        <v>0.005439</v>
      </c>
      <c r="J3239" s="1">
        <v>-7.58E-4</v>
      </c>
      <c r="K3239" s="1">
        <v>0.007724</v>
      </c>
    </row>
    <row r="3240" ht="15.75" customHeight="1">
      <c r="A3240" s="1">
        <v>58904.499965</v>
      </c>
      <c r="B3240" s="1">
        <v>58904.0</v>
      </c>
      <c r="C3240" s="1">
        <v>58905.0</v>
      </c>
      <c r="D3240" s="1">
        <v>0.030646</v>
      </c>
      <c r="E3240" s="1">
        <v>0.012826</v>
      </c>
      <c r="F3240" s="1">
        <v>0.021502</v>
      </c>
      <c r="G3240" s="1">
        <v>0.007019</v>
      </c>
      <c r="H3240" s="1">
        <v>0.009328</v>
      </c>
      <c r="I3240" s="1">
        <v>0.005301</v>
      </c>
      <c r="J3240" s="1">
        <v>0.002243</v>
      </c>
      <c r="K3240" s="1">
        <v>0.007688</v>
      </c>
    </row>
    <row r="3241" ht="15.75" customHeight="1">
      <c r="A3241" s="1">
        <v>58905.499965</v>
      </c>
      <c r="B3241" s="1">
        <v>58905.0</v>
      </c>
      <c r="C3241" s="1">
        <v>58906.0</v>
      </c>
      <c r="D3241" s="1">
        <v>0.025363</v>
      </c>
      <c r="E3241" s="1">
        <v>0.01253</v>
      </c>
      <c r="F3241" s="1">
        <v>0.005273</v>
      </c>
      <c r="G3241" s="1">
        <v>0.006167</v>
      </c>
      <c r="H3241" s="1">
        <v>0.012687</v>
      </c>
      <c r="I3241" s="1">
        <v>0.005332</v>
      </c>
      <c r="J3241" s="1">
        <v>0.001742</v>
      </c>
      <c r="K3241" s="1">
        <v>0.007538</v>
      </c>
    </row>
    <row r="3242" ht="15.75" customHeight="1">
      <c r="A3242" s="1">
        <v>58906.499965</v>
      </c>
      <c r="B3242" s="1">
        <v>58906.0</v>
      </c>
      <c r="C3242" s="1">
        <v>58907.0</v>
      </c>
      <c r="D3242" s="1">
        <v>0.046018</v>
      </c>
      <c r="E3242" s="1">
        <v>0.013149</v>
      </c>
      <c r="F3242" s="1">
        <v>0.019651</v>
      </c>
      <c r="G3242" s="1">
        <v>0.007062</v>
      </c>
      <c r="H3242" s="1">
        <v>0.020884</v>
      </c>
      <c r="I3242" s="1">
        <v>0.005741</v>
      </c>
      <c r="J3242" s="1">
        <v>0.002743</v>
      </c>
      <c r="K3242" s="1">
        <v>0.007615</v>
      </c>
    </row>
    <row r="3243" ht="15.75" customHeight="1">
      <c r="A3243" s="1">
        <v>58907.499965</v>
      </c>
      <c r="B3243" s="1">
        <v>58907.0</v>
      </c>
      <c r="C3243" s="1">
        <v>58908.0</v>
      </c>
      <c r="D3243" s="1">
        <v>0.072802</v>
      </c>
      <c r="E3243" s="1">
        <v>0.014328</v>
      </c>
      <c r="F3243" s="1">
        <v>0.033307</v>
      </c>
      <c r="G3243" s="1">
        <v>0.007903</v>
      </c>
      <c r="H3243" s="1">
        <v>0.032205</v>
      </c>
      <c r="I3243" s="1">
        <v>0.006325</v>
      </c>
      <c r="J3243" s="1">
        <v>0.002511</v>
      </c>
      <c r="K3243" s="1">
        <v>0.008125</v>
      </c>
    </row>
    <row r="3244" ht="15.75" customHeight="1">
      <c r="A3244" s="1">
        <v>58908.499965</v>
      </c>
      <c r="B3244" s="1">
        <v>58908.0</v>
      </c>
      <c r="C3244" s="1">
        <v>58909.0</v>
      </c>
      <c r="D3244" s="1">
        <v>0.071687</v>
      </c>
      <c r="E3244" s="1">
        <v>0.014242</v>
      </c>
      <c r="F3244" s="1">
        <v>0.02832</v>
      </c>
      <c r="G3244" s="1">
        <v>0.0075</v>
      </c>
      <c r="H3244" s="1">
        <v>0.025927</v>
      </c>
      <c r="I3244" s="1">
        <v>0.005921</v>
      </c>
      <c r="J3244" s="1">
        <v>0.012166</v>
      </c>
      <c r="K3244" s="1">
        <v>0.008621</v>
      </c>
    </row>
    <row r="3245" ht="15.75" customHeight="1">
      <c r="A3245" s="1">
        <v>58909.499965</v>
      </c>
      <c r="B3245" s="1">
        <v>58909.0</v>
      </c>
      <c r="C3245" s="1">
        <v>58910.0</v>
      </c>
      <c r="D3245" s="1">
        <v>0.094818</v>
      </c>
      <c r="E3245" s="1">
        <v>0.015212</v>
      </c>
      <c r="F3245" s="1">
        <v>0.032911</v>
      </c>
      <c r="G3245" s="1">
        <v>0.007951</v>
      </c>
      <c r="H3245" s="1">
        <v>0.026787</v>
      </c>
      <c r="I3245" s="1">
        <v>0.006185</v>
      </c>
      <c r="J3245" s="1">
        <v>0.028009</v>
      </c>
      <c r="K3245" s="1">
        <v>0.009382</v>
      </c>
    </row>
    <row r="3246" ht="15.75" customHeight="1">
      <c r="A3246" s="1">
        <v>58910.499965</v>
      </c>
      <c r="B3246" s="1">
        <v>58910.0</v>
      </c>
      <c r="C3246" s="1">
        <v>58911.0</v>
      </c>
      <c r="D3246" s="1">
        <v>0.119867</v>
      </c>
      <c r="E3246" s="1">
        <v>0.022655</v>
      </c>
      <c r="F3246" s="1">
        <v>0.048821</v>
      </c>
      <c r="G3246" s="1">
        <v>0.011017</v>
      </c>
      <c r="H3246" s="1">
        <v>0.02789</v>
      </c>
      <c r="I3246" s="1">
        <v>0.009488</v>
      </c>
      <c r="J3246" s="1">
        <v>0.039959</v>
      </c>
      <c r="K3246" s="1">
        <v>0.014284</v>
      </c>
    </row>
    <row r="3247" ht="15.75" customHeight="1">
      <c r="A3247" s="1">
        <v>58911.499965</v>
      </c>
      <c r="B3247" s="1">
        <v>58911.0</v>
      </c>
      <c r="C3247" s="1">
        <v>58912.0</v>
      </c>
      <c r="D3247" s="1">
        <v>0.091429</v>
      </c>
      <c r="E3247" s="1">
        <v>0.01358</v>
      </c>
      <c r="F3247" s="1">
        <v>0.037009</v>
      </c>
      <c r="G3247" s="1">
        <v>0.006658</v>
      </c>
      <c r="H3247" s="1">
        <v>0.030089</v>
      </c>
      <c r="I3247" s="1">
        <v>0.00579</v>
      </c>
      <c r="J3247" s="1">
        <v>0.019968</v>
      </c>
      <c r="K3247" s="1">
        <v>0.008608</v>
      </c>
    </row>
    <row r="3248" ht="15.75" customHeight="1">
      <c r="A3248" s="1">
        <v>58912.499965</v>
      </c>
      <c r="B3248" s="1">
        <v>58912.0</v>
      </c>
      <c r="C3248" s="1">
        <v>58913.0</v>
      </c>
      <c r="D3248" s="1">
        <v>0.047322</v>
      </c>
      <c r="E3248" s="1">
        <v>0.011761</v>
      </c>
      <c r="F3248" s="1">
        <v>0.020375</v>
      </c>
      <c r="G3248" s="1">
        <v>0.005094</v>
      </c>
      <c r="H3248" s="1">
        <v>0.019201</v>
      </c>
      <c r="I3248" s="1">
        <v>0.004774</v>
      </c>
      <c r="J3248" s="1">
        <v>0.004576</v>
      </c>
      <c r="K3248" s="1">
        <v>0.007697</v>
      </c>
    </row>
    <row r="3249" ht="15.75" customHeight="1">
      <c r="A3249" s="1">
        <v>58913.499965</v>
      </c>
      <c r="B3249" s="1">
        <v>58913.0</v>
      </c>
      <c r="C3249" s="1">
        <v>58914.0</v>
      </c>
      <c r="D3249" s="1">
        <v>0.053954</v>
      </c>
      <c r="E3249" s="1">
        <v>0.01194</v>
      </c>
      <c r="F3249" s="1">
        <v>0.021364</v>
      </c>
      <c r="G3249" s="1">
        <v>0.005247</v>
      </c>
      <c r="H3249" s="1">
        <v>0.020844</v>
      </c>
      <c r="I3249" s="1">
        <v>0.005002</v>
      </c>
      <c r="J3249" s="1">
        <v>0.007728</v>
      </c>
      <c r="K3249" s="1">
        <v>0.007682</v>
      </c>
    </row>
    <row r="3250" ht="15.75" customHeight="1">
      <c r="A3250" s="1">
        <v>58914.499965</v>
      </c>
      <c r="B3250" s="1">
        <v>58914.0</v>
      </c>
      <c r="C3250" s="1">
        <v>58915.0</v>
      </c>
      <c r="D3250" s="1">
        <v>0.093945</v>
      </c>
      <c r="E3250" s="1">
        <v>0.011179</v>
      </c>
      <c r="F3250" s="1">
        <v>0.028243</v>
      </c>
      <c r="G3250" s="1">
        <v>0.005075</v>
      </c>
      <c r="H3250" s="1">
        <v>0.024543</v>
      </c>
      <c r="I3250" s="1">
        <v>0.0045</v>
      </c>
      <c r="J3250" s="1">
        <v>0.034838</v>
      </c>
      <c r="K3250" s="1">
        <v>0.007396</v>
      </c>
    </row>
    <row r="3251" ht="15.75" customHeight="1">
      <c r="A3251" s="1">
        <v>58915.499965</v>
      </c>
      <c r="B3251" s="1">
        <v>58915.0</v>
      </c>
      <c r="C3251" s="1">
        <v>58916.0</v>
      </c>
      <c r="D3251" s="1">
        <v>0.059408</v>
      </c>
      <c r="E3251" s="1">
        <v>0.011299</v>
      </c>
      <c r="F3251" s="1">
        <v>0.03165</v>
      </c>
      <c r="G3251" s="1">
        <v>0.005936</v>
      </c>
      <c r="H3251" s="1">
        <v>0.021482</v>
      </c>
      <c r="I3251" s="1">
        <v>0.004996</v>
      </c>
      <c r="J3251" s="1">
        <v>0.007685</v>
      </c>
      <c r="K3251" s="1">
        <v>0.007038</v>
      </c>
    </row>
    <row r="3252" ht="15.75" customHeight="1">
      <c r="A3252" s="1">
        <v>58916.499965</v>
      </c>
      <c r="B3252" s="1">
        <v>58916.0</v>
      </c>
      <c r="C3252" s="1">
        <v>58917.0</v>
      </c>
      <c r="D3252" s="1">
        <v>0.050004</v>
      </c>
      <c r="E3252" s="1">
        <v>0.010666</v>
      </c>
      <c r="F3252" s="1">
        <v>0.028575</v>
      </c>
      <c r="G3252" s="1">
        <v>0.005925</v>
      </c>
      <c r="H3252" s="1">
        <v>0.01741</v>
      </c>
      <c r="I3252" s="1">
        <v>0.004722</v>
      </c>
      <c r="J3252" s="1">
        <v>0.00451</v>
      </c>
      <c r="K3252" s="1">
        <v>0.00648</v>
      </c>
    </row>
    <row r="3253" ht="15.75" customHeight="1">
      <c r="A3253" s="1">
        <v>58917.499965</v>
      </c>
      <c r="B3253" s="1">
        <v>58917.0</v>
      </c>
      <c r="C3253" s="1">
        <v>58918.0</v>
      </c>
      <c r="D3253" s="1">
        <v>0.042378</v>
      </c>
      <c r="E3253" s="1">
        <v>0.01075</v>
      </c>
      <c r="F3253" s="1">
        <v>0.017924</v>
      </c>
      <c r="G3253" s="1">
        <v>0.005403</v>
      </c>
      <c r="H3253" s="1">
        <v>0.017036</v>
      </c>
      <c r="I3253" s="1">
        <v>0.004812</v>
      </c>
      <c r="J3253" s="1">
        <v>0.004309</v>
      </c>
      <c r="K3253" s="1">
        <v>0.00667</v>
      </c>
    </row>
    <row r="3254" ht="15.75" customHeight="1">
      <c r="A3254" s="1">
        <v>58918.499965</v>
      </c>
      <c r="B3254" s="1">
        <v>58918.0</v>
      </c>
      <c r="C3254" s="1">
        <v>58919.0</v>
      </c>
      <c r="D3254" s="1">
        <v>0.038</v>
      </c>
      <c r="E3254" s="1">
        <v>0.010276</v>
      </c>
      <c r="F3254" s="1">
        <v>0.009669</v>
      </c>
      <c r="G3254" s="1">
        <v>0.004898</v>
      </c>
      <c r="H3254" s="1">
        <v>0.015063</v>
      </c>
      <c r="I3254" s="1">
        <v>0.004566</v>
      </c>
      <c r="J3254" s="1">
        <v>0.008434</v>
      </c>
      <c r="K3254" s="1">
        <v>0.006538</v>
      </c>
    </row>
    <row r="3255" ht="15.75" customHeight="1">
      <c r="A3255" s="1">
        <v>58919.499965</v>
      </c>
      <c r="B3255" s="1">
        <v>58919.0</v>
      </c>
      <c r="C3255" s="1">
        <v>58920.0</v>
      </c>
      <c r="D3255" s="1">
        <v>0.058673</v>
      </c>
      <c r="E3255" s="1">
        <v>0.01379</v>
      </c>
      <c r="F3255" s="1">
        <v>0.025241</v>
      </c>
      <c r="G3255" s="1">
        <v>0.00722</v>
      </c>
      <c r="H3255" s="1">
        <v>0.019688</v>
      </c>
      <c r="I3255" s="1">
        <v>0.006131</v>
      </c>
      <c r="J3255" s="1">
        <v>0.012106</v>
      </c>
      <c r="K3255" s="1">
        <v>0.008501</v>
      </c>
    </row>
    <row r="3256" ht="15.75" customHeight="1">
      <c r="A3256" s="1">
        <v>58920.499965</v>
      </c>
      <c r="B3256" s="1">
        <v>58920.0</v>
      </c>
      <c r="C3256" s="1">
        <v>58921.0</v>
      </c>
      <c r="D3256" s="1">
        <v>0.063494</v>
      </c>
      <c r="E3256" s="1">
        <v>0.011536</v>
      </c>
      <c r="F3256" s="1">
        <v>0.031421</v>
      </c>
      <c r="G3256" s="1">
        <v>0.006171</v>
      </c>
      <c r="H3256" s="1">
        <v>0.013725</v>
      </c>
      <c r="I3256" s="1">
        <v>0.004884</v>
      </c>
      <c r="J3256" s="1">
        <v>0.020104</v>
      </c>
      <c r="K3256" s="1">
        <v>0.007318</v>
      </c>
    </row>
    <row r="3257" ht="15.75" customHeight="1">
      <c r="A3257" s="1">
        <v>58921.499965</v>
      </c>
      <c r="B3257" s="1">
        <v>58921.0</v>
      </c>
      <c r="C3257" s="1">
        <v>58922.0</v>
      </c>
      <c r="D3257" s="1">
        <v>0.019411</v>
      </c>
      <c r="E3257" s="1">
        <v>0.019627</v>
      </c>
      <c r="F3257" s="1">
        <v>0.011751</v>
      </c>
      <c r="G3257" s="1">
        <v>0.009919</v>
      </c>
      <c r="H3257" s="1">
        <v>0.006177</v>
      </c>
      <c r="I3257" s="1">
        <v>0.008086</v>
      </c>
      <c r="J3257" s="1">
        <v>0.001822</v>
      </c>
      <c r="K3257" s="1">
        <v>0.013306</v>
      </c>
    </row>
    <row r="3258" ht="15.75" customHeight="1">
      <c r="A3258" s="1">
        <v>58922.499965</v>
      </c>
      <c r="B3258" s="1">
        <v>58922.0</v>
      </c>
      <c r="C3258" s="1">
        <v>58923.0</v>
      </c>
      <c r="D3258" s="1">
        <v>0.031945</v>
      </c>
      <c r="E3258" s="1">
        <v>0.012728</v>
      </c>
      <c r="F3258" s="1">
        <v>0.023152</v>
      </c>
      <c r="G3258" s="1">
        <v>0.006896</v>
      </c>
      <c r="H3258" s="1">
        <v>0.010355</v>
      </c>
      <c r="I3258" s="1">
        <v>0.005799</v>
      </c>
      <c r="J3258" s="1">
        <v>9.98E-4</v>
      </c>
      <c r="K3258" s="1">
        <v>0.007914</v>
      </c>
    </row>
    <row r="3259" ht="15.75" customHeight="1">
      <c r="A3259" s="1">
        <v>58923.499965</v>
      </c>
      <c r="B3259" s="1">
        <v>58923.0</v>
      </c>
      <c r="C3259" s="1">
        <v>58924.0</v>
      </c>
      <c r="D3259" s="1">
        <v>0.026096</v>
      </c>
      <c r="E3259" s="1">
        <v>0.012357</v>
      </c>
      <c r="F3259" s="1">
        <v>0.014405</v>
      </c>
      <c r="G3259" s="1">
        <v>0.006367</v>
      </c>
      <c r="H3259" s="1">
        <v>0.006052</v>
      </c>
      <c r="I3259" s="1">
        <v>0.005566</v>
      </c>
      <c r="J3259" s="1">
        <v>0.007483</v>
      </c>
      <c r="K3259" s="1">
        <v>0.007869</v>
      </c>
    </row>
    <row r="3260" ht="15.75" customHeight="1">
      <c r="A3260" s="1">
        <v>58924.499965</v>
      </c>
      <c r="B3260" s="1">
        <v>58924.0</v>
      </c>
      <c r="C3260" s="1">
        <v>58925.0</v>
      </c>
      <c r="D3260" s="1">
        <v>0.024383</v>
      </c>
      <c r="E3260" s="1">
        <v>0.012752</v>
      </c>
      <c r="F3260" s="1">
        <v>0.009988</v>
      </c>
      <c r="G3260" s="1">
        <v>0.006335</v>
      </c>
      <c r="H3260" s="1">
        <v>0.005922</v>
      </c>
      <c r="I3260" s="1">
        <v>0.005704</v>
      </c>
      <c r="J3260" s="1">
        <v>0.009024</v>
      </c>
      <c r="K3260" s="1">
        <v>0.008233</v>
      </c>
    </row>
    <row r="3261" ht="15.75" customHeight="1">
      <c r="A3261" s="1">
        <v>58925.499965</v>
      </c>
      <c r="B3261" s="1">
        <v>58925.0</v>
      </c>
      <c r="C3261" s="1">
        <v>58926.0</v>
      </c>
      <c r="D3261" s="1">
        <v>0.026423</v>
      </c>
      <c r="E3261" s="1">
        <v>0.013234</v>
      </c>
      <c r="F3261" s="1">
        <v>0.005467</v>
      </c>
      <c r="G3261" s="1">
        <v>0.006358</v>
      </c>
      <c r="H3261" s="1">
        <v>0.011724</v>
      </c>
      <c r="I3261" s="1">
        <v>0.006104</v>
      </c>
      <c r="J3261" s="1">
        <v>0.005354</v>
      </c>
      <c r="K3261" s="1">
        <v>0.008243</v>
      </c>
    </row>
    <row r="3262" ht="15.75" customHeight="1">
      <c r="A3262" s="1">
        <v>58926.499965</v>
      </c>
      <c r="B3262" s="1">
        <v>58926.0</v>
      </c>
      <c r="C3262" s="1">
        <v>58927.0</v>
      </c>
      <c r="D3262" s="1">
        <v>0.015396</v>
      </c>
      <c r="E3262" s="1">
        <v>0.013891</v>
      </c>
      <c r="F3262" s="1">
        <v>0.010601</v>
      </c>
      <c r="G3262" s="1">
        <v>0.006875</v>
      </c>
      <c r="H3262" s="1">
        <v>-0.001353</v>
      </c>
      <c r="I3262" s="1">
        <v>0.006145</v>
      </c>
      <c r="J3262" s="1">
        <v>0.008612</v>
      </c>
      <c r="K3262" s="1">
        <v>0.008815</v>
      </c>
    </row>
    <row r="3263" ht="15.75" customHeight="1">
      <c r="A3263" s="1">
        <v>58927.499965</v>
      </c>
      <c r="B3263" s="1">
        <v>58927.0</v>
      </c>
      <c r="C3263" s="1">
        <v>58928.0</v>
      </c>
      <c r="D3263" s="1">
        <v>0.015993</v>
      </c>
      <c r="E3263" s="1">
        <v>0.014477</v>
      </c>
      <c r="F3263" s="1">
        <v>0.004289</v>
      </c>
      <c r="G3263" s="1">
        <v>0.006726</v>
      </c>
      <c r="H3263" s="1">
        <v>0.007306</v>
      </c>
      <c r="I3263" s="1">
        <v>0.006511</v>
      </c>
      <c r="J3263" s="1">
        <v>0.002313</v>
      </c>
      <c r="K3263" s="1">
        <v>0.009082</v>
      </c>
    </row>
    <row r="3264" ht="15.75" customHeight="1">
      <c r="A3264" s="1">
        <v>58928.499965</v>
      </c>
      <c r="B3264" s="1">
        <v>58928.0</v>
      </c>
      <c r="C3264" s="1">
        <v>58929.0</v>
      </c>
      <c r="D3264" s="1">
        <v>-0.003177</v>
      </c>
      <c r="E3264" s="1">
        <v>0.020324</v>
      </c>
      <c r="F3264" s="1">
        <v>0.018861</v>
      </c>
      <c r="G3264" s="1">
        <v>0.010538</v>
      </c>
      <c r="H3264" s="1">
        <v>-0.013674</v>
      </c>
      <c r="I3264" s="1">
        <v>0.008084</v>
      </c>
      <c r="J3264" s="1">
        <v>6.24E-4</v>
      </c>
      <c r="K3264" s="1">
        <v>0.013222</v>
      </c>
    </row>
    <row r="3265" ht="15.75" customHeight="1">
      <c r="A3265" s="1">
        <v>58948.499965</v>
      </c>
      <c r="B3265" s="1">
        <v>58948.0</v>
      </c>
      <c r="C3265" s="1">
        <v>58949.0</v>
      </c>
      <c r="D3265" s="1">
        <v>0.002372</v>
      </c>
      <c r="E3265" s="1">
        <v>0.012507</v>
      </c>
      <c r="F3265" s="1">
        <v>-0.004363</v>
      </c>
      <c r="G3265" s="1">
        <v>0.004718</v>
      </c>
      <c r="H3265" s="1">
        <v>-8.57E-4</v>
      </c>
      <c r="I3265" s="1">
        <v>0.005111</v>
      </c>
      <c r="J3265" s="1">
        <v>0.005264</v>
      </c>
      <c r="K3265" s="1">
        <v>0.008629</v>
      </c>
    </row>
    <row r="3266" ht="15.75" customHeight="1">
      <c r="A3266" s="1">
        <v>58949.499965</v>
      </c>
      <c r="B3266" s="1">
        <v>58949.0</v>
      </c>
      <c r="C3266" s="1">
        <v>58950.0</v>
      </c>
      <c r="D3266" s="1">
        <v>-0.015559</v>
      </c>
      <c r="E3266" s="1">
        <v>0.033644</v>
      </c>
      <c r="F3266" s="1">
        <v>-0.005882</v>
      </c>
      <c r="G3266" s="1">
        <v>0.012976</v>
      </c>
      <c r="H3266" s="1">
        <v>-0.00358</v>
      </c>
      <c r="I3266" s="1">
        <v>0.014426</v>
      </c>
      <c r="J3266" s="1">
        <v>-0.006976</v>
      </c>
      <c r="K3266" s="1">
        <v>0.022425</v>
      </c>
    </row>
    <row r="3267" ht="15.75" customHeight="1">
      <c r="A3267" s="1">
        <v>58950.499965</v>
      </c>
      <c r="B3267" s="1">
        <v>58950.0</v>
      </c>
      <c r="C3267" s="1">
        <v>58951.0</v>
      </c>
      <c r="D3267" s="1">
        <v>-0.002256</v>
      </c>
      <c r="E3267" s="1">
        <v>0.030591</v>
      </c>
      <c r="F3267" s="1">
        <v>0.006543</v>
      </c>
      <c r="G3267" s="1">
        <v>0.011935</v>
      </c>
      <c r="H3267" s="1">
        <v>-0.028962</v>
      </c>
      <c r="I3267" s="1">
        <v>0.011398</v>
      </c>
      <c r="J3267" s="1">
        <v>0.028634</v>
      </c>
      <c r="K3267" s="1">
        <v>0.020143</v>
      </c>
    </row>
    <row r="3268" ht="15.75" customHeight="1">
      <c r="A3268" s="1">
        <v>58951.499965</v>
      </c>
      <c r="B3268" s="1">
        <v>58951.0</v>
      </c>
      <c r="C3268" s="1">
        <v>58952.0</v>
      </c>
      <c r="D3268" s="1">
        <v>-0.006636</v>
      </c>
      <c r="E3268" s="1">
        <v>0.019972</v>
      </c>
      <c r="F3268" s="1">
        <v>-0.01112</v>
      </c>
      <c r="G3268" s="1">
        <v>0.007826</v>
      </c>
      <c r="H3268" s="1">
        <v>0.010159</v>
      </c>
      <c r="I3268" s="1">
        <v>0.008307</v>
      </c>
      <c r="J3268" s="1">
        <v>-0.010767</v>
      </c>
      <c r="K3268" s="1">
        <v>0.012786</v>
      </c>
    </row>
    <row r="3269" ht="15.75" customHeight="1">
      <c r="A3269" s="1">
        <v>58952.499965</v>
      </c>
      <c r="B3269" s="1">
        <v>58952.0</v>
      </c>
      <c r="C3269" s="1">
        <v>58953.0</v>
      </c>
      <c r="D3269" s="1">
        <v>0.001529</v>
      </c>
      <c r="E3269" s="1">
        <v>0.017929</v>
      </c>
      <c r="F3269" s="1">
        <v>0.003837</v>
      </c>
      <c r="G3269" s="1">
        <v>0.007714</v>
      </c>
      <c r="H3269" s="1">
        <v>0.009392</v>
      </c>
      <c r="I3269" s="1">
        <v>0.007836</v>
      </c>
      <c r="J3269" s="1">
        <v>-0.012996</v>
      </c>
      <c r="K3269" s="1">
        <v>0.011144</v>
      </c>
    </row>
    <row r="3270" ht="15.75" customHeight="1">
      <c r="A3270" s="1">
        <v>58953.499965</v>
      </c>
      <c r="B3270" s="1">
        <v>58953.0</v>
      </c>
      <c r="C3270" s="1">
        <v>58954.0</v>
      </c>
      <c r="D3270" s="1">
        <v>-0.002134</v>
      </c>
      <c r="E3270" s="1">
        <v>0.016305</v>
      </c>
      <c r="F3270" s="1">
        <v>0.003718</v>
      </c>
      <c r="G3270" s="1">
        <v>0.00752</v>
      </c>
      <c r="H3270" s="1">
        <v>0.001867</v>
      </c>
      <c r="I3270" s="1">
        <v>0.007275</v>
      </c>
      <c r="J3270" s="1">
        <v>-0.006899</v>
      </c>
      <c r="K3270" s="1">
        <v>0.010071</v>
      </c>
    </row>
    <row r="3271" ht="15.75" customHeight="1">
      <c r="A3271" s="1">
        <v>58954.499965</v>
      </c>
      <c r="B3271" s="1">
        <v>58954.0</v>
      </c>
      <c r="C3271" s="1">
        <v>58955.0</v>
      </c>
      <c r="D3271" s="1">
        <v>1.3E-4</v>
      </c>
      <c r="E3271" s="1">
        <v>0.01405</v>
      </c>
      <c r="F3271" s="1">
        <v>-0.009043</v>
      </c>
      <c r="G3271" s="1">
        <v>0.006069</v>
      </c>
      <c r="H3271" s="1">
        <v>0.008341</v>
      </c>
      <c r="I3271" s="1">
        <v>0.006429</v>
      </c>
      <c r="J3271" s="1">
        <v>-0.002318</v>
      </c>
      <c r="K3271" s="1">
        <v>0.008904</v>
      </c>
    </row>
    <row r="3272" ht="15.75" customHeight="1">
      <c r="A3272" s="1">
        <v>58955.499965</v>
      </c>
      <c r="B3272" s="1">
        <v>58955.0</v>
      </c>
      <c r="C3272" s="1">
        <v>58956.0</v>
      </c>
      <c r="D3272" s="1">
        <v>-0.018077</v>
      </c>
      <c r="E3272" s="1">
        <v>0.01346</v>
      </c>
      <c r="F3272" s="1">
        <v>-0.004781</v>
      </c>
      <c r="G3272" s="1">
        <v>0.006103</v>
      </c>
      <c r="H3272" s="1">
        <v>-0.011107</v>
      </c>
      <c r="I3272" s="1">
        <v>0.005889</v>
      </c>
      <c r="J3272" s="1">
        <v>-7.8E-4</v>
      </c>
      <c r="K3272" s="1">
        <v>0.008772</v>
      </c>
    </row>
    <row r="3273" ht="15.75" customHeight="1">
      <c r="A3273" s="1">
        <v>58956.499965</v>
      </c>
      <c r="B3273" s="1">
        <v>58956.0</v>
      </c>
      <c r="C3273" s="1">
        <v>58957.0</v>
      </c>
      <c r="D3273" s="1">
        <v>-0.017097</v>
      </c>
      <c r="E3273" s="1">
        <v>0.011631</v>
      </c>
      <c r="F3273" s="1">
        <v>-0.011886</v>
      </c>
      <c r="G3273" s="1">
        <v>0.004992</v>
      </c>
      <c r="H3273" s="1">
        <v>-9.05E-4</v>
      </c>
      <c r="I3273" s="1">
        <v>0.005401</v>
      </c>
      <c r="J3273" s="1">
        <v>-0.006244</v>
      </c>
      <c r="K3273" s="1">
        <v>0.007397</v>
      </c>
    </row>
    <row r="3274" ht="15.75" customHeight="1">
      <c r="A3274" s="1">
        <v>58957.499965</v>
      </c>
      <c r="B3274" s="1">
        <v>58957.0</v>
      </c>
      <c r="C3274" s="1">
        <v>58958.0</v>
      </c>
      <c r="D3274" s="1">
        <v>-0.007199</v>
      </c>
      <c r="E3274" s="1">
        <v>0.011999</v>
      </c>
      <c r="F3274" s="1">
        <v>-0.005017</v>
      </c>
      <c r="G3274" s="1">
        <v>0.004785</v>
      </c>
      <c r="H3274" s="1">
        <v>0.001146</v>
      </c>
      <c r="I3274" s="1">
        <v>0.00554</v>
      </c>
      <c r="J3274" s="1">
        <v>-0.004805</v>
      </c>
      <c r="K3274" s="1">
        <v>0.007796</v>
      </c>
    </row>
    <row r="3275" ht="15.75" customHeight="1">
      <c r="A3275" s="1">
        <v>58958.499965</v>
      </c>
      <c r="B3275" s="1">
        <v>58958.0</v>
      </c>
      <c r="C3275" s="1">
        <v>58959.0</v>
      </c>
      <c r="D3275" s="1">
        <v>-0.017077</v>
      </c>
      <c r="E3275" s="1">
        <v>0.010724</v>
      </c>
      <c r="F3275" s="1">
        <v>-0.007495</v>
      </c>
      <c r="G3275" s="1">
        <v>0.00472</v>
      </c>
      <c r="H3275" s="1">
        <v>-0.005899</v>
      </c>
      <c r="I3275" s="1">
        <v>0.004677</v>
      </c>
      <c r="J3275" s="1">
        <v>-0.003783</v>
      </c>
      <c r="K3275" s="1">
        <v>0.007097</v>
      </c>
    </row>
    <row r="3276" ht="15.75" customHeight="1">
      <c r="A3276" s="1">
        <v>58959.499965</v>
      </c>
      <c r="B3276" s="1">
        <v>58959.0</v>
      </c>
      <c r="C3276" s="1">
        <v>58960.0</v>
      </c>
      <c r="D3276" s="1">
        <v>0.002635</v>
      </c>
      <c r="E3276" s="1">
        <v>0.011697</v>
      </c>
      <c r="F3276" s="1">
        <v>-0.003406</v>
      </c>
      <c r="G3276" s="1">
        <v>0.005394</v>
      </c>
      <c r="H3276" s="1">
        <v>0.004782</v>
      </c>
      <c r="I3276" s="1">
        <v>0.005376</v>
      </c>
      <c r="J3276" s="1">
        <v>-7.26E-4</v>
      </c>
      <c r="K3276" s="1">
        <v>0.007564</v>
      </c>
    </row>
    <row r="3277" ht="15.75" customHeight="1">
      <c r="A3277" s="1">
        <v>58960.499965</v>
      </c>
      <c r="B3277" s="1">
        <v>58960.0</v>
      </c>
      <c r="C3277" s="1">
        <v>58961.0</v>
      </c>
      <c r="D3277" s="1">
        <v>-0.013368</v>
      </c>
      <c r="E3277" s="1">
        <v>0.0198</v>
      </c>
      <c r="F3277" s="1">
        <v>0.017138</v>
      </c>
      <c r="G3277" s="1">
        <v>0.010916</v>
      </c>
      <c r="H3277" s="1">
        <v>-0.013894</v>
      </c>
      <c r="I3277" s="1">
        <v>0.007116</v>
      </c>
      <c r="J3277" s="1">
        <v>-0.007691</v>
      </c>
      <c r="K3277" s="1">
        <v>0.014025</v>
      </c>
    </row>
    <row r="3278" ht="15.75" customHeight="1">
      <c r="A3278" s="1">
        <v>58961.499965</v>
      </c>
      <c r="B3278" s="1">
        <v>58961.0</v>
      </c>
      <c r="C3278" s="1">
        <v>58962.0</v>
      </c>
      <c r="D3278" s="1">
        <v>-0.002972</v>
      </c>
      <c r="E3278" s="1">
        <v>0.010739</v>
      </c>
      <c r="F3278" s="1">
        <v>0.002424</v>
      </c>
      <c r="G3278" s="1">
        <v>0.004742</v>
      </c>
      <c r="H3278" s="1">
        <v>0.002116</v>
      </c>
      <c r="I3278" s="1">
        <v>0.004734</v>
      </c>
      <c r="J3278" s="1">
        <v>-0.006312</v>
      </c>
      <c r="K3278" s="1">
        <v>0.006947</v>
      </c>
    </row>
    <row r="3279" ht="15.75" customHeight="1">
      <c r="A3279" s="1">
        <v>58962.499965</v>
      </c>
      <c r="B3279" s="1">
        <v>58962.0</v>
      </c>
      <c r="C3279" s="1">
        <v>58963.0</v>
      </c>
      <c r="D3279" s="1">
        <v>-0.002908</v>
      </c>
      <c r="E3279" s="1">
        <v>0.009809</v>
      </c>
      <c r="F3279" s="1">
        <v>0.002178</v>
      </c>
      <c r="G3279" s="1">
        <v>0.004584</v>
      </c>
      <c r="H3279" s="1">
        <v>-0.002466</v>
      </c>
      <c r="I3279" s="1">
        <v>0.004155</v>
      </c>
      <c r="J3279" s="1">
        <v>-6.6E-4</v>
      </c>
      <c r="K3279" s="1">
        <v>0.006434</v>
      </c>
    </row>
    <row r="3280" ht="15.75" customHeight="1">
      <c r="A3280" s="1">
        <v>58963.499965</v>
      </c>
      <c r="B3280" s="1">
        <v>58963.0</v>
      </c>
      <c r="C3280" s="1">
        <v>58964.0</v>
      </c>
      <c r="D3280" s="1">
        <v>0.001607</v>
      </c>
      <c r="E3280" s="1">
        <v>0.010046</v>
      </c>
      <c r="F3280" s="1">
        <v>0.002466</v>
      </c>
      <c r="G3280" s="1">
        <v>0.004379</v>
      </c>
      <c r="H3280" s="1">
        <v>0.002324</v>
      </c>
      <c r="I3280" s="1">
        <v>0.004375</v>
      </c>
      <c r="J3280" s="1">
        <v>-0.003152</v>
      </c>
      <c r="K3280" s="1">
        <v>0.006579</v>
      </c>
    </row>
    <row r="3281" ht="15.75" customHeight="1">
      <c r="A3281" s="1">
        <v>58964.499965</v>
      </c>
      <c r="B3281" s="1">
        <v>58964.0</v>
      </c>
      <c r="C3281" s="1">
        <v>58965.0</v>
      </c>
      <c r="D3281" s="1">
        <v>-0.008469</v>
      </c>
      <c r="E3281" s="1">
        <v>0.010896</v>
      </c>
      <c r="F3281" s="1">
        <v>-0.006581</v>
      </c>
      <c r="G3281" s="1">
        <v>0.004564</v>
      </c>
      <c r="H3281" s="1">
        <v>-0.002314</v>
      </c>
      <c r="I3281" s="1">
        <v>0.005055</v>
      </c>
      <c r="J3281" s="1">
        <v>-7.12E-4</v>
      </c>
      <c r="K3281" s="1">
        <v>0.006934</v>
      </c>
    </row>
    <row r="3282" ht="15.75" customHeight="1">
      <c r="A3282" s="1">
        <v>58965.499965</v>
      </c>
      <c r="B3282" s="1">
        <v>58965.0</v>
      </c>
      <c r="C3282" s="1">
        <v>58966.0</v>
      </c>
      <c r="D3282" s="1">
        <v>-0.010726</v>
      </c>
      <c r="E3282" s="1">
        <v>0.009247</v>
      </c>
      <c r="F3282" s="1">
        <v>-0.002324</v>
      </c>
      <c r="G3282" s="1">
        <v>0.003902</v>
      </c>
      <c r="H3282" s="1">
        <v>-0.005027</v>
      </c>
      <c r="I3282" s="1">
        <v>0.003949</v>
      </c>
      <c r="J3282" s="1">
        <v>-0.002176</v>
      </c>
      <c r="K3282" s="1">
        <v>0.006218</v>
      </c>
    </row>
    <row r="3283" ht="15.75" customHeight="1">
      <c r="A3283" s="1">
        <v>58966.499965</v>
      </c>
      <c r="B3283" s="1">
        <v>58966.0</v>
      </c>
      <c r="C3283" s="1">
        <v>58967.0</v>
      </c>
      <c r="D3283" s="1">
        <v>0.011067</v>
      </c>
      <c r="E3283" s="1">
        <v>0.009363</v>
      </c>
      <c r="F3283" s="1">
        <v>0.00638</v>
      </c>
      <c r="G3283" s="1">
        <v>0.004526</v>
      </c>
      <c r="H3283" s="1">
        <v>-5.42E-4</v>
      </c>
      <c r="I3283" s="1">
        <v>0.00399</v>
      </c>
      <c r="J3283" s="1">
        <v>0.007779</v>
      </c>
      <c r="K3283" s="1">
        <v>0.00614</v>
      </c>
    </row>
    <row r="3284" ht="15.75" customHeight="1">
      <c r="A3284" s="1">
        <v>58967.499965</v>
      </c>
      <c r="B3284" s="1">
        <v>58967.0</v>
      </c>
      <c r="C3284" s="1">
        <v>58968.0</v>
      </c>
      <c r="D3284" s="1">
        <v>-0.003765</v>
      </c>
      <c r="E3284" s="1">
        <v>0.009566</v>
      </c>
      <c r="F3284" s="1">
        <v>-0.009142</v>
      </c>
      <c r="G3284" s="1">
        <v>0.003883</v>
      </c>
      <c r="H3284" s="1">
        <v>0.001882</v>
      </c>
      <c r="I3284" s="1">
        <v>0.004142</v>
      </c>
      <c r="J3284" s="1">
        <v>-4.5E-5</v>
      </c>
      <c r="K3284" s="1">
        <v>0.006381</v>
      </c>
    </row>
    <row r="3285" ht="15.75" customHeight="1">
      <c r="A3285" s="1">
        <v>58968.499965</v>
      </c>
      <c r="B3285" s="1">
        <v>58968.0</v>
      </c>
      <c r="C3285" s="1">
        <v>58969.0</v>
      </c>
      <c r="D3285" s="1">
        <v>-0.012416</v>
      </c>
      <c r="E3285" s="1">
        <v>0.009346</v>
      </c>
      <c r="F3285" s="1">
        <v>0.003231</v>
      </c>
      <c r="G3285" s="1">
        <v>0.004334</v>
      </c>
      <c r="H3285" s="1">
        <v>0.002813</v>
      </c>
      <c r="I3285" s="1">
        <v>0.004194</v>
      </c>
      <c r="J3285" s="1">
        <v>-0.016128</v>
      </c>
      <c r="K3285" s="1">
        <v>0.005933</v>
      </c>
    </row>
    <row r="3286" ht="15.75" customHeight="1">
      <c r="A3286" s="1">
        <v>58969.499965</v>
      </c>
      <c r="B3286" s="1">
        <v>58969.0</v>
      </c>
      <c r="C3286" s="1">
        <v>58970.0</v>
      </c>
      <c r="D3286" s="1">
        <v>0.010376</v>
      </c>
      <c r="E3286" s="1">
        <v>0.010334</v>
      </c>
      <c r="F3286" s="1">
        <v>0.001658</v>
      </c>
      <c r="G3286" s="1">
        <v>0.004274</v>
      </c>
      <c r="H3286" s="1">
        <v>-0.001329</v>
      </c>
      <c r="I3286" s="1">
        <v>0.004363</v>
      </c>
      <c r="J3286" s="1">
        <v>0.009196</v>
      </c>
      <c r="K3286" s="1">
        <v>0.006833</v>
      </c>
    </row>
    <row r="3287" ht="15.75" customHeight="1">
      <c r="A3287" s="1">
        <v>58970.499965</v>
      </c>
      <c r="B3287" s="1">
        <v>58970.0</v>
      </c>
      <c r="C3287" s="1">
        <v>58971.0</v>
      </c>
      <c r="D3287" s="1">
        <v>-0.013484</v>
      </c>
      <c r="E3287" s="1">
        <v>0.01028</v>
      </c>
      <c r="F3287" s="1">
        <v>-0.005223</v>
      </c>
      <c r="G3287" s="1">
        <v>0.004054</v>
      </c>
      <c r="H3287" s="1">
        <v>-0.002409</v>
      </c>
      <c r="I3287" s="1">
        <v>0.004363</v>
      </c>
      <c r="J3287" s="1">
        <v>-0.006492</v>
      </c>
      <c r="K3287" s="1">
        <v>0.006848</v>
      </c>
    </row>
    <row r="3288" ht="15.75" customHeight="1">
      <c r="A3288" s="1">
        <v>58971.499965</v>
      </c>
      <c r="B3288" s="1">
        <v>58971.0</v>
      </c>
      <c r="C3288" s="1">
        <v>58972.0</v>
      </c>
      <c r="D3288" s="1">
        <v>0.050521</v>
      </c>
      <c r="E3288" s="1">
        <v>0.014273</v>
      </c>
      <c r="F3288" s="1">
        <v>0.004914</v>
      </c>
      <c r="G3288" s="1">
        <v>0.005824</v>
      </c>
      <c r="H3288" s="1">
        <v>0.002242</v>
      </c>
      <c r="I3288" s="1">
        <v>0.005744</v>
      </c>
      <c r="J3288" s="1">
        <v>0.040491</v>
      </c>
      <c r="K3288" s="1">
        <v>0.010052</v>
      </c>
    </row>
    <row r="3289" ht="15.75" customHeight="1">
      <c r="A3289" s="1">
        <v>58972.499965</v>
      </c>
      <c r="B3289" s="1">
        <v>58972.0</v>
      </c>
      <c r="C3289" s="1">
        <v>58973.0</v>
      </c>
      <c r="D3289" s="1">
        <v>0.004469</v>
      </c>
      <c r="E3289" s="1">
        <v>0.014609</v>
      </c>
      <c r="F3289" s="1">
        <v>-0.011167</v>
      </c>
      <c r="G3289" s="1">
        <v>0.005702</v>
      </c>
      <c r="H3289" s="1">
        <v>0.008218</v>
      </c>
      <c r="I3289" s="1">
        <v>0.005927</v>
      </c>
      <c r="J3289" s="1">
        <v>0.001137</v>
      </c>
      <c r="K3289" s="1">
        <v>0.009697</v>
      </c>
    </row>
    <row r="3290" ht="15.75" customHeight="1">
      <c r="A3290" s="1">
        <v>58973.499965</v>
      </c>
      <c r="B3290" s="1">
        <v>58973.0</v>
      </c>
      <c r="C3290" s="1">
        <v>58974.0</v>
      </c>
      <c r="D3290" s="1">
        <v>-0.015528</v>
      </c>
      <c r="E3290" s="1">
        <v>0.012638</v>
      </c>
      <c r="F3290" s="1">
        <v>-0.007971</v>
      </c>
      <c r="G3290" s="1">
        <v>0.004356</v>
      </c>
      <c r="H3290" s="1">
        <v>-0.005568</v>
      </c>
      <c r="I3290" s="1">
        <v>0.005031</v>
      </c>
      <c r="J3290" s="1">
        <v>-0.002587</v>
      </c>
      <c r="K3290" s="1">
        <v>0.008553</v>
      </c>
    </row>
    <row r="3291" ht="15.75" customHeight="1">
      <c r="A3291" s="1">
        <v>58974.499965</v>
      </c>
      <c r="B3291" s="1">
        <v>58974.0</v>
      </c>
      <c r="C3291" s="1">
        <v>58975.0</v>
      </c>
      <c r="D3291" s="1">
        <v>0.008564</v>
      </c>
      <c r="E3291" s="1">
        <v>0.013526</v>
      </c>
      <c r="F3291" s="1">
        <v>0.003361</v>
      </c>
      <c r="G3291" s="1">
        <v>0.006104</v>
      </c>
      <c r="H3291" s="1">
        <v>0.002702</v>
      </c>
      <c r="I3291" s="1">
        <v>0.00556</v>
      </c>
      <c r="J3291" s="1">
        <v>0.001689</v>
      </c>
      <c r="K3291" s="1">
        <v>0.008522</v>
      </c>
    </row>
    <row r="3292" ht="15.75" customHeight="1">
      <c r="A3292" s="1">
        <v>58975.499965</v>
      </c>
      <c r="B3292" s="1">
        <v>58975.0</v>
      </c>
      <c r="C3292" s="1">
        <v>58976.0</v>
      </c>
      <c r="D3292" s="1">
        <v>-0.00871</v>
      </c>
      <c r="E3292" s="1">
        <v>0.012538</v>
      </c>
      <c r="F3292" s="1">
        <v>0.007383</v>
      </c>
      <c r="G3292" s="1">
        <v>0.005775</v>
      </c>
      <c r="H3292" s="1">
        <v>-0.002336</v>
      </c>
      <c r="I3292" s="1">
        <v>0.005154</v>
      </c>
      <c r="J3292" s="1">
        <v>-0.008532</v>
      </c>
      <c r="K3292" s="1">
        <v>0.007855</v>
      </c>
    </row>
    <row r="3293" ht="15.75" customHeight="1">
      <c r="A3293" s="1">
        <v>58976.499965</v>
      </c>
      <c r="B3293" s="1">
        <v>58976.0</v>
      </c>
      <c r="C3293" s="1">
        <v>58977.0</v>
      </c>
      <c r="D3293" s="1">
        <v>-0.015367</v>
      </c>
      <c r="E3293" s="1">
        <v>0.012349</v>
      </c>
      <c r="F3293" s="1">
        <v>-0.00984</v>
      </c>
      <c r="G3293" s="1">
        <v>0.0046</v>
      </c>
      <c r="H3293" s="1">
        <v>1.86E-4</v>
      </c>
      <c r="I3293" s="1">
        <v>0.005217</v>
      </c>
      <c r="J3293" s="1">
        <v>-0.00761</v>
      </c>
      <c r="K3293" s="1">
        <v>0.00785</v>
      </c>
    </row>
    <row r="3294" ht="15.75" customHeight="1">
      <c r="A3294" s="1">
        <v>58977.499965</v>
      </c>
      <c r="B3294" s="1">
        <v>58977.0</v>
      </c>
      <c r="C3294" s="1">
        <v>58978.0</v>
      </c>
      <c r="D3294" s="1">
        <v>0.009617</v>
      </c>
      <c r="E3294" s="1">
        <v>0.012013</v>
      </c>
      <c r="F3294" s="1">
        <v>0.005314</v>
      </c>
      <c r="G3294" s="1">
        <v>0.005411</v>
      </c>
      <c r="H3294" s="1">
        <v>0.002581</v>
      </c>
      <c r="I3294" s="1">
        <v>0.004957</v>
      </c>
      <c r="J3294" s="1">
        <v>0.00175</v>
      </c>
      <c r="K3294" s="1">
        <v>0.007552</v>
      </c>
    </row>
    <row r="3295" ht="15.75" customHeight="1">
      <c r="A3295" s="1">
        <v>58978.499965</v>
      </c>
      <c r="B3295" s="1">
        <v>58978.0</v>
      </c>
      <c r="C3295" s="1">
        <v>58979.0</v>
      </c>
      <c r="D3295" s="1">
        <v>0.004567</v>
      </c>
      <c r="E3295" s="1">
        <v>0.012143</v>
      </c>
      <c r="F3295" s="1">
        <v>0.003363</v>
      </c>
      <c r="G3295" s="1">
        <v>0.006178</v>
      </c>
      <c r="H3295" s="1">
        <v>0.004442</v>
      </c>
      <c r="I3295" s="1">
        <v>0.004917</v>
      </c>
      <c r="J3295" s="1">
        <v>-0.004287</v>
      </c>
      <c r="K3295" s="1">
        <v>0.007497</v>
      </c>
    </row>
    <row r="3296" ht="15.75" customHeight="1">
      <c r="A3296" s="1">
        <v>58979.499965</v>
      </c>
      <c r="B3296" s="1">
        <v>58979.0</v>
      </c>
      <c r="C3296" s="1">
        <v>58980.0</v>
      </c>
      <c r="D3296" s="1">
        <v>0.00342</v>
      </c>
      <c r="E3296" s="1">
        <v>0.012416</v>
      </c>
      <c r="F3296" s="1">
        <v>0.005688</v>
      </c>
      <c r="G3296" s="1">
        <v>0.005959</v>
      </c>
      <c r="H3296" s="1">
        <v>-3.4E-5</v>
      </c>
      <c r="I3296" s="1">
        <v>0.004941</v>
      </c>
      <c r="J3296" s="1">
        <v>4.2E-5</v>
      </c>
      <c r="K3296" s="1">
        <v>0.00789</v>
      </c>
    </row>
    <row r="3297" ht="15.75" customHeight="1">
      <c r="A3297" s="1">
        <v>58980.499965</v>
      </c>
      <c r="B3297" s="1">
        <v>58980.0</v>
      </c>
      <c r="C3297" s="1">
        <v>58981.0</v>
      </c>
      <c r="D3297" s="1">
        <v>0.002798</v>
      </c>
      <c r="E3297" s="1">
        <v>0.012274</v>
      </c>
      <c r="F3297" s="1">
        <v>0.007974</v>
      </c>
      <c r="G3297" s="1">
        <v>0.005891</v>
      </c>
      <c r="H3297" s="1">
        <v>0.007057</v>
      </c>
      <c r="I3297" s="1">
        <v>0.005013</v>
      </c>
      <c r="J3297" s="1">
        <v>-0.011016</v>
      </c>
      <c r="K3297" s="1">
        <v>0.00766</v>
      </c>
    </row>
    <row r="3298" ht="15.75" customHeight="1">
      <c r="A3298" s="1">
        <v>58981.499965</v>
      </c>
      <c r="B3298" s="1">
        <v>58981.0</v>
      </c>
      <c r="C3298" s="1">
        <v>58982.0</v>
      </c>
      <c r="D3298" s="1">
        <v>0.017751</v>
      </c>
      <c r="E3298" s="1">
        <v>0.014504</v>
      </c>
      <c r="F3298" s="1">
        <v>-2.57E-4</v>
      </c>
      <c r="G3298" s="1">
        <v>0.006286</v>
      </c>
      <c r="H3298" s="1">
        <v>0.005165</v>
      </c>
      <c r="I3298" s="1">
        <v>0.00571</v>
      </c>
      <c r="J3298" s="1">
        <v>0.00813</v>
      </c>
      <c r="K3298" s="1">
        <v>0.009337</v>
      </c>
    </row>
    <row r="3299" ht="15.75" customHeight="1">
      <c r="A3299" s="1">
        <v>58982.499965</v>
      </c>
      <c r="B3299" s="1">
        <v>58982.0</v>
      </c>
      <c r="C3299" s="1">
        <v>58983.0</v>
      </c>
      <c r="D3299" s="1">
        <v>-0.020183</v>
      </c>
      <c r="E3299" s="1">
        <v>0.013997</v>
      </c>
      <c r="F3299" s="1">
        <v>-0.003681</v>
      </c>
      <c r="G3299" s="1">
        <v>0.005818</v>
      </c>
      <c r="H3299" s="1">
        <v>-0.004598</v>
      </c>
      <c r="I3299" s="1">
        <v>0.005673</v>
      </c>
      <c r="J3299" s="1">
        <v>-0.009837</v>
      </c>
      <c r="K3299" s="1">
        <v>0.008931</v>
      </c>
    </row>
    <row r="3300" ht="15.75" customHeight="1">
      <c r="A3300" s="1">
        <v>58983.499965</v>
      </c>
      <c r="B3300" s="1">
        <v>58983.0</v>
      </c>
      <c r="C3300" s="1">
        <v>58984.0</v>
      </c>
      <c r="D3300" s="1">
        <v>0.026048</v>
      </c>
      <c r="E3300" s="1">
        <v>0.015651</v>
      </c>
      <c r="F3300" s="1">
        <v>-0.004807</v>
      </c>
      <c r="G3300" s="1">
        <v>0.005879</v>
      </c>
      <c r="H3300" s="1">
        <v>0.020371</v>
      </c>
      <c r="I3300" s="1">
        <v>0.006627</v>
      </c>
      <c r="J3300" s="1">
        <v>1.29E-4</v>
      </c>
      <c r="K3300" s="1">
        <v>0.010025</v>
      </c>
    </row>
    <row r="3301" ht="15.75" customHeight="1">
      <c r="A3301" s="1">
        <v>58984.499965</v>
      </c>
      <c r="B3301" s="1">
        <v>58984.0</v>
      </c>
      <c r="C3301" s="1">
        <v>58985.0</v>
      </c>
      <c r="D3301" s="1">
        <v>-0.009519</v>
      </c>
      <c r="E3301" s="1">
        <v>0.017398</v>
      </c>
      <c r="F3301" s="1">
        <v>0.001427</v>
      </c>
      <c r="G3301" s="1">
        <v>0.00744</v>
      </c>
      <c r="H3301" s="1">
        <v>-0.013868</v>
      </c>
      <c r="I3301" s="1">
        <v>0.006871</v>
      </c>
      <c r="J3301" s="1">
        <v>0.007141</v>
      </c>
      <c r="K3301" s="1">
        <v>0.01195</v>
      </c>
    </row>
    <row r="3302" ht="15.75" customHeight="1">
      <c r="A3302" s="1">
        <v>58985.499965</v>
      </c>
      <c r="B3302" s="1">
        <v>58985.0</v>
      </c>
      <c r="C3302" s="1">
        <v>58986.0</v>
      </c>
      <c r="D3302" s="1">
        <v>0.024228</v>
      </c>
      <c r="E3302" s="1">
        <v>0.01155</v>
      </c>
      <c r="F3302" s="1">
        <v>-0.003139</v>
      </c>
      <c r="G3302" s="1">
        <v>0.004165</v>
      </c>
      <c r="H3302" s="1">
        <v>0.00193</v>
      </c>
      <c r="I3302" s="1">
        <v>0.004525</v>
      </c>
      <c r="J3302" s="1">
        <v>0.020258</v>
      </c>
      <c r="K3302" s="1">
        <v>0.007914</v>
      </c>
    </row>
    <row r="3303" ht="15.75" customHeight="1">
      <c r="A3303" s="1">
        <v>58986.499965</v>
      </c>
      <c r="B3303" s="1">
        <v>58986.0</v>
      </c>
      <c r="C3303" s="1">
        <v>58987.0</v>
      </c>
      <c r="D3303" s="1">
        <v>-0.012783</v>
      </c>
      <c r="E3303" s="1">
        <v>0.011175</v>
      </c>
      <c r="F3303" s="1">
        <v>-0.001801</v>
      </c>
      <c r="G3303" s="1">
        <v>0.004604</v>
      </c>
      <c r="H3303" s="1">
        <v>-0.003076</v>
      </c>
      <c r="I3303" s="1">
        <v>0.004561</v>
      </c>
      <c r="J3303" s="1">
        <v>-0.006606</v>
      </c>
      <c r="K3303" s="1">
        <v>0.007529</v>
      </c>
    </row>
    <row r="3304" ht="15.75" customHeight="1">
      <c r="A3304" s="1">
        <v>58987.499965</v>
      </c>
      <c r="B3304" s="1">
        <v>58987.0</v>
      </c>
      <c r="C3304" s="1">
        <v>58988.0</v>
      </c>
      <c r="D3304" s="1">
        <v>0.008213</v>
      </c>
      <c r="E3304" s="1">
        <v>0.011224</v>
      </c>
      <c r="F3304" s="1">
        <v>0.002727</v>
      </c>
      <c r="G3304" s="1">
        <v>0.004684</v>
      </c>
      <c r="H3304" s="1">
        <v>-0.003845</v>
      </c>
      <c r="I3304" s="1">
        <v>0.004609</v>
      </c>
      <c r="J3304" s="1">
        <v>0.01026</v>
      </c>
      <c r="K3304" s="1">
        <v>0.007631</v>
      </c>
    </row>
    <row r="3305" ht="15.75" customHeight="1">
      <c r="A3305" s="1">
        <v>58988.499965</v>
      </c>
      <c r="B3305" s="1">
        <v>58988.0</v>
      </c>
      <c r="C3305" s="1">
        <v>58989.0</v>
      </c>
      <c r="D3305" s="1">
        <v>-0.012943</v>
      </c>
      <c r="E3305" s="1">
        <v>0.009835</v>
      </c>
      <c r="F3305" s="1">
        <v>-0.006573</v>
      </c>
      <c r="G3305" s="1">
        <v>0.004159</v>
      </c>
      <c r="H3305" s="1">
        <v>-0.0045</v>
      </c>
      <c r="I3305" s="1">
        <v>0.004143</v>
      </c>
      <c r="J3305" s="1">
        <v>-0.002206</v>
      </c>
      <c r="K3305" s="1">
        <v>0.006651</v>
      </c>
    </row>
    <row r="3306" ht="15.75" customHeight="1">
      <c r="A3306" s="1">
        <v>58989.499965</v>
      </c>
      <c r="B3306" s="1">
        <v>58989.0</v>
      </c>
      <c r="C3306" s="1">
        <v>58990.0</v>
      </c>
      <c r="D3306" s="1">
        <v>-0.018274</v>
      </c>
      <c r="E3306" s="1">
        <v>0.009731</v>
      </c>
      <c r="F3306" s="1">
        <v>-0.00517</v>
      </c>
      <c r="G3306" s="1">
        <v>0.004405</v>
      </c>
      <c r="H3306" s="1">
        <v>-0.008687</v>
      </c>
      <c r="I3306" s="1">
        <v>0.004077</v>
      </c>
      <c r="J3306" s="1">
        <v>-0.002888</v>
      </c>
      <c r="K3306" s="1">
        <v>0.006501</v>
      </c>
    </row>
    <row r="3307" ht="15.75" customHeight="1">
      <c r="A3307" s="1">
        <v>58990.499965</v>
      </c>
      <c r="B3307" s="1">
        <v>58990.0</v>
      </c>
      <c r="C3307" s="1">
        <v>58991.0</v>
      </c>
      <c r="D3307" s="1">
        <v>0.007707</v>
      </c>
      <c r="E3307" s="1">
        <v>0.009834</v>
      </c>
      <c r="F3307" s="1">
        <v>-0.002219</v>
      </c>
      <c r="G3307" s="1">
        <v>0.004373</v>
      </c>
      <c r="H3307" s="1">
        <v>0.001145</v>
      </c>
      <c r="I3307" s="1">
        <v>0.00427</v>
      </c>
      <c r="J3307" s="1">
        <v>0.006692</v>
      </c>
      <c r="K3307" s="1">
        <v>0.00646</v>
      </c>
    </row>
    <row r="3308" ht="15.75" customHeight="1">
      <c r="A3308" s="1">
        <v>58991.499965</v>
      </c>
      <c r="B3308" s="1">
        <v>58991.0</v>
      </c>
      <c r="C3308" s="1">
        <v>58992.0</v>
      </c>
      <c r="D3308" s="1">
        <v>-0.005725</v>
      </c>
      <c r="E3308" s="1">
        <v>0.009814</v>
      </c>
      <c r="F3308" s="1">
        <v>-0.003282</v>
      </c>
      <c r="G3308" s="1">
        <v>0.00412</v>
      </c>
      <c r="H3308" s="1">
        <v>6.1E-5</v>
      </c>
      <c r="I3308" s="1">
        <v>0.004311</v>
      </c>
      <c r="J3308" s="1">
        <v>-0.003743</v>
      </c>
      <c r="K3308" s="1">
        <v>0.006442</v>
      </c>
    </row>
    <row r="3309" ht="15.75" customHeight="1">
      <c r="A3309" s="1">
        <v>58992.499965</v>
      </c>
      <c r="B3309" s="1">
        <v>58992.0</v>
      </c>
      <c r="C3309" s="1">
        <v>58993.0</v>
      </c>
      <c r="D3309" s="1">
        <v>-0.016872</v>
      </c>
      <c r="E3309" s="1">
        <v>0.009788</v>
      </c>
      <c r="F3309" s="1">
        <v>0.003046</v>
      </c>
      <c r="G3309" s="1">
        <v>0.004351</v>
      </c>
      <c r="H3309" s="1">
        <v>-0.006163</v>
      </c>
      <c r="I3309" s="1">
        <v>0.004282</v>
      </c>
      <c r="J3309" s="1">
        <v>-0.010075</v>
      </c>
      <c r="K3309" s="1">
        <v>0.006341</v>
      </c>
    </row>
    <row r="3310" ht="15.75" customHeight="1">
      <c r="A3310" s="1">
        <v>58993.499965</v>
      </c>
      <c r="B3310" s="1">
        <v>58993.0</v>
      </c>
      <c r="C3310" s="1">
        <v>58994.0</v>
      </c>
      <c r="D3310" s="1">
        <v>-3.24E-4</v>
      </c>
      <c r="E3310" s="1">
        <v>0.01117</v>
      </c>
      <c r="F3310" s="1">
        <v>0.004038</v>
      </c>
      <c r="G3310" s="1">
        <v>0.005121</v>
      </c>
      <c r="H3310" s="1">
        <v>-0.002443</v>
      </c>
      <c r="I3310" s="1">
        <v>0.004753</v>
      </c>
      <c r="J3310" s="1">
        <v>0.00101</v>
      </c>
      <c r="K3310" s="1">
        <v>0.007429</v>
      </c>
    </row>
    <row r="3311" ht="15.75" customHeight="1">
      <c r="A3311" s="1">
        <v>58994.499965</v>
      </c>
      <c r="B3311" s="1">
        <v>58994.0</v>
      </c>
      <c r="C3311" s="1">
        <v>58995.0</v>
      </c>
      <c r="D3311" s="1">
        <v>-0.019898</v>
      </c>
      <c r="E3311" s="1">
        <v>0.017553</v>
      </c>
      <c r="F3311" s="1">
        <v>0.003005</v>
      </c>
      <c r="G3311" s="1">
        <v>0.00829</v>
      </c>
      <c r="H3311" s="1">
        <v>-6.29E-4</v>
      </c>
      <c r="I3311" s="1">
        <v>0.008233</v>
      </c>
      <c r="J3311" s="1">
        <v>-0.021789</v>
      </c>
      <c r="K3311" s="1">
        <v>0.01109</v>
      </c>
    </row>
    <row r="3312" ht="15.75" customHeight="1">
      <c r="A3312" s="1">
        <v>58995.499965</v>
      </c>
      <c r="B3312" s="1">
        <v>58995.0</v>
      </c>
      <c r="C3312" s="1">
        <v>58996.0</v>
      </c>
      <c r="D3312" s="1">
        <v>-0.016981</v>
      </c>
      <c r="E3312" s="1">
        <v>0.011338</v>
      </c>
      <c r="F3312" s="1">
        <v>-0.002953</v>
      </c>
      <c r="G3312" s="1">
        <v>0.00524</v>
      </c>
      <c r="H3312" s="1">
        <v>-0.001203</v>
      </c>
      <c r="I3312" s="1">
        <v>0.005304</v>
      </c>
      <c r="J3312" s="1">
        <v>-0.011464</v>
      </c>
      <c r="K3312" s="1">
        <v>0.00726</v>
      </c>
    </row>
    <row r="3313" ht="15.75" customHeight="1">
      <c r="A3313" s="1">
        <v>58996.499965</v>
      </c>
      <c r="B3313" s="1">
        <v>58996.0</v>
      </c>
      <c r="C3313" s="1">
        <v>58997.0</v>
      </c>
      <c r="D3313" s="1">
        <v>-0.02328</v>
      </c>
      <c r="E3313" s="1">
        <v>0.011028</v>
      </c>
      <c r="F3313" s="1">
        <v>-0.004065</v>
      </c>
      <c r="G3313" s="1">
        <v>0.005382</v>
      </c>
      <c r="H3313" s="1">
        <v>-0.011772</v>
      </c>
      <c r="I3313" s="1">
        <v>0.004909</v>
      </c>
      <c r="J3313" s="1">
        <v>-0.004285</v>
      </c>
      <c r="K3313" s="1">
        <v>0.007179</v>
      </c>
    </row>
    <row r="3314" ht="15.75" customHeight="1">
      <c r="A3314" s="1">
        <v>58997.499965</v>
      </c>
      <c r="B3314" s="1">
        <v>58997.0</v>
      </c>
      <c r="C3314" s="1">
        <v>58998.0</v>
      </c>
      <c r="D3314" s="1">
        <v>0.002137</v>
      </c>
      <c r="E3314" s="1">
        <v>0.011726</v>
      </c>
      <c r="F3314" s="1">
        <v>0.002858</v>
      </c>
      <c r="G3314" s="1">
        <v>0.006038</v>
      </c>
      <c r="H3314" s="1">
        <v>0.007162</v>
      </c>
      <c r="I3314" s="1">
        <v>0.005464</v>
      </c>
      <c r="J3314" s="1">
        <v>-0.008375</v>
      </c>
      <c r="K3314" s="1">
        <v>0.007205</v>
      </c>
    </row>
    <row r="3315" ht="15.75" customHeight="1">
      <c r="A3315" s="1">
        <v>58998.499965</v>
      </c>
      <c r="B3315" s="1">
        <v>58998.0</v>
      </c>
      <c r="C3315" s="1">
        <v>58999.0</v>
      </c>
      <c r="D3315" s="1">
        <v>-0.002142</v>
      </c>
      <c r="E3315" s="1">
        <v>0.012077</v>
      </c>
      <c r="F3315" s="1">
        <v>0.001105</v>
      </c>
      <c r="G3315" s="1">
        <v>0.005694</v>
      </c>
      <c r="H3315" s="1">
        <v>-8.79E-4</v>
      </c>
      <c r="I3315" s="1">
        <v>0.005347</v>
      </c>
      <c r="J3315" s="1">
        <v>-0.001914</v>
      </c>
      <c r="K3315" s="1">
        <v>0.00782</v>
      </c>
    </row>
    <row r="3316" ht="15.75" customHeight="1">
      <c r="A3316" s="1">
        <v>58999.499965</v>
      </c>
      <c r="B3316" s="1">
        <v>58999.0</v>
      </c>
      <c r="C3316" s="1">
        <v>59000.0</v>
      </c>
      <c r="D3316" s="1">
        <v>0.014266</v>
      </c>
      <c r="E3316" s="1">
        <v>0.01443</v>
      </c>
      <c r="F3316" s="1">
        <v>0.013896</v>
      </c>
      <c r="G3316" s="1">
        <v>0.007301</v>
      </c>
      <c r="H3316" s="1">
        <v>0.004984</v>
      </c>
      <c r="I3316" s="1">
        <v>0.006382</v>
      </c>
      <c r="J3316" s="1">
        <v>-0.001052</v>
      </c>
      <c r="K3316" s="1">
        <v>0.009072</v>
      </c>
    </row>
    <row r="3317" ht="15.75" customHeight="1">
      <c r="A3317" s="1">
        <v>59000.499965</v>
      </c>
      <c r="B3317" s="1">
        <v>59000.0</v>
      </c>
      <c r="C3317" s="1">
        <v>59001.0</v>
      </c>
      <c r="D3317" s="1">
        <v>-0.015714</v>
      </c>
      <c r="E3317" s="1">
        <v>0.020282</v>
      </c>
      <c r="F3317" s="1">
        <v>-0.001251</v>
      </c>
      <c r="G3317" s="1">
        <v>0.009732</v>
      </c>
      <c r="H3317" s="1">
        <v>-0.009687</v>
      </c>
      <c r="I3317" s="1">
        <v>0.008556</v>
      </c>
      <c r="J3317" s="1">
        <v>-0.001317</v>
      </c>
      <c r="K3317" s="1">
        <v>0.013245</v>
      </c>
    </row>
    <row r="3318" ht="15.75" customHeight="1">
      <c r="A3318" s="1">
        <v>59001.499965</v>
      </c>
      <c r="B3318" s="1">
        <v>59001.0</v>
      </c>
      <c r="C3318" s="1">
        <v>59002.0</v>
      </c>
      <c r="D3318" s="1">
        <v>-0.013604</v>
      </c>
      <c r="E3318" s="1">
        <v>0.019988</v>
      </c>
      <c r="F3318" s="1">
        <v>-0.001846</v>
      </c>
      <c r="G3318" s="1">
        <v>0.008802</v>
      </c>
      <c r="H3318" s="1">
        <v>-6.18E-4</v>
      </c>
      <c r="I3318" s="1">
        <v>0.008424</v>
      </c>
      <c r="J3318" s="1">
        <v>-0.01095</v>
      </c>
      <c r="K3318" s="1">
        <v>0.012849</v>
      </c>
    </row>
    <row r="3319" ht="15.75" customHeight="1">
      <c r="A3319" s="1">
        <v>59002.499965</v>
      </c>
      <c r="B3319" s="1">
        <v>59002.0</v>
      </c>
      <c r="C3319" s="1">
        <v>59003.0</v>
      </c>
      <c r="D3319" s="1">
        <v>-0.040521</v>
      </c>
      <c r="E3319" s="1">
        <v>0.01871</v>
      </c>
      <c r="F3319" s="1">
        <v>-0.005058</v>
      </c>
      <c r="G3319" s="1">
        <v>0.008906</v>
      </c>
      <c r="H3319" s="1">
        <v>-0.006718</v>
      </c>
      <c r="I3319" s="1">
        <v>0.008219</v>
      </c>
      <c r="J3319" s="1">
        <v>-0.025045</v>
      </c>
      <c r="K3319" s="1">
        <v>0.011267</v>
      </c>
    </row>
    <row r="3320" ht="15.75" customHeight="1">
      <c r="A3320" s="1">
        <v>59003.499965</v>
      </c>
      <c r="B3320" s="1">
        <v>59003.0</v>
      </c>
      <c r="C3320" s="1">
        <v>59004.0</v>
      </c>
      <c r="D3320" s="1">
        <v>-0.035603</v>
      </c>
      <c r="E3320" s="1">
        <v>0.02352</v>
      </c>
      <c r="F3320" s="1">
        <v>1.53E-4</v>
      </c>
      <c r="G3320" s="1">
        <v>0.010706</v>
      </c>
      <c r="H3320" s="1">
        <v>-0.010643</v>
      </c>
      <c r="I3320" s="1">
        <v>0.009755</v>
      </c>
      <c r="J3320" s="1">
        <v>-0.01883</v>
      </c>
      <c r="K3320" s="1">
        <v>0.014535</v>
      </c>
    </row>
    <row r="3321" ht="15.75" customHeight="1">
      <c r="A3321" s="1">
        <v>59004.499965</v>
      </c>
      <c r="B3321" s="1">
        <v>59004.0</v>
      </c>
      <c r="C3321" s="1">
        <v>59005.0</v>
      </c>
      <c r="D3321" s="1">
        <v>0.041286</v>
      </c>
      <c r="E3321" s="1">
        <v>0.064808</v>
      </c>
      <c r="F3321" s="1">
        <v>-0.009825</v>
      </c>
      <c r="G3321" s="1">
        <v>0.023756</v>
      </c>
      <c r="H3321" s="1">
        <v>-8.7E-4</v>
      </c>
      <c r="I3321" s="1">
        <v>0.022929</v>
      </c>
      <c r="J3321" s="1">
        <v>0.041861</v>
      </c>
      <c r="K3321" s="1">
        <v>0.042303</v>
      </c>
    </row>
    <row r="3322" ht="15.75" customHeight="1">
      <c r="A3322" s="1">
        <v>59023.499965</v>
      </c>
      <c r="B3322" s="1">
        <v>59023.0</v>
      </c>
      <c r="C3322" s="1">
        <v>59024.0</v>
      </c>
      <c r="D3322" s="1">
        <v>0.024624</v>
      </c>
      <c r="E3322" s="1">
        <v>0.033857</v>
      </c>
      <c r="F3322" s="1">
        <v>-0.00841</v>
      </c>
      <c r="G3322" s="1">
        <v>0.013118</v>
      </c>
      <c r="H3322" s="1">
        <v>0.023032</v>
      </c>
      <c r="I3322" s="1">
        <v>0.015885</v>
      </c>
      <c r="J3322" s="1">
        <v>-0.004598</v>
      </c>
      <c r="K3322" s="1">
        <v>0.019553</v>
      </c>
    </row>
    <row r="3323" ht="15.75" customHeight="1">
      <c r="A3323" s="1">
        <v>59024.499965</v>
      </c>
      <c r="B3323" s="1">
        <v>59024.0</v>
      </c>
      <c r="C3323" s="1">
        <v>59025.0</v>
      </c>
      <c r="D3323" s="1">
        <v>0.022073</v>
      </c>
      <c r="E3323" s="1">
        <v>0.020367</v>
      </c>
      <c r="F3323" s="1">
        <v>-0.004245</v>
      </c>
      <c r="G3323" s="1">
        <v>0.008605</v>
      </c>
      <c r="H3323" s="1">
        <v>0.023986</v>
      </c>
      <c r="I3323" s="1">
        <v>0.009382</v>
      </c>
      <c r="J3323" s="1">
        <v>-0.00778</v>
      </c>
      <c r="K3323" s="1">
        <v>0.011973</v>
      </c>
    </row>
    <row r="3324" ht="15.75" customHeight="1">
      <c r="A3324" s="1">
        <v>59025.499965</v>
      </c>
      <c r="B3324" s="1">
        <v>59025.0</v>
      </c>
      <c r="C3324" s="1">
        <v>59026.0</v>
      </c>
      <c r="D3324" s="1">
        <v>0.00686</v>
      </c>
      <c r="E3324" s="1">
        <v>0.016388</v>
      </c>
      <c r="F3324" s="1">
        <v>0.002823</v>
      </c>
      <c r="G3324" s="1">
        <v>0.007148</v>
      </c>
      <c r="H3324" s="1">
        <v>-0.001468</v>
      </c>
      <c r="I3324" s="1">
        <v>0.007177</v>
      </c>
      <c r="J3324" s="1">
        <v>0.005531</v>
      </c>
      <c r="K3324" s="1">
        <v>0.010257</v>
      </c>
    </row>
    <row r="3325" ht="15.75" customHeight="1">
      <c r="A3325" s="1">
        <v>59026.499965</v>
      </c>
      <c r="B3325" s="1">
        <v>59026.0</v>
      </c>
      <c r="C3325" s="1">
        <v>59027.0</v>
      </c>
      <c r="D3325" s="1">
        <v>-0.012994</v>
      </c>
      <c r="E3325" s="1">
        <v>0.01495</v>
      </c>
      <c r="F3325" s="1">
        <v>-0.008823</v>
      </c>
      <c r="G3325" s="1">
        <v>0.006992</v>
      </c>
      <c r="H3325" s="1">
        <v>-8.62E-4</v>
      </c>
      <c r="I3325" s="1">
        <v>0.00672</v>
      </c>
      <c r="J3325" s="1">
        <v>-0.0056</v>
      </c>
      <c r="K3325" s="1">
        <v>0.009192</v>
      </c>
    </row>
    <row r="3326" ht="15.75" customHeight="1">
      <c r="A3326" s="1">
        <v>59027.499965</v>
      </c>
      <c r="B3326" s="1">
        <v>59027.0</v>
      </c>
      <c r="C3326" s="1">
        <v>59028.0</v>
      </c>
      <c r="D3326" s="1">
        <v>-0.013233</v>
      </c>
      <c r="E3326" s="1">
        <v>0.013131</v>
      </c>
      <c r="F3326" s="1">
        <v>0.00521</v>
      </c>
      <c r="G3326" s="1">
        <v>0.00682</v>
      </c>
      <c r="H3326" s="1">
        <v>-0.00605</v>
      </c>
      <c r="I3326" s="1">
        <v>0.005739</v>
      </c>
      <c r="J3326" s="1">
        <v>-0.00623</v>
      </c>
      <c r="K3326" s="1">
        <v>0.00821</v>
      </c>
    </row>
    <row r="3327" ht="15.75" customHeight="1">
      <c r="A3327" s="1">
        <v>59028.499965</v>
      </c>
      <c r="B3327" s="1">
        <v>59028.0</v>
      </c>
      <c r="C3327" s="1">
        <v>59029.0</v>
      </c>
      <c r="D3327" s="1">
        <v>-0.00734</v>
      </c>
      <c r="E3327" s="1">
        <v>0.012827</v>
      </c>
      <c r="F3327" s="1">
        <v>-5.6E-5</v>
      </c>
      <c r="G3327" s="1">
        <v>0.00612</v>
      </c>
      <c r="H3327" s="1">
        <v>0.001192</v>
      </c>
      <c r="I3327" s="1">
        <v>0.005661</v>
      </c>
      <c r="J3327" s="1">
        <v>-0.008965</v>
      </c>
      <c r="K3327" s="1">
        <v>0.008215</v>
      </c>
    </row>
    <row r="3328" ht="15.75" customHeight="1">
      <c r="A3328" s="1">
        <v>59029.499965</v>
      </c>
      <c r="B3328" s="1">
        <v>59029.0</v>
      </c>
      <c r="C3328" s="1">
        <v>59030.0</v>
      </c>
      <c r="D3328" s="1">
        <v>0.00739</v>
      </c>
      <c r="E3328" s="1">
        <v>0.012689</v>
      </c>
      <c r="F3328" s="1">
        <v>0.006472</v>
      </c>
      <c r="G3328" s="1">
        <v>0.00635</v>
      </c>
      <c r="H3328" s="1">
        <v>0.001871</v>
      </c>
      <c r="I3328" s="1">
        <v>0.005938</v>
      </c>
      <c r="J3328" s="1">
        <v>6.2E-4</v>
      </c>
      <c r="K3328" s="1">
        <v>0.007797</v>
      </c>
    </row>
    <row r="3329" ht="15.75" customHeight="1">
      <c r="A3329" s="1">
        <v>59030.499965</v>
      </c>
      <c r="B3329" s="1">
        <v>59030.0</v>
      </c>
      <c r="C3329" s="1">
        <v>59031.0</v>
      </c>
      <c r="D3329" s="1">
        <v>-0.005134</v>
      </c>
      <c r="E3329" s="1">
        <v>0.012003</v>
      </c>
      <c r="F3329" s="1">
        <v>-0.002477</v>
      </c>
      <c r="G3329" s="1">
        <v>0.005748</v>
      </c>
      <c r="H3329" s="1">
        <v>-5.0E-4</v>
      </c>
      <c r="I3329" s="1">
        <v>0.005088</v>
      </c>
      <c r="J3329" s="1">
        <v>-0.002357</v>
      </c>
      <c r="K3329" s="1">
        <v>0.008037</v>
      </c>
    </row>
    <row r="3330" ht="15.75" customHeight="1">
      <c r="A3330" s="1">
        <v>59031.499965</v>
      </c>
      <c r="B3330" s="1">
        <v>59031.0</v>
      </c>
      <c r="C3330" s="1">
        <v>59032.0</v>
      </c>
      <c r="D3330" s="1">
        <v>-0.004897</v>
      </c>
      <c r="E3330" s="1">
        <v>0.011389</v>
      </c>
      <c r="F3330" s="1">
        <v>-0.001241</v>
      </c>
      <c r="G3330" s="1">
        <v>0.005218</v>
      </c>
      <c r="H3330" s="1">
        <v>-0.004832</v>
      </c>
      <c r="I3330" s="1">
        <v>0.004946</v>
      </c>
      <c r="J3330" s="1">
        <v>0.003098</v>
      </c>
      <c r="K3330" s="1">
        <v>0.007705</v>
      </c>
    </row>
    <row r="3331" ht="15.75" customHeight="1">
      <c r="A3331" s="1">
        <v>59032.499965</v>
      </c>
      <c r="B3331" s="1">
        <v>59032.0</v>
      </c>
      <c r="C3331" s="1">
        <v>59033.0</v>
      </c>
      <c r="D3331" s="1">
        <v>-0.021838</v>
      </c>
      <c r="E3331" s="1">
        <v>0.011824</v>
      </c>
      <c r="F3331" s="1">
        <v>0.001546</v>
      </c>
      <c r="G3331" s="1">
        <v>0.005594</v>
      </c>
      <c r="H3331" s="1">
        <v>-0.011371</v>
      </c>
      <c r="I3331" s="1">
        <v>0.005128</v>
      </c>
      <c r="J3331" s="1">
        <v>-0.007288</v>
      </c>
      <c r="K3331" s="1">
        <v>0.007953</v>
      </c>
    </row>
    <row r="3332" ht="15.75" customHeight="1">
      <c r="A3332" s="1">
        <v>59033.499965</v>
      </c>
      <c r="B3332" s="1">
        <v>59033.0</v>
      </c>
      <c r="C3332" s="1">
        <v>59034.0</v>
      </c>
      <c r="D3332" s="1">
        <v>0.007199</v>
      </c>
      <c r="E3332" s="1">
        <v>0.015917</v>
      </c>
      <c r="F3332" s="1">
        <v>-0.0042</v>
      </c>
      <c r="G3332" s="1">
        <v>0.006769</v>
      </c>
      <c r="H3332" s="1">
        <v>0.004135</v>
      </c>
      <c r="I3332" s="1">
        <v>0.007332</v>
      </c>
      <c r="J3332" s="1">
        <v>0.004425</v>
      </c>
      <c r="K3332" s="1">
        <v>0.010423</v>
      </c>
    </row>
    <row r="3333" ht="15.75" customHeight="1">
      <c r="A3333" s="1">
        <v>59034.499965</v>
      </c>
      <c r="B3333" s="1">
        <v>59034.0</v>
      </c>
      <c r="C3333" s="1">
        <v>59035.0</v>
      </c>
      <c r="D3333" s="1">
        <v>9.2E-4</v>
      </c>
      <c r="E3333" s="1">
        <v>0.010444</v>
      </c>
      <c r="F3333" s="1">
        <v>7.0E-5</v>
      </c>
      <c r="G3333" s="1">
        <v>0.004678</v>
      </c>
      <c r="H3333" s="1">
        <v>0.004831</v>
      </c>
      <c r="I3333" s="1">
        <v>0.004613</v>
      </c>
      <c r="J3333" s="1">
        <v>-0.004674</v>
      </c>
      <c r="K3333" s="1">
        <v>0.006718</v>
      </c>
    </row>
    <row r="3334" ht="15.75" customHeight="1">
      <c r="A3334" s="1">
        <v>59035.499965</v>
      </c>
      <c r="B3334" s="1">
        <v>59035.0</v>
      </c>
      <c r="C3334" s="1">
        <v>59036.0</v>
      </c>
      <c r="D3334" s="1">
        <v>0.003136</v>
      </c>
      <c r="E3334" s="1">
        <v>0.009898</v>
      </c>
      <c r="F3334" s="1">
        <v>-0.001188</v>
      </c>
      <c r="G3334" s="1">
        <v>0.004498</v>
      </c>
      <c r="H3334" s="1">
        <v>8.83E-4</v>
      </c>
      <c r="I3334" s="1">
        <v>0.004317</v>
      </c>
      <c r="J3334" s="1">
        <v>0.002006</v>
      </c>
      <c r="K3334" s="1">
        <v>0.006436</v>
      </c>
    </row>
    <row r="3335" ht="15.75" customHeight="1">
      <c r="A3335" s="1">
        <v>59036.499965</v>
      </c>
      <c r="B3335" s="1">
        <v>59036.0</v>
      </c>
      <c r="C3335" s="1">
        <v>59037.0</v>
      </c>
      <c r="D3335" s="1">
        <v>0.019769</v>
      </c>
      <c r="E3335" s="1">
        <v>0.010205</v>
      </c>
      <c r="F3335" s="1">
        <v>-0.001279</v>
      </c>
      <c r="G3335" s="1">
        <v>0.004417</v>
      </c>
      <c r="H3335" s="1">
        <v>0.010323</v>
      </c>
      <c r="I3335" s="1">
        <v>0.004435</v>
      </c>
      <c r="J3335" s="1">
        <v>0.006294</v>
      </c>
      <c r="K3335" s="1">
        <v>0.006734</v>
      </c>
    </row>
    <row r="3336" ht="15.75" customHeight="1">
      <c r="A3336" s="1">
        <v>59037.499965</v>
      </c>
      <c r="B3336" s="1">
        <v>59037.0</v>
      </c>
      <c r="C3336" s="1">
        <v>59038.0</v>
      </c>
      <c r="D3336" s="1">
        <v>-0.008621</v>
      </c>
      <c r="E3336" s="1">
        <v>0.00919</v>
      </c>
      <c r="F3336" s="1">
        <v>-0.006487</v>
      </c>
      <c r="G3336" s="1">
        <v>0.00387</v>
      </c>
      <c r="H3336" s="1">
        <v>-0.004776</v>
      </c>
      <c r="I3336" s="1">
        <v>0.003968</v>
      </c>
      <c r="J3336" s="1">
        <v>0.001642</v>
      </c>
      <c r="K3336" s="1">
        <v>0.006108</v>
      </c>
    </row>
    <row r="3337" ht="15.75" customHeight="1">
      <c r="A3337" s="1">
        <v>59038.499965</v>
      </c>
      <c r="B3337" s="1">
        <v>59038.0</v>
      </c>
      <c r="C3337" s="1">
        <v>59039.0</v>
      </c>
      <c r="D3337" s="1">
        <v>0.007498</v>
      </c>
      <c r="E3337" s="1">
        <v>0.009676</v>
      </c>
      <c r="F3337" s="1">
        <v>0.008771</v>
      </c>
      <c r="G3337" s="1">
        <v>0.00447</v>
      </c>
      <c r="H3337" s="1">
        <v>-7.26E-4</v>
      </c>
      <c r="I3337" s="1">
        <v>0.004197</v>
      </c>
      <c r="J3337" s="1">
        <v>0.002062</v>
      </c>
      <c r="K3337" s="1">
        <v>0.006277</v>
      </c>
    </row>
    <row r="3338" ht="15.75" customHeight="1">
      <c r="A3338" s="1">
        <v>59039.499965</v>
      </c>
      <c r="B3338" s="1">
        <v>59039.0</v>
      </c>
      <c r="C3338" s="1">
        <v>59040.0</v>
      </c>
      <c r="D3338" s="1">
        <v>-0.008944</v>
      </c>
      <c r="E3338" s="1">
        <v>0.009521</v>
      </c>
      <c r="F3338" s="1">
        <v>-0.003641</v>
      </c>
      <c r="G3338" s="1">
        <v>0.004283</v>
      </c>
      <c r="H3338" s="1">
        <v>-0.004119</v>
      </c>
      <c r="I3338" s="1">
        <v>0.004065</v>
      </c>
      <c r="J3338" s="1">
        <v>-1.83E-4</v>
      </c>
      <c r="K3338" s="1">
        <v>0.006323</v>
      </c>
    </row>
    <row r="3339" ht="15.75" customHeight="1">
      <c r="A3339" s="1">
        <v>59040.499965</v>
      </c>
      <c r="B3339" s="1">
        <v>59040.0</v>
      </c>
      <c r="C3339" s="1">
        <v>59041.0</v>
      </c>
      <c r="D3339" s="1">
        <v>-0.002137</v>
      </c>
      <c r="E3339" s="1">
        <v>0.010219</v>
      </c>
      <c r="F3339" s="1">
        <v>-0.004449</v>
      </c>
      <c r="G3339" s="1">
        <v>0.004346</v>
      </c>
      <c r="H3339" s="1">
        <v>9.01E-4</v>
      </c>
      <c r="I3339" s="1">
        <v>0.004473</v>
      </c>
      <c r="J3339" s="1">
        <v>5.29E-4</v>
      </c>
      <c r="K3339" s="1">
        <v>0.006757</v>
      </c>
    </row>
    <row r="3340" ht="15.75" customHeight="1">
      <c r="A3340" s="1">
        <v>59041.499965</v>
      </c>
      <c r="B3340" s="1">
        <v>59041.0</v>
      </c>
      <c r="C3340" s="1">
        <v>59042.0</v>
      </c>
      <c r="D3340" s="1">
        <v>0.014324</v>
      </c>
      <c r="E3340" s="1">
        <v>0.013043</v>
      </c>
      <c r="F3340" s="1">
        <v>-0.002003</v>
      </c>
      <c r="G3340" s="1">
        <v>0.005259</v>
      </c>
      <c r="H3340" s="1">
        <v>-0.002765</v>
      </c>
      <c r="I3340" s="1">
        <v>0.005472</v>
      </c>
      <c r="J3340" s="1">
        <v>0.016287</v>
      </c>
      <c r="K3340" s="1">
        <v>0.008629</v>
      </c>
    </row>
    <row r="3341" ht="15.75" customHeight="1">
      <c r="A3341" s="1">
        <v>59042.499965</v>
      </c>
      <c r="B3341" s="1">
        <v>59042.0</v>
      </c>
      <c r="C3341" s="1">
        <v>59043.0</v>
      </c>
      <c r="D3341" s="1">
        <v>-0.001869</v>
      </c>
      <c r="E3341" s="1">
        <v>0.010503</v>
      </c>
      <c r="F3341" s="1">
        <v>0.005816</v>
      </c>
      <c r="G3341" s="1">
        <v>0.004777</v>
      </c>
      <c r="H3341" s="1">
        <v>0.002162</v>
      </c>
      <c r="I3341" s="1">
        <v>0.004513</v>
      </c>
      <c r="J3341" s="1">
        <v>-0.007568</v>
      </c>
      <c r="K3341" s="1">
        <v>0.00681</v>
      </c>
    </row>
    <row r="3342" ht="15.75" customHeight="1">
      <c r="A3342" s="1">
        <v>59043.499965</v>
      </c>
      <c r="B3342" s="1">
        <v>59043.0</v>
      </c>
      <c r="C3342" s="1">
        <v>59044.0</v>
      </c>
      <c r="D3342" s="1">
        <v>-0.013905</v>
      </c>
      <c r="E3342" s="1">
        <v>0.010925</v>
      </c>
      <c r="F3342" s="1">
        <v>0.003003</v>
      </c>
      <c r="G3342" s="1">
        <v>0.004465</v>
      </c>
      <c r="H3342" s="1">
        <v>-0.003596</v>
      </c>
      <c r="I3342" s="1">
        <v>0.004591</v>
      </c>
      <c r="J3342" s="1">
        <v>-0.009964</v>
      </c>
      <c r="K3342" s="1">
        <v>0.007317</v>
      </c>
    </row>
    <row r="3343" ht="15.75" customHeight="1">
      <c r="A3343" s="1">
        <v>59044.499965</v>
      </c>
      <c r="B3343" s="1">
        <v>59044.0</v>
      </c>
      <c r="C3343" s="1">
        <v>59045.0</v>
      </c>
      <c r="D3343" s="1">
        <v>-0.003562</v>
      </c>
      <c r="E3343" s="1">
        <v>0.011374</v>
      </c>
      <c r="F3343" s="1">
        <v>-0.010496</v>
      </c>
      <c r="G3343" s="1">
        <v>0.004108</v>
      </c>
      <c r="H3343" s="1">
        <v>-0.003018</v>
      </c>
      <c r="I3343" s="1">
        <v>0.004665</v>
      </c>
      <c r="J3343" s="1">
        <v>0.006685</v>
      </c>
      <c r="K3343" s="1">
        <v>0.007852</v>
      </c>
    </row>
    <row r="3344" ht="15.75" customHeight="1">
      <c r="A3344" s="1">
        <v>59045.499965</v>
      </c>
      <c r="B3344" s="1">
        <v>59045.0</v>
      </c>
      <c r="C3344" s="1">
        <v>59046.0</v>
      </c>
      <c r="D3344" s="1">
        <v>-0.001252</v>
      </c>
      <c r="E3344" s="1">
        <v>0.014513</v>
      </c>
      <c r="F3344" s="1">
        <v>-0.002497</v>
      </c>
      <c r="G3344" s="1">
        <v>0.005794</v>
      </c>
      <c r="H3344" s="1">
        <v>0.002673</v>
      </c>
      <c r="I3344" s="1">
        <v>0.005821</v>
      </c>
      <c r="J3344" s="1">
        <v>-0.003351</v>
      </c>
      <c r="K3344" s="1">
        <v>0.009473</v>
      </c>
    </row>
    <row r="3345" ht="15.75" customHeight="1">
      <c r="A3345" s="1">
        <v>59046.499965</v>
      </c>
      <c r="B3345" s="1">
        <v>59046.0</v>
      </c>
      <c r="C3345" s="1">
        <v>59047.0</v>
      </c>
      <c r="D3345" s="1">
        <v>-0.015896</v>
      </c>
      <c r="E3345" s="1">
        <v>0.014117</v>
      </c>
      <c r="F3345" s="1">
        <v>-0.015353</v>
      </c>
      <c r="G3345" s="1">
        <v>0.005756</v>
      </c>
      <c r="H3345" s="1">
        <v>-0.002724</v>
      </c>
      <c r="I3345" s="1">
        <v>0.005746</v>
      </c>
      <c r="J3345" s="1">
        <v>-0.00129</v>
      </c>
      <c r="K3345" s="1">
        <v>0.009095</v>
      </c>
    </row>
    <row r="3346" ht="15.75" customHeight="1">
      <c r="A3346" s="1">
        <v>59047.499965</v>
      </c>
      <c r="B3346" s="1">
        <v>59047.0</v>
      </c>
      <c r="C3346" s="1">
        <v>59048.0</v>
      </c>
      <c r="D3346" s="1">
        <v>-0.007914</v>
      </c>
      <c r="E3346" s="1">
        <v>0.013509</v>
      </c>
      <c r="F3346" s="1">
        <v>8.0E-4</v>
      </c>
      <c r="G3346" s="1">
        <v>0.006193</v>
      </c>
      <c r="H3346" s="1">
        <v>-0.005641</v>
      </c>
      <c r="I3346" s="1">
        <v>0.005171</v>
      </c>
      <c r="J3346" s="1">
        <v>-1.13E-4</v>
      </c>
      <c r="K3346" s="1">
        <v>0.008814</v>
      </c>
    </row>
    <row r="3347" ht="15.75" customHeight="1">
      <c r="A3347" s="1">
        <v>59048.499965</v>
      </c>
      <c r="B3347" s="1">
        <v>59048.0</v>
      </c>
      <c r="C3347" s="1">
        <v>59049.0</v>
      </c>
      <c r="D3347" s="1">
        <v>0.016719</v>
      </c>
      <c r="E3347" s="1">
        <v>0.01618</v>
      </c>
      <c r="F3347" s="1">
        <v>-0.006571</v>
      </c>
      <c r="G3347" s="1">
        <v>0.006166</v>
      </c>
      <c r="H3347" s="1">
        <v>0.002835</v>
      </c>
      <c r="I3347" s="1">
        <v>0.006779</v>
      </c>
      <c r="J3347" s="1">
        <v>0.014474</v>
      </c>
      <c r="K3347" s="1">
        <v>0.010317</v>
      </c>
    </row>
    <row r="3348" ht="15.75" customHeight="1">
      <c r="A3348" s="1">
        <v>59051.499965</v>
      </c>
      <c r="B3348" s="1">
        <v>59051.0</v>
      </c>
      <c r="C3348" s="1">
        <v>59052.0</v>
      </c>
      <c r="D3348" s="1">
        <v>0.006687</v>
      </c>
      <c r="E3348" s="1">
        <v>0.013243</v>
      </c>
      <c r="F3348" s="1">
        <v>0.003844</v>
      </c>
      <c r="G3348" s="1">
        <v>0.005782</v>
      </c>
      <c r="H3348" s="1">
        <v>0.0016</v>
      </c>
      <c r="I3348" s="1">
        <v>0.005505</v>
      </c>
      <c r="J3348" s="1">
        <v>0.001976</v>
      </c>
      <c r="K3348" s="1">
        <v>0.008337</v>
      </c>
    </row>
    <row r="3349" ht="15.75" customHeight="1">
      <c r="A3349" s="1">
        <v>59052.499965</v>
      </c>
      <c r="B3349" s="1">
        <v>59052.0</v>
      </c>
      <c r="C3349" s="1">
        <v>59053.0</v>
      </c>
      <c r="D3349" s="1">
        <v>-0.006155</v>
      </c>
      <c r="E3349" s="1">
        <v>0.01262</v>
      </c>
      <c r="F3349" s="1">
        <v>-0.006147</v>
      </c>
      <c r="G3349" s="1">
        <v>0.005274</v>
      </c>
      <c r="H3349" s="1">
        <v>0.007964</v>
      </c>
      <c r="I3349" s="1">
        <v>0.005446</v>
      </c>
      <c r="J3349" s="1">
        <v>-0.011713</v>
      </c>
      <c r="K3349" s="1">
        <v>0.007815</v>
      </c>
    </row>
    <row r="3350" ht="15.75" customHeight="1">
      <c r="A3350" s="1">
        <v>59053.499965</v>
      </c>
      <c r="B3350" s="1">
        <v>59053.0</v>
      </c>
      <c r="C3350" s="1">
        <v>59054.0</v>
      </c>
      <c r="D3350" s="1">
        <v>0.015095</v>
      </c>
      <c r="E3350" s="1">
        <v>0.022933</v>
      </c>
      <c r="F3350" s="1">
        <v>-0.005193</v>
      </c>
      <c r="G3350" s="1">
        <v>0.00837</v>
      </c>
      <c r="H3350" s="1">
        <v>-3.2E-4</v>
      </c>
      <c r="I3350" s="1">
        <v>0.009458</v>
      </c>
      <c r="J3350" s="1">
        <v>0.014038</v>
      </c>
      <c r="K3350" s="1">
        <v>0.014869</v>
      </c>
    </row>
    <row r="3351" ht="15.75" customHeight="1">
      <c r="A3351" s="1">
        <v>59054.499965</v>
      </c>
      <c r="B3351" s="1">
        <v>59054.0</v>
      </c>
      <c r="C3351" s="1">
        <v>59055.0</v>
      </c>
      <c r="D3351" s="1">
        <v>-0.022551</v>
      </c>
      <c r="E3351" s="1">
        <v>0.0163</v>
      </c>
      <c r="F3351" s="1">
        <v>0.008142</v>
      </c>
      <c r="G3351" s="1">
        <v>0.007777</v>
      </c>
      <c r="H3351" s="1">
        <v>-0.003139</v>
      </c>
      <c r="I3351" s="1">
        <v>0.006501</v>
      </c>
      <c r="J3351" s="1">
        <v>-0.020584</v>
      </c>
      <c r="K3351" s="1">
        <v>0.010395</v>
      </c>
    </row>
    <row r="3352" ht="15.75" customHeight="1">
      <c r="A3352" s="1">
        <v>59055.499965</v>
      </c>
      <c r="B3352" s="1">
        <v>59055.0</v>
      </c>
      <c r="C3352" s="1">
        <v>59056.0</v>
      </c>
      <c r="D3352" s="1">
        <v>0.016</v>
      </c>
      <c r="E3352" s="1">
        <v>0.014251</v>
      </c>
      <c r="F3352" s="1">
        <v>0.008171</v>
      </c>
      <c r="G3352" s="1">
        <v>0.006449</v>
      </c>
      <c r="H3352" s="1">
        <v>0.010527</v>
      </c>
      <c r="I3352" s="1">
        <v>0.005855</v>
      </c>
      <c r="J3352" s="1">
        <v>-0.002607</v>
      </c>
      <c r="K3352" s="1">
        <v>0.009187</v>
      </c>
    </row>
    <row r="3353" ht="15.75" customHeight="1">
      <c r="A3353" s="1">
        <v>59056.499965</v>
      </c>
      <c r="B3353" s="1">
        <v>59056.0</v>
      </c>
      <c r="C3353" s="1">
        <v>59057.0</v>
      </c>
      <c r="D3353" s="1">
        <v>0.038103</v>
      </c>
      <c r="E3353" s="1">
        <v>0.015314</v>
      </c>
      <c r="F3353" s="1">
        <v>-0.001671</v>
      </c>
      <c r="G3353" s="1">
        <v>0.00555</v>
      </c>
      <c r="H3353" s="1">
        <v>0.007532</v>
      </c>
      <c r="I3353" s="1">
        <v>0.0065</v>
      </c>
      <c r="J3353" s="1">
        <v>0.024868</v>
      </c>
      <c r="K3353" s="1">
        <v>0.010429</v>
      </c>
    </row>
    <row r="3354" ht="15.75" customHeight="1">
      <c r="A3354" s="1">
        <v>59057.499965</v>
      </c>
      <c r="B3354" s="1">
        <v>59057.0</v>
      </c>
      <c r="C3354" s="1">
        <v>59058.0</v>
      </c>
      <c r="D3354" s="1">
        <v>0.002234</v>
      </c>
      <c r="E3354" s="1">
        <v>0.011266</v>
      </c>
      <c r="F3354" s="1">
        <v>0.003171</v>
      </c>
      <c r="G3354" s="1">
        <v>0.004699</v>
      </c>
      <c r="H3354" s="1">
        <v>-0.001465</v>
      </c>
      <c r="I3354" s="1">
        <v>0.004592</v>
      </c>
      <c r="J3354" s="1">
        <v>0.002121</v>
      </c>
      <c r="K3354" s="1">
        <v>0.007517</v>
      </c>
    </row>
    <row r="3355" ht="15.75" customHeight="1">
      <c r="A3355" s="1">
        <v>59058.499965</v>
      </c>
      <c r="B3355" s="1">
        <v>59058.0</v>
      </c>
      <c r="C3355" s="1">
        <v>59059.0</v>
      </c>
      <c r="D3355" s="1">
        <v>-0.007067</v>
      </c>
      <c r="E3355" s="1">
        <v>0.010504</v>
      </c>
      <c r="F3355" s="1">
        <v>-0.001028</v>
      </c>
      <c r="G3355" s="1">
        <v>0.004075</v>
      </c>
      <c r="H3355" s="1">
        <v>-0.004286</v>
      </c>
      <c r="I3355" s="1">
        <v>0.004171</v>
      </c>
      <c r="J3355" s="1">
        <v>-0.00122</v>
      </c>
      <c r="K3355" s="1">
        <v>0.007142</v>
      </c>
    </row>
    <row r="3356" ht="15.75" customHeight="1">
      <c r="A3356" s="1">
        <v>59059.499965</v>
      </c>
      <c r="B3356" s="1">
        <v>59059.0</v>
      </c>
      <c r="C3356" s="1">
        <v>59060.0</v>
      </c>
      <c r="D3356" s="1">
        <v>0.008294</v>
      </c>
      <c r="E3356" s="1">
        <v>0.011261</v>
      </c>
      <c r="F3356" s="1">
        <v>7.33E-4</v>
      </c>
      <c r="G3356" s="1">
        <v>0.004621</v>
      </c>
      <c r="H3356" s="1">
        <v>0.004522</v>
      </c>
      <c r="I3356" s="1">
        <v>0.004649</v>
      </c>
      <c r="J3356" s="1">
        <v>0.002795</v>
      </c>
      <c r="K3356" s="1">
        <v>0.007632</v>
      </c>
    </row>
    <row r="3357" ht="15.75" customHeight="1">
      <c r="A3357" s="1">
        <v>59060.499965</v>
      </c>
      <c r="B3357" s="1">
        <v>59060.0</v>
      </c>
      <c r="C3357" s="1">
        <v>59061.0</v>
      </c>
      <c r="D3357" s="1">
        <v>-0.003035</v>
      </c>
      <c r="E3357" s="1">
        <v>0.009819</v>
      </c>
      <c r="F3357" s="1">
        <v>-0.004399</v>
      </c>
      <c r="G3357" s="1">
        <v>0.004283</v>
      </c>
      <c r="H3357" s="1">
        <v>-0.002408</v>
      </c>
      <c r="I3357" s="1">
        <v>0.00412</v>
      </c>
      <c r="J3357" s="1">
        <v>0.002021</v>
      </c>
      <c r="K3357" s="1">
        <v>0.006607</v>
      </c>
    </row>
    <row r="3358" ht="15.75" customHeight="1">
      <c r="A3358" s="1">
        <v>59061.499965</v>
      </c>
      <c r="B3358" s="1">
        <v>59061.0</v>
      </c>
      <c r="C3358" s="1">
        <v>59062.0</v>
      </c>
      <c r="D3358" s="1">
        <v>0.009195</v>
      </c>
      <c r="E3358" s="1">
        <v>0.010155</v>
      </c>
      <c r="F3358" s="1">
        <v>0.001256</v>
      </c>
      <c r="G3358" s="1">
        <v>0.004577</v>
      </c>
      <c r="H3358" s="1">
        <v>-0.003702</v>
      </c>
      <c r="I3358" s="1">
        <v>0.004142</v>
      </c>
      <c r="J3358" s="1">
        <v>0.011655</v>
      </c>
      <c r="K3358" s="1">
        <v>0.006924</v>
      </c>
    </row>
    <row r="3359" ht="15.75" customHeight="1">
      <c r="A3359" s="1">
        <v>59062.499965</v>
      </c>
      <c r="B3359" s="1">
        <v>59062.0</v>
      </c>
      <c r="C3359" s="1">
        <v>59063.0</v>
      </c>
      <c r="D3359" s="1">
        <v>-4.07E-4</v>
      </c>
      <c r="E3359" s="1">
        <v>0.009689</v>
      </c>
      <c r="F3359" s="1">
        <v>-0.007295</v>
      </c>
      <c r="G3359" s="1">
        <v>0.003965</v>
      </c>
      <c r="H3359" s="1">
        <v>0.003544</v>
      </c>
      <c r="I3359" s="1">
        <v>0.004288</v>
      </c>
      <c r="J3359" s="1">
        <v>2.32E-4</v>
      </c>
      <c r="K3359" s="1">
        <v>0.006401</v>
      </c>
    </row>
    <row r="3360" ht="15.75" customHeight="1">
      <c r="A3360" s="1">
        <v>59063.499965</v>
      </c>
      <c r="B3360" s="1">
        <v>59063.0</v>
      </c>
      <c r="C3360" s="1">
        <v>59064.0</v>
      </c>
      <c r="D3360" s="1">
        <v>8.2E-4</v>
      </c>
      <c r="E3360" s="1">
        <v>0.00998</v>
      </c>
      <c r="F3360" s="1">
        <v>0.004501</v>
      </c>
      <c r="G3360" s="1">
        <v>0.004512</v>
      </c>
      <c r="H3360" s="1">
        <v>0.003398</v>
      </c>
      <c r="I3360" s="1">
        <v>0.004415</v>
      </c>
      <c r="J3360" s="1">
        <v>-0.006169</v>
      </c>
      <c r="K3360" s="1">
        <v>0.006456</v>
      </c>
    </row>
    <row r="3361" ht="15.75" customHeight="1">
      <c r="A3361" s="1">
        <v>59064.499965</v>
      </c>
      <c r="B3361" s="1">
        <v>59064.0</v>
      </c>
      <c r="C3361" s="1">
        <v>59065.0</v>
      </c>
      <c r="D3361" s="1">
        <v>0.002549</v>
      </c>
      <c r="E3361" s="1">
        <v>0.010017</v>
      </c>
      <c r="F3361" s="1">
        <v>-0.00557</v>
      </c>
      <c r="G3361" s="1">
        <v>0.004182</v>
      </c>
      <c r="H3361" s="1">
        <v>0.001178</v>
      </c>
      <c r="I3361" s="1">
        <v>0.004256</v>
      </c>
      <c r="J3361" s="1">
        <v>0.004335</v>
      </c>
      <c r="K3361" s="1">
        <v>0.006741</v>
      </c>
    </row>
    <row r="3362" ht="15.75" customHeight="1">
      <c r="A3362" s="1">
        <v>59065.499965</v>
      </c>
      <c r="B3362" s="1">
        <v>59065.0</v>
      </c>
      <c r="C3362" s="1">
        <v>59066.0</v>
      </c>
      <c r="D3362" s="1">
        <v>0.032515</v>
      </c>
      <c r="E3362" s="1">
        <v>0.04096</v>
      </c>
      <c r="F3362" s="1">
        <v>0.017715</v>
      </c>
      <c r="G3362" s="1">
        <v>0.020995</v>
      </c>
      <c r="H3362" s="1">
        <v>0.018401</v>
      </c>
      <c r="I3362" s="1">
        <v>0.018293</v>
      </c>
      <c r="J3362" s="1">
        <v>-0.005523</v>
      </c>
      <c r="K3362" s="1">
        <v>0.025108</v>
      </c>
    </row>
    <row r="3363" ht="15.75" customHeight="1">
      <c r="A3363" s="1">
        <v>59066.499965</v>
      </c>
      <c r="B3363" s="1">
        <v>59066.0</v>
      </c>
      <c r="C3363" s="1">
        <v>59067.0</v>
      </c>
      <c r="D3363" s="1">
        <v>-0.018099</v>
      </c>
      <c r="E3363" s="1">
        <v>0.013875</v>
      </c>
      <c r="F3363" s="1">
        <v>0.00472</v>
      </c>
      <c r="G3363" s="1">
        <v>0.006248</v>
      </c>
      <c r="H3363" s="1">
        <v>-0.002399</v>
      </c>
      <c r="I3363" s="1">
        <v>0.006</v>
      </c>
      <c r="J3363" s="1">
        <v>-0.015822</v>
      </c>
      <c r="K3363" s="1">
        <v>0.009269</v>
      </c>
    </row>
    <row r="3364" ht="15.75" customHeight="1">
      <c r="A3364" s="1">
        <v>59067.499965</v>
      </c>
      <c r="B3364" s="1">
        <v>59067.0</v>
      </c>
      <c r="C3364" s="1">
        <v>59068.0</v>
      </c>
      <c r="D3364" s="1">
        <v>0.002117</v>
      </c>
      <c r="E3364" s="1">
        <v>0.01495</v>
      </c>
      <c r="F3364" s="1">
        <v>-0.010788</v>
      </c>
      <c r="G3364" s="1">
        <v>0.005593</v>
      </c>
      <c r="H3364" s="1">
        <v>-5.96E-4</v>
      </c>
      <c r="I3364" s="1">
        <v>0.006373</v>
      </c>
      <c r="J3364" s="1">
        <v>0.011138</v>
      </c>
      <c r="K3364" s="1">
        <v>0.010627</v>
      </c>
    </row>
    <row r="3365" ht="15.75" customHeight="1">
      <c r="A3365" s="1">
        <v>59068.499965</v>
      </c>
      <c r="B3365" s="1">
        <v>59068.0</v>
      </c>
      <c r="C3365" s="1">
        <v>59069.0</v>
      </c>
      <c r="D3365" s="1">
        <v>-6.09E-4</v>
      </c>
      <c r="E3365" s="1">
        <v>0.011108</v>
      </c>
      <c r="F3365" s="1">
        <v>-0.007506</v>
      </c>
      <c r="G3365" s="1">
        <v>0.0049</v>
      </c>
      <c r="H3365" s="1">
        <v>0.003005</v>
      </c>
      <c r="I3365" s="1">
        <v>0.004886</v>
      </c>
      <c r="J3365" s="1">
        <v>-2.77E-4</v>
      </c>
      <c r="K3365" s="1">
        <v>0.00747</v>
      </c>
    </row>
    <row r="3366" ht="15.75" customHeight="1">
      <c r="A3366" s="1">
        <v>59069.499965</v>
      </c>
      <c r="B3366" s="1">
        <v>59069.0</v>
      </c>
      <c r="C3366" s="1">
        <v>59070.0</v>
      </c>
      <c r="D3366" s="1">
        <v>-0.023957</v>
      </c>
      <c r="E3366" s="1">
        <v>0.011799</v>
      </c>
      <c r="F3366" s="1">
        <v>-0.012229</v>
      </c>
      <c r="G3366" s="1">
        <v>0.005701</v>
      </c>
      <c r="H3366" s="1">
        <v>-0.003497</v>
      </c>
      <c r="I3366" s="1">
        <v>0.005296</v>
      </c>
      <c r="J3366" s="1">
        <v>-0.009125</v>
      </c>
      <c r="K3366" s="1">
        <v>0.007631</v>
      </c>
    </row>
    <row r="3367" ht="15.75" customHeight="1">
      <c r="A3367" s="1">
        <v>59070.499965</v>
      </c>
      <c r="B3367" s="1">
        <v>59070.0</v>
      </c>
      <c r="C3367" s="1">
        <v>59071.0</v>
      </c>
      <c r="D3367" s="1">
        <v>0.014669</v>
      </c>
      <c r="E3367" s="1">
        <v>0.012835</v>
      </c>
      <c r="F3367" s="1">
        <v>0.001771</v>
      </c>
      <c r="G3367" s="1">
        <v>0.006238</v>
      </c>
      <c r="H3367" s="1">
        <v>-0.005279</v>
      </c>
      <c r="I3367" s="1">
        <v>0.005406</v>
      </c>
      <c r="J3367" s="1">
        <v>0.018561</v>
      </c>
      <c r="K3367" s="1">
        <v>0.008548</v>
      </c>
    </row>
    <row r="3368" ht="15.75" customHeight="1">
      <c r="A3368" s="1">
        <v>59071.499965</v>
      </c>
      <c r="B3368" s="1">
        <v>59071.0</v>
      </c>
      <c r="C3368" s="1">
        <v>59072.0</v>
      </c>
      <c r="D3368" s="1">
        <v>0.001835</v>
      </c>
      <c r="E3368" s="1">
        <v>0.013055</v>
      </c>
      <c r="F3368" s="1">
        <v>0.006753</v>
      </c>
      <c r="G3368" s="1">
        <v>0.006654</v>
      </c>
      <c r="H3368" s="1">
        <v>-0.004475</v>
      </c>
      <c r="I3368" s="1">
        <v>0.00567</v>
      </c>
      <c r="J3368" s="1">
        <v>0.002634</v>
      </c>
      <c r="K3368" s="1">
        <v>0.008309</v>
      </c>
    </row>
    <row r="3369" ht="15.75" customHeight="1">
      <c r="A3369" s="1">
        <v>59072.499965</v>
      </c>
      <c r="B3369" s="1">
        <v>59072.0</v>
      </c>
      <c r="C3369" s="1">
        <v>59073.0</v>
      </c>
      <c r="D3369" s="1">
        <v>-0.019814</v>
      </c>
      <c r="E3369" s="1">
        <v>0.013245</v>
      </c>
      <c r="F3369" s="1">
        <v>-0.003636</v>
      </c>
      <c r="G3369" s="1">
        <v>0.005673</v>
      </c>
      <c r="H3369" s="1">
        <v>-0.00123</v>
      </c>
      <c r="I3369" s="1">
        <v>0.0058</v>
      </c>
      <c r="J3369" s="1">
        <v>-0.011726</v>
      </c>
      <c r="K3369" s="1">
        <v>0.008848</v>
      </c>
    </row>
    <row r="3370" ht="15.75" customHeight="1">
      <c r="A3370" s="1">
        <v>59073.499965</v>
      </c>
      <c r="B3370" s="1">
        <v>59073.0</v>
      </c>
      <c r="C3370" s="1">
        <v>59074.0</v>
      </c>
      <c r="D3370" s="1">
        <v>-0.010314</v>
      </c>
      <c r="E3370" s="1">
        <v>0.014907</v>
      </c>
      <c r="F3370" s="1">
        <v>-0.002851</v>
      </c>
      <c r="G3370" s="1">
        <v>0.006802</v>
      </c>
      <c r="H3370" s="1">
        <v>0.004551</v>
      </c>
      <c r="I3370" s="1">
        <v>0.006824</v>
      </c>
      <c r="J3370" s="1">
        <v>-0.011962</v>
      </c>
      <c r="K3370" s="1">
        <v>0.0092</v>
      </c>
    </row>
    <row r="3371" ht="15.75" customHeight="1">
      <c r="A3371" s="1">
        <v>59074.499965</v>
      </c>
      <c r="B3371" s="1">
        <v>59074.0</v>
      </c>
      <c r="C3371" s="1">
        <v>59075.0</v>
      </c>
      <c r="D3371" s="1">
        <v>0.010295</v>
      </c>
      <c r="E3371" s="1">
        <v>0.017597</v>
      </c>
      <c r="F3371" s="1">
        <v>0.006694</v>
      </c>
      <c r="G3371" s="1">
        <v>0.00811</v>
      </c>
      <c r="H3371" s="1">
        <v>0.015282</v>
      </c>
      <c r="I3371" s="1">
        <v>0.008069</v>
      </c>
      <c r="J3371" s="1">
        <v>-0.013923</v>
      </c>
      <c r="K3371" s="1">
        <v>0.010538</v>
      </c>
    </row>
    <row r="3372" ht="15.75" customHeight="1">
      <c r="A3372" s="1">
        <v>59075.499965</v>
      </c>
      <c r="B3372" s="1">
        <v>59075.0</v>
      </c>
      <c r="C3372" s="1">
        <v>59076.0</v>
      </c>
      <c r="D3372" s="1">
        <v>-0.021795</v>
      </c>
      <c r="E3372" s="1">
        <v>0.019204</v>
      </c>
      <c r="F3372" s="1">
        <v>-0.011193</v>
      </c>
      <c r="G3372" s="1">
        <v>0.008281</v>
      </c>
      <c r="H3372" s="1">
        <v>0.002786</v>
      </c>
      <c r="I3372" s="1">
        <v>0.008288</v>
      </c>
      <c r="J3372" s="1">
        <v>-0.01328</v>
      </c>
      <c r="K3372" s="1">
        <v>0.011976</v>
      </c>
    </row>
    <row r="3373" ht="15.75" customHeight="1">
      <c r="A3373" s="1">
        <v>59076.499965</v>
      </c>
      <c r="B3373" s="1">
        <v>59076.0</v>
      </c>
      <c r="C3373" s="1">
        <v>59077.0</v>
      </c>
      <c r="D3373" s="1">
        <v>-8.3E-4</v>
      </c>
      <c r="E3373" s="1">
        <v>0.025183</v>
      </c>
      <c r="F3373" s="1">
        <v>-0.016172</v>
      </c>
      <c r="G3373" s="1">
        <v>0.010462</v>
      </c>
      <c r="H3373" s="1">
        <v>1.7E-4</v>
      </c>
      <c r="I3373" s="1">
        <v>0.010721</v>
      </c>
      <c r="J3373" s="1">
        <v>0.008157</v>
      </c>
      <c r="K3373" s="1">
        <v>0.015507</v>
      </c>
    </row>
    <row r="3374" ht="15.75" customHeight="1">
      <c r="A3374" s="1">
        <v>59077.499965</v>
      </c>
      <c r="B3374" s="1">
        <v>59077.0</v>
      </c>
      <c r="C3374" s="1">
        <v>59078.0</v>
      </c>
      <c r="D3374" s="1">
        <v>0.148588</v>
      </c>
      <c r="E3374" s="1">
        <v>0.07591</v>
      </c>
      <c r="F3374" s="1">
        <v>0.03494</v>
      </c>
      <c r="G3374" s="1">
        <v>0.029651</v>
      </c>
      <c r="H3374" s="1">
        <v>0.017645</v>
      </c>
      <c r="I3374" s="1">
        <v>0.026078</v>
      </c>
      <c r="J3374" s="1">
        <v>0.077856</v>
      </c>
      <c r="K3374" s="1">
        <v>0.049334</v>
      </c>
    </row>
    <row r="3375" ht="15.75" customHeight="1">
      <c r="A3375" s="1">
        <v>59096.499965</v>
      </c>
      <c r="B3375" s="1">
        <v>59096.0</v>
      </c>
      <c r="C3375" s="1">
        <v>59097.0</v>
      </c>
      <c r="D3375" s="1">
        <v>0.005477</v>
      </c>
      <c r="E3375" s="1">
        <v>0.023763</v>
      </c>
      <c r="F3375" s="1">
        <v>0.002182</v>
      </c>
      <c r="G3375" s="1">
        <v>0.011143</v>
      </c>
      <c r="H3375" s="1">
        <v>0.009333</v>
      </c>
      <c r="I3375" s="1">
        <v>0.010387</v>
      </c>
      <c r="J3375" s="1">
        <v>-0.006869</v>
      </c>
      <c r="K3375" s="1">
        <v>0.014103</v>
      </c>
    </row>
    <row r="3376" ht="15.75" customHeight="1">
      <c r="A3376" s="1">
        <v>59097.499965</v>
      </c>
      <c r="B3376" s="1">
        <v>59097.0</v>
      </c>
      <c r="C3376" s="1">
        <v>59098.0</v>
      </c>
      <c r="D3376" s="1">
        <v>-0.037821</v>
      </c>
      <c r="E3376" s="1">
        <v>0.017688</v>
      </c>
      <c r="F3376" s="1">
        <v>-0.003111</v>
      </c>
      <c r="G3376" s="1">
        <v>0.008417</v>
      </c>
      <c r="H3376" s="1">
        <v>-0.015526</v>
      </c>
      <c r="I3376" s="1">
        <v>0.007819</v>
      </c>
      <c r="J3376" s="1">
        <v>-0.013985</v>
      </c>
      <c r="K3376" s="1">
        <v>0.010573</v>
      </c>
    </row>
    <row r="3377" ht="15.75" customHeight="1">
      <c r="A3377" s="1">
        <v>59098.499965</v>
      </c>
      <c r="B3377" s="1">
        <v>59098.0</v>
      </c>
      <c r="C3377" s="1">
        <v>59099.0</v>
      </c>
      <c r="D3377" s="1">
        <v>0.018425</v>
      </c>
      <c r="E3377" s="1">
        <v>0.017925</v>
      </c>
      <c r="F3377" s="1">
        <v>6.21E-4</v>
      </c>
      <c r="G3377" s="1">
        <v>0.007839</v>
      </c>
      <c r="H3377" s="1">
        <v>0.004735</v>
      </c>
      <c r="I3377" s="1">
        <v>0.007713</v>
      </c>
      <c r="J3377" s="1">
        <v>0.00909</v>
      </c>
      <c r="K3377" s="1">
        <v>0.011353</v>
      </c>
    </row>
    <row r="3378" ht="15.75" customHeight="1">
      <c r="A3378" s="1">
        <v>59099.499965</v>
      </c>
      <c r="B3378" s="1">
        <v>59099.0</v>
      </c>
      <c r="C3378" s="1">
        <v>59100.0</v>
      </c>
      <c r="D3378" s="1">
        <v>-0.041564</v>
      </c>
      <c r="E3378" s="1">
        <v>0.014364</v>
      </c>
      <c r="F3378" s="1">
        <v>-0.023308</v>
      </c>
      <c r="G3378" s="1">
        <v>0.004943</v>
      </c>
      <c r="H3378" s="1">
        <v>-0.006691</v>
      </c>
      <c r="I3378" s="1">
        <v>0.00659</v>
      </c>
      <c r="J3378" s="1">
        <v>-0.012699</v>
      </c>
      <c r="K3378" s="1">
        <v>0.009301</v>
      </c>
    </row>
    <row r="3379" ht="15.75" customHeight="1">
      <c r="A3379" s="1">
        <v>59100.499965</v>
      </c>
      <c r="B3379" s="1">
        <v>59100.0</v>
      </c>
      <c r="C3379" s="1">
        <v>59101.0</v>
      </c>
      <c r="D3379" s="1">
        <v>-0.001848</v>
      </c>
      <c r="E3379" s="1">
        <v>0.014127</v>
      </c>
      <c r="F3379" s="1">
        <v>0.00919</v>
      </c>
      <c r="G3379" s="1">
        <v>0.00733</v>
      </c>
      <c r="H3379" s="1">
        <v>0.003797</v>
      </c>
      <c r="I3379" s="1">
        <v>0.006304</v>
      </c>
      <c r="J3379" s="1">
        <v>-0.012887</v>
      </c>
      <c r="K3379" s="1">
        <v>0.008706</v>
      </c>
    </row>
    <row r="3380" ht="15.75" customHeight="1">
      <c r="A3380" s="1">
        <v>59101.499965</v>
      </c>
      <c r="B3380" s="1">
        <v>59101.0</v>
      </c>
      <c r="C3380" s="1">
        <v>59102.0</v>
      </c>
      <c r="D3380" s="1">
        <v>-0.011699</v>
      </c>
      <c r="E3380" s="1">
        <v>0.012539</v>
      </c>
      <c r="F3380" s="1">
        <v>-0.01352</v>
      </c>
      <c r="G3380" s="1">
        <v>0.005225</v>
      </c>
      <c r="H3380" s="1">
        <v>-6.15E-4</v>
      </c>
      <c r="I3380" s="1">
        <v>0.005839</v>
      </c>
      <c r="J3380" s="1">
        <v>-0.001177</v>
      </c>
      <c r="K3380" s="1">
        <v>0.007956</v>
      </c>
    </row>
    <row r="3381" ht="15.75" customHeight="1">
      <c r="A3381" s="1">
        <v>59102.499965</v>
      </c>
      <c r="B3381" s="1">
        <v>59102.0</v>
      </c>
      <c r="C3381" s="1">
        <v>59103.0</v>
      </c>
      <c r="D3381" s="1">
        <v>0.003073</v>
      </c>
      <c r="E3381" s="1">
        <v>0.012615</v>
      </c>
      <c r="F3381" s="1">
        <v>-0.001283</v>
      </c>
      <c r="G3381" s="1">
        <v>0.005842</v>
      </c>
      <c r="H3381" s="1">
        <v>0.002463</v>
      </c>
      <c r="I3381" s="1">
        <v>0.005879</v>
      </c>
      <c r="J3381" s="1">
        <v>8.3E-4</v>
      </c>
      <c r="K3381" s="1">
        <v>0.007931</v>
      </c>
    </row>
    <row r="3382" ht="15.75" customHeight="1">
      <c r="A3382" s="1">
        <v>59103.499965</v>
      </c>
      <c r="B3382" s="1">
        <v>59103.0</v>
      </c>
      <c r="C3382" s="1">
        <v>59104.0</v>
      </c>
      <c r="D3382" s="1">
        <v>-0.020718</v>
      </c>
      <c r="E3382" s="1">
        <v>0.010879</v>
      </c>
      <c r="F3382" s="1">
        <v>-0.01023</v>
      </c>
      <c r="G3382" s="1">
        <v>0.004882</v>
      </c>
      <c r="H3382" s="1">
        <v>-0.007358</v>
      </c>
      <c r="I3382" s="1">
        <v>0.004632</v>
      </c>
      <c r="J3382" s="1">
        <v>-0.003341</v>
      </c>
      <c r="K3382" s="1">
        <v>0.007397</v>
      </c>
    </row>
    <row r="3383" ht="15.75" customHeight="1">
      <c r="A3383" s="1">
        <v>59104.499965</v>
      </c>
      <c r="B3383" s="1">
        <v>59104.0</v>
      </c>
      <c r="C3383" s="1">
        <v>59105.0</v>
      </c>
      <c r="D3383" s="1">
        <v>-0.004998</v>
      </c>
      <c r="E3383" s="1">
        <v>0.011371</v>
      </c>
      <c r="F3383" s="1">
        <v>-0.002188</v>
      </c>
      <c r="G3383" s="1">
        <v>0.005744</v>
      </c>
      <c r="H3383" s="1">
        <v>-0.004683</v>
      </c>
      <c r="I3383" s="1">
        <v>0.005005</v>
      </c>
      <c r="J3383" s="1">
        <v>0.002597</v>
      </c>
      <c r="K3383" s="1">
        <v>0.007362</v>
      </c>
    </row>
    <row r="3384" ht="15.75" customHeight="1">
      <c r="A3384" s="1">
        <v>59105.499965</v>
      </c>
      <c r="B3384" s="1">
        <v>59105.0</v>
      </c>
      <c r="C3384" s="1">
        <v>59106.0</v>
      </c>
      <c r="D3384" s="1">
        <v>-5.14E-4</v>
      </c>
      <c r="E3384" s="1">
        <v>0.0141</v>
      </c>
      <c r="F3384" s="1">
        <v>-0.00867</v>
      </c>
      <c r="G3384" s="1">
        <v>0.006387</v>
      </c>
      <c r="H3384" s="1">
        <v>-0.002638</v>
      </c>
      <c r="I3384" s="1">
        <v>0.006137</v>
      </c>
      <c r="J3384" s="1">
        <v>0.010346</v>
      </c>
      <c r="K3384" s="1">
        <v>0.009614</v>
      </c>
    </row>
    <row r="3385" ht="15.75" customHeight="1">
      <c r="A3385" s="1">
        <v>59106.499965</v>
      </c>
      <c r="B3385" s="1">
        <v>59106.0</v>
      </c>
      <c r="C3385" s="1">
        <v>59107.0</v>
      </c>
      <c r="D3385" s="1">
        <v>-0.021275</v>
      </c>
      <c r="E3385" s="1">
        <v>0.013788</v>
      </c>
      <c r="F3385" s="1">
        <v>0.002882</v>
      </c>
      <c r="G3385" s="1">
        <v>0.00684</v>
      </c>
      <c r="H3385" s="1">
        <v>-0.007729</v>
      </c>
      <c r="I3385" s="1">
        <v>0.006</v>
      </c>
      <c r="J3385" s="1">
        <v>-0.011452</v>
      </c>
      <c r="K3385" s="1">
        <v>0.008972</v>
      </c>
    </row>
    <row r="3386" ht="15.75" customHeight="1">
      <c r="A3386" s="1">
        <v>59107.499965</v>
      </c>
      <c r="B3386" s="1">
        <v>59107.0</v>
      </c>
      <c r="C3386" s="1">
        <v>59108.0</v>
      </c>
      <c r="D3386" s="1">
        <v>0.012864</v>
      </c>
      <c r="E3386" s="1">
        <v>0.010453</v>
      </c>
      <c r="F3386" s="1">
        <v>0.005842</v>
      </c>
      <c r="G3386" s="1">
        <v>0.005062</v>
      </c>
      <c r="H3386" s="1">
        <v>-3.58E-4</v>
      </c>
      <c r="I3386" s="1">
        <v>0.004303</v>
      </c>
      <c r="J3386" s="1">
        <v>0.008194</v>
      </c>
      <c r="K3386" s="1">
        <v>0.006912</v>
      </c>
    </row>
    <row r="3387" ht="15.75" customHeight="1">
      <c r="A3387" s="1">
        <v>59108.499965</v>
      </c>
      <c r="B3387" s="1">
        <v>59108.0</v>
      </c>
      <c r="C3387" s="1">
        <v>59109.0</v>
      </c>
      <c r="D3387" s="1">
        <v>-0.029052</v>
      </c>
      <c r="E3387" s="1">
        <v>0.009287</v>
      </c>
      <c r="F3387" s="1">
        <v>-0.007064</v>
      </c>
      <c r="G3387" s="1">
        <v>0.004338</v>
      </c>
      <c r="H3387" s="1">
        <v>-0.008939</v>
      </c>
      <c r="I3387" s="1">
        <v>0.004136</v>
      </c>
      <c r="J3387" s="1">
        <v>-0.010412</v>
      </c>
      <c r="K3387" s="1">
        <v>0.005907</v>
      </c>
    </row>
    <row r="3388" ht="15.75" customHeight="1">
      <c r="A3388" s="1">
        <v>59109.499965</v>
      </c>
      <c r="B3388" s="1">
        <v>59109.0</v>
      </c>
      <c r="C3388" s="1">
        <v>59110.0</v>
      </c>
      <c r="D3388" s="1">
        <v>-0.006985</v>
      </c>
      <c r="E3388" s="1">
        <v>0.009427</v>
      </c>
      <c r="F3388" s="1">
        <v>0.004798</v>
      </c>
      <c r="G3388" s="1">
        <v>0.004613</v>
      </c>
      <c r="H3388" s="1">
        <v>-0.004443</v>
      </c>
      <c r="I3388" s="1">
        <v>0.003975</v>
      </c>
      <c r="J3388" s="1">
        <v>-0.004067</v>
      </c>
      <c r="K3388" s="1">
        <v>0.006168</v>
      </c>
    </row>
    <row r="3389" ht="15.75" customHeight="1">
      <c r="A3389" s="1">
        <v>59110.499965</v>
      </c>
      <c r="B3389" s="1">
        <v>59110.0</v>
      </c>
      <c r="C3389" s="1">
        <v>59111.0</v>
      </c>
      <c r="D3389" s="1">
        <v>-0.015356</v>
      </c>
      <c r="E3389" s="1">
        <v>0.009185</v>
      </c>
      <c r="F3389" s="1">
        <v>-0.004113</v>
      </c>
      <c r="G3389" s="1">
        <v>0.004162</v>
      </c>
      <c r="H3389" s="1">
        <v>-0.004674</v>
      </c>
      <c r="I3389" s="1">
        <v>0.004012</v>
      </c>
      <c r="J3389" s="1">
        <v>-0.004877</v>
      </c>
      <c r="K3389" s="1">
        <v>0.00599</v>
      </c>
    </row>
    <row r="3390" ht="15.75" customHeight="1">
      <c r="A3390" s="1">
        <v>59111.499965</v>
      </c>
      <c r="B3390" s="1">
        <v>59111.0</v>
      </c>
      <c r="C3390" s="1">
        <v>59112.0</v>
      </c>
      <c r="D3390" s="1">
        <v>-0.015349</v>
      </c>
      <c r="E3390" s="1">
        <v>0.008835</v>
      </c>
      <c r="F3390" s="1">
        <v>-0.007632</v>
      </c>
      <c r="G3390" s="1">
        <v>0.00383</v>
      </c>
      <c r="H3390" s="1">
        <v>0.002608</v>
      </c>
      <c r="I3390" s="1">
        <v>0.003966</v>
      </c>
      <c r="J3390" s="1">
        <v>-0.012166</v>
      </c>
      <c r="K3390" s="1">
        <v>0.005714</v>
      </c>
    </row>
    <row r="3391" ht="15.75" customHeight="1">
      <c r="A3391" s="1">
        <v>59112.499965</v>
      </c>
      <c r="B3391" s="1">
        <v>59112.0</v>
      </c>
      <c r="C3391" s="1">
        <v>59113.0</v>
      </c>
      <c r="D3391" s="1">
        <v>-2.03E-4</v>
      </c>
      <c r="E3391" s="1">
        <v>0.009571</v>
      </c>
      <c r="F3391" s="1">
        <v>0.00476</v>
      </c>
      <c r="G3391" s="1">
        <v>0.004724</v>
      </c>
      <c r="H3391" s="1">
        <v>-0.006364</v>
      </c>
      <c r="I3391" s="1">
        <v>0.004126</v>
      </c>
      <c r="J3391" s="1">
        <v>0.004089</v>
      </c>
      <c r="K3391" s="1">
        <v>0.006203</v>
      </c>
    </row>
    <row r="3392" ht="15.75" customHeight="1">
      <c r="A3392" s="1">
        <v>59113.499965</v>
      </c>
      <c r="B3392" s="1">
        <v>59113.0</v>
      </c>
      <c r="C3392" s="1">
        <v>59114.0</v>
      </c>
      <c r="D3392" s="1">
        <v>0.005626</v>
      </c>
      <c r="E3392" s="1">
        <v>0.009669</v>
      </c>
      <c r="F3392" s="1">
        <v>-0.007521</v>
      </c>
      <c r="G3392" s="1">
        <v>0.003716</v>
      </c>
      <c r="H3392" s="1">
        <v>0.004249</v>
      </c>
      <c r="I3392" s="1">
        <v>0.004221</v>
      </c>
      <c r="J3392" s="1">
        <v>0.00413</v>
      </c>
      <c r="K3392" s="1">
        <v>0.006473</v>
      </c>
    </row>
    <row r="3393" ht="15.75" customHeight="1">
      <c r="A3393" s="1">
        <v>59114.499965</v>
      </c>
      <c r="B3393" s="1">
        <v>59114.0</v>
      </c>
      <c r="C3393" s="1">
        <v>59115.0</v>
      </c>
      <c r="D3393" s="1">
        <v>0.006836</v>
      </c>
      <c r="E3393" s="1">
        <v>0.009895</v>
      </c>
      <c r="F3393" s="1">
        <v>-0.004213</v>
      </c>
      <c r="G3393" s="1">
        <v>0.004143</v>
      </c>
      <c r="H3393" s="1">
        <v>9.13E-4</v>
      </c>
      <c r="I3393" s="1">
        <v>0.004108</v>
      </c>
      <c r="J3393" s="1">
        <v>0.0067</v>
      </c>
      <c r="K3393" s="1">
        <v>0.006588</v>
      </c>
    </row>
    <row r="3394" ht="15.75" customHeight="1">
      <c r="A3394" s="1">
        <v>59115.499965</v>
      </c>
      <c r="B3394" s="1">
        <v>59115.0</v>
      </c>
      <c r="C3394" s="1">
        <v>59116.0</v>
      </c>
      <c r="D3394" s="1">
        <v>4.51E-4</v>
      </c>
      <c r="E3394" s="1">
        <v>0.01046</v>
      </c>
      <c r="F3394" s="1">
        <v>-0.001007</v>
      </c>
      <c r="G3394" s="1">
        <v>0.004463</v>
      </c>
      <c r="H3394" s="1">
        <v>-0.001501</v>
      </c>
      <c r="I3394" s="1">
        <v>0.004438</v>
      </c>
      <c r="J3394" s="1">
        <v>0.004132</v>
      </c>
      <c r="K3394" s="1">
        <v>0.006966</v>
      </c>
    </row>
    <row r="3395" ht="15.75" customHeight="1">
      <c r="A3395" s="1">
        <v>59116.499965</v>
      </c>
      <c r="B3395" s="1">
        <v>59116.0</v>
      </c>
      <c r="C3395" s="1">
        <v>59117.0</v>
      </c>
      <c r="D3395" s="1">
        <v>0.00242</v>
      </c>
      <c r="E3395" s="1">
        <v>0.012037</v>
      </c>
      <c r="F3395" s="1">
        <v>0.006139</v>
      </c>
      <c r="G3395" s="1">
        <v>0.005238</v>
      </c>
      <c r="H3395" s="1">
        <v>-0.003324</v>
      </c>
      <c r="I3395" s="1">
        <v>0.004935</v>
      </c>
      <c r="J3395" s="1">
        <v>5.03E-4</v>
      </c>
      <c r="K3395" s="1">
        <v>0.008117</v>
      </c>
    </row>
    <row r="3396" ht="15.75" customHeight="1">
      <c r="A3396" s="1">
        <v>59117.499965</v>
      </c>
      <c r="B3396" s="1">
        <v>59117.0</v>
      </c>
      <c r="C3396" s="1">
        <v>59118.0</v>
      </c>
      <c r="D3396" s="1">
        <v>0.014033</v>
      </c>
      <c r="E3396" s="1">
        <v>0.011837</v>
      </c>
      <c r="F3396" s="1">
        <v>-9.54E-4</v>
      </c>
      <c r="G3396" s="1">
        <v>0.004682</v>
      </c>
      <c r="H3396" s="1">
        <v>0.008028</v>
      </c>
      <c r="I3396" s="1">
        <v>0.005078</v>
      </c>
      <c r="J3396" s="1">
        <v>0.00286</v>
      </c>
      <c r="K3396" s="1">
        <v>0.007927</v>
      </c>
    </row>
    <row r="3397" ht="15.75" customHeight="1">
      <c r="A3397" s="1">
        <v>59118.499965</v>
      </c>
      <c r="B3397" s="1">
        <v>59118.0</v>
      </c>
      <c r="C3397" s="1">
        <v>59119.0</v>
      </c>
      <c r="D3397" s="1">
        <v>-0.00152</v>
      </c>
      <c r="E3397" s="1">
        <v>0.014705</v>
      </c>
      <c r="F3397" s="1">
        <v>-0.007849</v>
      </c>
      <c r="G3397" s="1">
        <v>0.006074</v>
      </c>
      <c r="H3397" s="1">
        <v>-0.002029</v>
      </c>
      <c r="I3397" s="1">
        <v>0.005651</v>
      </c>
      <c r="J3397" s="1">
        <v>0.003918</v>
      </c>
      <c r="K3397" s="1">
        <v>0.00977</v>
      </c>
    </row>
    <row r="3398" ht="15.75" customHeight="1">
      <c r="A3398" s="1">
        <v>59119.499965</v>
      </c>
      <c r="B3398" s="1">
        <v>59119.0</v>
      </c>
      <c r="C3398" s="1">
        <v>59120.0</v>
      </c>
      <c r="D3398" s="1">
        <v>-0.002865</v>
      </c>
      <c r="E3398" s="1">
        <v>0.014365</v>
      </c>
      <c r="F3398" s="1">
        <v>-2.7E-4</v>
      </c>
      <c r="G3398" s="1">
        <v>0.006604</v>
      </c>
      <c r="H3398" s="1">
        <v>-0.005732</v>
      </c>
      <c r="I3398" s="1">
        <v>0.005393</v>
      </c>
      <c r="J3398" s="1">
        <v>0.003616</v>
      </c>
      <c r="K3398" s="1">
        <v>0.009556</v>
      </c>
    </row>
    <row r="3399" ht="15.75" customHeight="1">
      <c r="A3399" s="1">
        <v>59120.499965</v>
      </c>
      <c r="B3399" s="1">
        <v>59120.0</v>
      </c>
      <c r="C3399" s="1">
        <v>59121.0</v>
      </c>
      <c r="D3399" s="1">
        <v>0.016162</v>
      </c>
      <c r="E3399" s="1">
        <v>0.0136</v>
      </c>
      <c r="F3399" s="1">
        <v>-0.003324</v>
      </c>
      <c r="G3399" s="1">
        <v>0.005852</v>
      </c>
      <c r="H3399" s="1">
        <v>-0.007201</v>
      </c>
      <c r="I3399" s="1">
        <v>0.005135</v>
      </c>
      <c r="J3399" s="1">
        <v>0.024384</v>
      </c>
      <c r="K3399" s="1">
        <v>0.009042</v>
      </c>
    </row>
    <row r="3400" ht="15.75" customHeight="1">
      <c r="A3400" s="1">
        <v>59121.499965</v>
      </c>
      <c r="B3400" s="1">
        <v>59121.0</v>
      </c>
      <c r="C3400" s="1">
        <v>59122.0</v>
      </c>
      <c r="D3400" s="1">
        <v>0.003438</v>
      </c>
      <c r="E3400" s="1">
        <v>0.011927</v>
      </c>
      <c r="F3400" s="1">
        <v>-3.03E-4</v>
      </c>
      <c r="G3400" s="1">
        <v>0.00582</v>
      </c>
      <c r="H3400" s="1">
        <v>0.00485</v>
      </c>
      <c r="I3400" s="1">
        <v>0.004815</v>
      </c>
      <c r="J3400" s="1">
        <v>-0.002857</v>
      </c>
      <c r="K3400" s="1">
        <v>0.007468</v>
      </c>
    </row>
    <row r="3401" ht="15.75" customHeight="1">
      <c r="A3401" s="1">
        <v>59122.499965</v>
      </c>
      <c r="B3401" s="1">
        <v>59122.0</v>
      </c>
      <c r="C3401" s="1">
        <v>59123.0</v>
      </c>
      <c r="D3401" s="1">
        <v>-0.004841</v>
      </c>
      <c r="E3401" s="1">
        <v>0.012255</v>
      </c>
      <c r="F3401" s="1">
        <v>-0.008021</v>
      </c>
      <c r="G3401" s="1">
        <v>0.004819</v>
      </c>
      <c r="H3401" s="1">
        <v>-0.001717</v>
      </c>
      <c r="I3401" s="1">
        <v>0.004826</v>
      </c>
      <c r="J3401" s="1">
        <v>0.00216</v>
      </c>
      <c r="K3401" s="1">
        <v>0.008043</v>
      </c>
    </row>
    <row r="3402" ht="15.75" customHeight="1">
      <c r="A3402" s="1">
        <v>59123.499965</v>
      </c>
      <c r="B3402" s="1">
        <v>59123.0</v>
      </c>
      <c r="C3402" s="1">
        <v>59124.0</v>
      </c>
      <c r="D3402" s="1">
        <v>-0.004005</v>
      </c>
      <c r="E3402" s="1">
        <v>0.01195</v>
      </c>
      <c r="F3402" s="1">
        <v>-0.002997</v>
      </c>
      <c r="G3402" s="1">
        <v>0.005188</v>
      </c>
      <c r="H3402" s="1">
        <v>-0.002353</v>
      </c>
      <c r="I3402" s="1">
        <v>0.004577</v>
      </c>
      <c r="J3402" s="1">
        <v>3.77E-4</v>
      </c>
      <c r="K3402" s="1">
        <v>0.00785</v>
      </c>
    </row>
    <row r="3403" ht="15.75" customHeight="1">
      <c r="A3403" s="1">
        <v>59124.499965</v>
      </c>
      <c r="B3403" s="1">
        <v>59124.0</v>
      </c>
      <c r="C3403" s="1">
        <v>59125.0</v>
      </c>
      <c r="D3403" s="1">
        <v>0.002953</v>
      </c>
      <c r="E3403" s="1">
        <v>0.012561</v>
      </c>
      <c r="F3403" s="1">
        <v>-0.003915</v>
      </c>
      <c r="G3403" s="1">
        <v>0.005674</v>
      </c>
      <c r="H3403" s="1">
        <v>0.005726</v>
      </c>
      <c r="I3403" s="1">
        <v>0.005175</v>
      </c>
      <c r="J3403" s="1">
        <v>-0.002571</v>
      </c>
      <c r="K3403" s="1">
        <v>0.007888</v>
      </c>
    </row>
    <row r="3404" ht="15.75" customHeight="1">
      <c r="A3404" s="1">
        <v>59125.499965</v>
      </c>
      <c r="B3404" s="1">
        <v>59125.0</v>
      </c>
      <c r="C3404" s="1">
        <v>59126.0</v>
      </c>
      <c r="D3404" s="1">
        <v>5.4E-4</v>
      </c>
      <c r="E3404" s="1">
        <v>0.012286</v>
      </c>
      <c r="F3404" s="1">
        <v>0.004905</v>
      </c>
      <c r="G3404" s="1">
        <v>0.005776</v>
      </c>
      <c r="H3404" s="1">
        <v>-1.22E-4</v>
      </c>
      <c r="I3404" s="1">
        <v>0.004933</v>
      </c>
      <c r="J3404" s="1">
        <v>-0.002356</v>
      </c>
      <c r="K3404" s="1">
        <v>0.007783</v>
      </c>
    </row>
    <row r="3405" ht="15.75" customHeight="1">
      <c r="A3405" s="1">
        <v>59126.499965</v>
      </c>
      <c r="B3405" s="1">
        <v>59126.0</v>
      </c>
      <c r="C3405" s="1">
        <v>59127.0</v>
      </c>
      <c r="D3405" s="1">
        <v>-0.004039</v>
      </c>
      <c r="E3405" s="1">
        <v>0.012761</v>
      </c>
      <c r="F3405" s="1">
        <v>-0.00516</v>
      </c>
      <c r="G3405" s="1">
        <v>0.005181</v>
      </c>
      <c r="H3405" s="1">
        <v>-0.004759</v>
      </c>
      <c r="I3405" s="1">
        <v>0.004885</v>
      </c>
      <c r="J3405" s="1">
        <v>0.006491</v>
      </c>
      <c r="K3405" s="1">
        <v>0.008541</v>
      </c>
    </row>
    <row r="3406" ht="15.75" customHeight="1">
      <c r="A3406" s="1">
        <v>59127.499965</v>
      </c>
      <c r="B3406" s="1">
        <v>59127.0</v>
      </c>
      <c r="C3406" s="1">
        <v>59128.0</v>
      </c>
      <c r="D3406" s="1">
        <v>0.012982</v>
      </c>
      <c r="E3406" s="1">
        <v>0.013834</v>
      </c>
      <c r="F3406" s="1">
        <v>-0.001917</v>
      </c>
      <c r="G3406" s="1">
        <v>0.005564</v>
      </c>
      <c r="H3406" s="1">
        <v>0.002243</v>
      </c>
      <c r="I3406" s="1">
        <v>0.005542</v>
      </c>
      <c r="J3406" s="1">
        <v>0.010628</v>
      </c>
      <c r="K3406" s="1">
        <v>0.009079</v>
      </c>
    </row>
    <row r="3407" ht="15.75" customHeight="1">
      <c r="A3407" s="1">
        <v>59128.499965</v>
      </c>
      <c r="B3407" s="1">
        <v>59128.0</v>
      </c>
      <c r="C3407" s="1">
        <v>59129.0</v>
      </c>
      <c r="D3407" s="1">
        <v>-0.024052</v>
      </c>
      <c r="E3407" s="1">
        <v>0.017547</v>
      </c>
      <c r="F3407" s="1">
        <v>-0.002459</v>
      </c>
      <c r="G3407" s="1">
        <v>0.00722</v>
      </c>
      <c r="H3407" s="1">
        <v>-0.006632</v>
      </c>
      <c r="I3407" s="1">
        <v>0.006792</v>
      </c>
      <c r="J3407" s="1">
        <v>-0.010275</v>
      </c>
      <c r="K3407" s="1">
        <v>0.011648</v>
      </c>
    </row>
    <row r="3408" ht="15.75" customHeight="1">
      <c r="A3408" s="1">
        <v>59129.499965</v>
      </c>
      <c r="B3408" s="1">
        <v>59129.0</v>
      </c>
      <c r="C3408" s="1">
        <v>59130.0</v>
      </c>
      <c r="D3408" s="1">
        <v>0.028826</v>
      </c>
      <c r="E3408" s="1">
        <v>0.016463</v>
      </c>
      <c r="F3408" s="1">
        <v>0.014432</v>
      </c>
      <c r="G3408" s="1">
        <v>0.007033</v>
      </c>
      <c r="H3408" s="1">
        <v>0.004085</v>
      </c>
      <c r="I3408" s="1">
        <v>0.006589</v>
      </c>
      <c r="J3408" s="1">
        <v>0.011803</v>
      </c>
      <c r="K3408" s="1">
        <v>0.010833</v>
      </c>
    </row>
    <row r="3409" ht="15.75" customHeight="1">
      <c r="A3409" s="1">
        <v>59130.499965</v>
      </c>
      <c r="B3409" s="1">
        <v>59130.0</v>
      </c>
      <c r="C3409" s="1">
        <v>59131.0</v>
      </c>
      <c r="D3409" s="1">
        <v>0.003566</v>
      </c>
      <c r="E3409" s="1">
        <v>0.011387</v>
      </c>
      <c r="F3409" s="1">
        <v>-0.00348</v>
      </c>
      <c r="G3409" s="1">
        <v>0.004079</v>
      </c>
      <c r="H3409" s="1">
        <v>7.41E-4</v>
      </c>
      <c r="I3409" s="1">
        <v>0.004653</v>
      </c>
      <c r="J3409" s="1">
        <v>0.004597</v>
      </c>
      <c r="K3409" s="1">
        <v>0.007699</v>
      </c>
    </row>
    <row r="3410" ht="15.75" customHeight="1">
      <c r="A3410" s="1">
        <v>59131.499965</v>
      </c>
      <c r="B3410" s="1">
        <v>59131.0</v>
      </c>
      <c r="C3410" s="1">
        <v>59132.0</v>
      </c>
      <c r="D3410" s="1">
        <v>-0.002426</v>
      </c>
      <c r="E3410" s="1">
        <v>0.011019</v>
      </c>
      <c r="F3410" s="1">
        <v>-0.002622</v>
      </c>
      <c r="G3410" s="1">
        <v>0.004115</v>
      </c>
      <c r="H3410" s="1">
        <v>-0.001587</v>
      </c>
      <c r="I3410" s="1">
        <v>0.004382</v>
      </c>
      <c r="J3410" s="1">
        <v>0.001303</v>
      </c>
      <c r="K3410" s="1">
        <v>0.007462</v>
      </c>
    </row>
    <row r="3411" ht="15.75" customHeight="1">
      <c r="A3411" s="1">
        <v>59132.499965</v>
      </c>
      <c r="B3411" s="1">
        <v>59132.0</v>
      </c>
      <c r="C3411" s="1">
        <v>59133.0</v>
      </c>
      <c r="D3411" s="1">
        <v>-0.014018</v>
      </c>
      <c r="E3411" s="1">
        <v>0.010793</v>
      </c>
      <c r="F3411" s="1">
        <v>0.001287</v>
      </c>
      <c r="G3411" s="1">
        <v>0.004662</v>
      </c>
      <c r="H3411" s="1">
        <v>-0.004764</v>
      </c>
      <c r="I3411" s="1">
        <v>0.004556</v>
      </c>
      <c r="J3411" s="1">
        <v>-0.008778</v>
      </c>
      <c r="K3411" s="1">
        <v>0.007153</v>
      </c>
    </row>
    <row r="3412" ht="15.75" customHeight="1">
      <c r="A3412" s="1">
        <v>59133.499965</v>
      </c>
      <c r="B3412" s="1">
        <v>59133.0</v>
      </c>
      <c r="C3412" s="1">
        <v>59134.0</v>
      </c>
      <c r="D3412" s="1">
        <v>-0.003095</v>
      </c>
      <c r="E3412" s="1">
        <v>0.01007</v>
      </c>
      <c r="F3412" s="1">
        <v>-8.06E-4</v>
      </c>
      <c r="G3412" s="1">
        <v>0.004401</v>
      </c>
      <c r="H3412" s="1">
        <v>7.45E-4</v>
      </c>
      <c r="I3412" s="1">
        <v>0.004202</v>
      </c>
      <c r="J3412" s="1">
        <v>-0.003665</v>
      </c>
      <c r="K3412" s="1">
        <v>0.00673</v>
      </c>
    </row>
    <row r="3413" ht="15.75" customHeight="1">
      <c r="A3413" s="1">
        <v>59134.499965</v>
      </c>
      <c r="B3413" s="1">
        <v>59134.0</v>
      </c>
      <c r="C3413" s="1">
        <v>59135.0</v>
      </c>
      <c r="D3413" s="1">
        <v>-0.008114</v>
      </c>
      <c r="E3413" s="1">
        <v>0.009559</v>
      </c>
      <c r="F3413" s="1">
        <v>0.003994</v>
      </c>
      <c r="G3413" s="1">
        <v>0.004463</v>
      </c>
      <c r="H3413" s="1">
        <v>9.54E-4</v>
      </c>
      <c r="I3413" s="1">
        <v>0.004142</v>
      </c>
      <c r="J3413" s="1">
        <v>-0.011512</v>
      </c>
      <c r="K3413" s="1">
        <v>0.006234</v>
      </c>
    </row>
    <row r="3414" ht="15.75" customHeight="1">
      <c r="A3414" s="1">
        <v>59135.499965</v>
      </c>
      <c r="B3414" s="1">
        <v>59135.0</v>
      </c>
      <c r="C3414" s="1">
        <v>59136.0</v>
      </c>
      <c r="D3414" s="1">
        <v>-0.004424</v>
      </c>
      <c r="E3414" s="1">
        <v>0.009771</v>
      </c>
      <c r="F3414" s="1">
        <v>-0.002995</v>
      </c>
      <c r="G3414" s="1">
        <v>0.003988</v>
      </c>
      <c r="H3414" s="1">
        <v>-8.25E-4</v>
      </c>
      <c r="I3414" s="1">
        <v>0.004238</v>
      </c>
      <c r="J3414" s="1">
        <v>-0.001212</v>
      </c>
      <c r="K3414" s="1">
        <v>0.006517</v>
      </c>
    </row>
    <row r="3415" ht="15.75" customHeight="1">
      <c r="A3415" s="1">
        <v>59136.499965</v>
      </c>
      <c r="B3415" s="1">
        <v>59136.0</v>
      </c>
      <c r="C3415" s="1">
        <v>59137.0</v>
      </c>
      <c r="D3415" s="1">
        <v>-0.025958</v>
      </c>
      <c r="E3415" s="1">
        <v>0.011097</v>
      </c>
      <c r="F3415" s="1">
        <v>-0.004501</v>
      </c>
      <c r="G3415" s="1">
        <v>0.005038</v>
      </c>
      <c r="H3415" s="1">
        <v>-0.010354</v>
      </c>
      <c r="I3415" s="1">
        <v>0.004924</v>
      </c>
      <c r="J3415" s="1">
        <v>-0.008213</v>
      </c>
      <c r="K3415" s="1">
        <v>0.007138</v>
      </c>
    </row>
    <row r="3416" ht="15.75" customHeight="1">
      <c r="A3416" s="1">
        <v>59137.499965</v>
      </c>
      <c r="B3416" s="1">
        <v>59137.0</v>
      </c>
      <c r="C3416" s="1">
        <v>59138.0</v>
      </c>
      <c r="D3416" s="1">
        <v>-0.027321</v>
      </c>
      <c r="E3416" s="1">
        <v>0.011781</v>
      </c>
      <c r="F3416" s="1">
        <v>-3.73E-4</v>
      </c>
      <c r="G3416" s="1">
        <v>0.005106</v>
      </c>
      <c r="H3416" s="1">
        <v>-0.005415</v>
      </c>
      <c r="I3416" s="1">
        <v>0.005343</v>
      </c>
      <c r="J3416" s="1">
        <v>-0.015879</v>
      </c>
      <c r="K3416" s="1">
        <v>0.007525</v>
      </c>
    </row>
    <row r="3417" ht="15.75" customHeight="1">
      <c r="A3417" s="1">
        <v>59138.499965</v>
      </c>
      <c r="B3417" s="1">
        <v>59138.0</v>
      </c>
      <c r="C3417" s="1">
        <v>59139.0</v>
      </c>
      <c r="D3417" s="1">
        <v>-0.013585</v>
      </c>
      <c r="E3417" s="1">
        <v>0.012901</v>
      </c>
      <c r="F3417" s="1">
        <v>6.83E-4</v>
      </c>
      <c r="G3417" s="1">
        <v>0.005789</v>
      </c>
      <c r="H3417" s="1">
        <v>-0.003677</v>
      </c>
      <c r="I3417" s="1">
        <v>0.005764</v>
      </c>
      <c r="J3417" s="1">
        <v>-0.006957</v>
      </c>
      <c r="K3417" s="1">
        <v>0.00823</v>
      </c>
    </row>
    <row r="3418" ht="15.75" customHeight="1">
      <c r="A3418" s="1">
        <v>59139.499965</v>
      </c>
      <c r="B3418" s="1">
        <v>59139.0</v>
      </c>
      <c r="C3418" s="1">
        <v>59140.0</v>
      </c>
      <c r="D3418" s="1">
        <v>-0.038896</v>
      </c>
      <c r="E3418" s="1">
        <v>0.019828</v>
      </c>
      <c r="F3418" s="1">
        <v>0.002297</v>
      </c>
      <c r="G3418" s="1">
        <v>0.009211</v>
      </c>
      <c r="H3418" s="1">
        <v>-0.011848</v>
      </c>
      <c r="I3418" s="1">
        <v>0.009036</v>
      </c>
      <c r="J3418" s="1">
        <v>-0.021637</v>
      </c>
      <c r="K3418" s="1">
        <v>0.012807</v>
      </c>
    </row>
    <row r="3419" ht="15.75" customHeight="1">
      <c r="A3419" s="1">
        <v>59140.499965</v>
      </c>
      <c r="B3419" s="1">
        <v>59140.0</v>
      </c>
      <c r="C3419" s="1">
        <v>59141.0</v>
      </c>
      <c r="D3419" s="1">
        <v>0.007241</v>
      </c>
      <c r="E3419" s="1">
        <v>0.015282</v>
      </c>
      <c r="F3419" s="1">
        <v>-0.003342</v>
      </c>
      <c r="G3419" s="1">
        <v>0.006643</v>
      </c>
      <c r="H3419" s="1">
        <v>-4.39E-4</v>
      </c>
      <c r="I3419" s="1">
        <v>0.00708</v>
      </c>
      <c r="J3419" s="1">
        <v>0.009351</v>
      </c>
      <c r="K3419" s="1">
        <v>0.009915</v>
      </c>
    </row>
    <row r="3420" ht="15.75" customHeight="1">
      <c r="A3420" s="1">
        <v>59141.499965</v>
      </c>
      <c r="B3420" s="1">
        <v>59141.0</v>
      </c>
      <c r="C3420" s="1">
        <v>59142.0</v>
      </c>
      <c r="D3420" s="1">
        <v>-0.038743</v>
      </c>
      <c r="E3420" s="1">
        <v>0.0138</v>
      </c>
      <c r="F3420" s="1">
        <v>-0.001052</v>
      </c>
      <c r="G3420" s="1">
        <v>0.00621</v>
      </c>
      <c r="H3420" s="1">
        <v>-0.009498</v>
      </c>
      <c r="I3420" s="1">
        <v>0.006426</v>
      </c>
      <c r="J3420" s="1">
        <v>-0.024393</v>
      </c>
      <c r="K3420" s="1">
        <v>0.008831</v>
      </c>
    </row>
    <row r="3421" ht="15.75" customHeight="1">
      <c r="A3421" s="1">
        <v>59142.499965</v>
      </c>
      <c r="B3421" s="1">
        <v>59142.0</v>
      </c>
      <c r="C3421" s="1">
        <v>59143.0</v>
      </c>
      <c r="D3421" s="1">
        <v>-0.008525</v>
      </c>
      <c r="E3421" s="1">
        <v>0.014257</v>
      </c>
      <c r="F3421" s="1">
        <v>0.009442</v>
      </c>
      <c r="G3421" s="1">
        <v>0.00716</v>
      </c>
      <c r="H3421" s="1">
        <v>-0.007164</v>
      </c>
      <c r="I3421" s="1">
        <v>0.006293</v>
      </c>
      <c r="J3421" s="1">
        <v>-0.005684</v>
      </c>
      <c r="K3421" s="1">
        <v>0.009167</v>
      </c>
    </row>
    <row r="3422" ht="15.75" customHeight="1">
      <c r="A3422" s="1">
        <v>59143.499965</v>
      </c>
      <c r="B3422" s="1">
        <v>59143.0</v>
      </c>
      <c r="C3422" s="1">
        <v>59144.0</v>
      </c>
      <c r="D3422" s="1">
        <v>0.019948</v>
      </c>
      <c r="E3422" s="1">
        <v>0.015698</v>
      </c>
      <c r="F3422" s="1">
        <v>-0.003017</v>
      </c>
      <c r="G3422" s="1">
        <v>0.007125</v>
      </c>
      <c r="H3422" s="1">
        <v>0.005737</v>
      </c>
      <c r="I3422" s="1">
        <v>0.007306</v>
      </c>
      <c r="J3422" s="1">
        <v>0.012786</v>
      </c>
      <c r="K3422" s="1">
        <v>0.009902</v>
      </c>
    </row>
    <row r="3423" ht="15.75" customHeight="1">
      <c r="A3423" s="1">
        <v>59144.499965</v>
      </c>
      <c r="B3423" s="1">
        <v>59144.0</v>
      </c>
      <c r="C3423" s="1">
        <v>59145.0</v>
      </c>
      <c r="D3423" s="1">
        <v>-0.008121</v>
      </c>
      <c r="E3423" s="1">
        <v>0.015315</v>
      </c>
      <c r="F3423" s="1">
        <v>-0.004899</v>
      </c>
      <c r="G3423" s="1">
        <v>0.00654</v>
      </c>
      <c r="H3423" s="1">
        <v>-0.003343</v>
      </c>
      <c r="I3423" s="1">
        <v>0.007005</v>
      </c>
      <c r="J3423" s="1">
        <v>-9.69E-4</v>
      </c>
      <c r="K3423" s="1">
        <v>0.009838</v>
      </c>
    </row>
    <row r="3424" ht="15.75" customHeight="1">
      <c r="A3424" s="1">
        <v>59145.499965</v>
      </c>
      <c r="B3424" s="1">
        <v>59145.0</v>
      </c>
      <c r="C3424" s="1">
        <v>59146.0</v>
      </c>
      <c r="D3424" s="1">
        <v>-0.029616</v>
      </c>
      <c r="E3424" s="1">
        <v>0.017337</v>
      </c>
      <c r="F3424" s="1">
        <v>0.001707</v>
      </c>
      <c r="G3424" s="1">
        <v>0.007713</v>
      </c>
      <c r="H3424" s="1">
        <v>0.001641</v>
      </c>
      <c r="I3424" s="1">
        <v>0.008147</v>
      </c>
      <c r="J3424" s="1">
        <v>-0.029696</v>
      </c>
      <c r="K3424" s="1">
        <v>0.010622</v>
      </c>
    </row>
    <row r="3425" ht="15.75" customHeight="1">
      <c r="A3425" s="1">
        <v>59146.499965</v>
      </c>
      <c r="B3425" s="1">
        <v>59146.0</v>
      </c>
      <c r="C3425" s="1">
        <v>59147.0</v>
      </c>
      <c r="D3425" s="1">
        <v>0.020269</v>
      </c>
      <c r="E3425" s="1">
        <v>0.018541</v>
      </c>
      <c r="F3425" s="1">
        <v>0.010473</v>
      </c>
      <c r="G3425" s="1">
        <v>0.008203</v>
      </c>
      <c r="H3425" s="1">
        <v>2.18E-4</v>
      </c>
      <c r="I3425" s="1">
        <v>0.008543</v>
      </c>
      <c r="J3425" s="1">
        <v>0.010679</v>
      </c>
      <c r="K3425" s="1">
        <v>0.011358</v>
      </c>
    </row>
    <row r="3426" ht="15.75" customHeight="1">
      <c r="A3426" s="1">
        <v>59147.499965</v>
      </c>
      <c r="B3426" s="1">
        <v>59147.0</v>
      </c>
      <c r="C3426" s="1">
        <v>59148.0</v>
      </c>
      <c r="D3426" s="1">
        <v>-0.028334</v>
      </c>
      <c r="E3426" s="1">
        <v>0.021344</v>
      </c>
      <c r="F3426" s="1">
        <v>-0.015687</v>
      </c>
      <c r="G3426" s="1">
        <v>0.008399</v>
      </c>
      <c r="H3426" s="1">
        <v>2.89E-4</v>
      </c>
      <c r="I3426" s="1">
        <v>0.00999</v>
      </c>
      <c r="J3426" s="1">
        <v>-0.015669</v>
      </c>
      <c r="K3426" s="1">
        <v>0.012924</v>
      </c>
    </row>
    <row r="3427" ht="15.75" customHeight="1">
      <c r="A3427" s="1">
        <v>59148.499965</v>
      </c>
      <c r="B3427" s="1">
        <v>59148.0</v>
      </c>
      <c r="C3427" s="1">
        <v>59149.0</v>
      </c>
      <c r="D3427" s="1">
        <v>-0.00415</v>
      </c>
      <c r="E3427" s="1">
        <v>0.022768</v>
      </c>
      <c r="F3427" s="1">
        <v>-0.017916</v>
      </c>
      <c r="G3427" s="1">
        <v>0.008975</v>
      </c>
      <c r="H3427" s="1">
        <v>0.008385</v>
      </c>
      <c r="I3427" s="1">
        <v>0.010398</v>
      </c>
      <c r="J3427" s="1">
        <v>-0.00219</v>
      </c>
      <c r="K3427" s="1">
        <v>0.013784</v>
      </c>
    </row>
    <row r="3428" ht="15.75" customHeight="1">
      <c r="A3428" s="1">
        <v>59149.499965</v>
      </c>
      <c r="B3428" s="1">
        <v>59149.0</v>
      </c>
      <c r="C3428" s="1">
        <v>59150.0</v>
      </c>
      <c r="D3428" s="1">
        <v>0.028423</v>
      </c>
      <c r="E3428" s="1">
        <v>0.03226</v>
      </c>
      <c r="F3428" s="1">
        <v>0.020013</v>
      </c>
      <c r="G3428" s="1">
        <v>0.015157</v>
      </c>
      <c r="H3428" s="1">
        <v>0.013963</v>
      </c>
      <c r="I3428" s="1">
        <v>0.014209</v>
      </c>
      <c r="J3428" s="1">
        <v>-0.003674</v>
      </c>
      <c r="K3428" s="1">
        <v>0.018987</v>
      </c>
    </row>
    <row r="3429" ht="15.75" customHeight="1">
      <c r="A3429" s="1">
        <v>59170.499965</v>
      </c>
      <c r="B3429" s="1">
        <v>59170.0</v>
      </c>
      <c r="C3429" s="1">
        <v>59171.0</v>
      </c>
      <c r="D3429" s="1">
        <v>-0.043213</v>
      </c>
      <c r="E3429" s="1">
        <v>0.057137</v>
      </c>
      <c r="F3429" s="1">
        <v>-0.00394</v>
      </c>
      <c r="G3429" s="1">
        <v>0.026572</v>
      </c>
      <c r="H3429" s="1">
        <v>-0.038225</v>
      </c>
      <c r="I3429" s="1">
        <v>0.026097</v>
      </c>
      <c r="J3429" s="1">
        <v>0.013239</v>
      </c>
      <c r="K3429" s="1">
        <v>0.033901</v>
      </c>
    </row>
    <row r="3430" ht="15.75" customHeight="1">
      <c r="A3430" s="1">
        <v>59171.499965</v>
      </c>
      <c r="B3430" s="1">
        <v>59171.0</v>
      </c>
      <c r="C3430" s="1">
        <v>59172.0</v>
      </c>
      <c r="D3430" s="1">
        <v>-0.061161</v>
      </c>
      <c r="E3430" s="1">
        <v>0.035233</v>
      </c>
      <c r="F3430" s="1">
        <v>7.2E-5</v>
      </c>
      <c r="G3430" s="1">
        <v>0.016093</v>
      </c>
      <c r="H3430" s="1">
        <v>-0.0434</v>
      </c>
      <c r="I3430" s="1">
        <v>0.015907</v>
      </c>
      <c r="J3430" s="1">
        <v>-0.001565</v>
      </c>
      <c r="K3430" s="1">
        <v>0.021504</v>
      </c>
    </row>
    <row r="3431" ht="15.75" customHeight="1">
      <c r="A3431" s="1">
        <v>59172.499965</v>
      </c>
      <c r="B3431" s="1">
        <v>59172.0</v>
      </c>
      <c r="C3431" s="1">
        <v>59173.0</v>
      </c>
      <c r="D3431" s="1">
        <v>0.03257</v>
      </c>
      <c r="E3431" s="1">
        <v>0.062062</v>
      </c>
      <c r="F3431" s="1">
        <v>0.025431</v>
      </c>
      <c r="G3431" s="1">
        <v>0.03794</v>
      </c>
      <c r="H3431" s="1">
        <v>0.001586</v>
      </c>
      <c r="I3431" s="1">
        <v>0.028364</v>
      </c>
      <c r="J3431" s="1">
        <v>0.010149</v>
      </c>
      <c r="K3431" s="1">
        <v>0.034555</v>
      </c>
    </row>
    <row r="3432" ht="15.75" customHeight="1">
      <c r="A3432" s="1">
        <v>59173.499965</v>
      </c>
      <c r="B3432" s="1">
        <v>59173.0</v>
      </c>
      <c r="C3432" s="1">
        <v>59174.0</v>
      </c>
      <c r="D3432" s="1">
        <v>-0.002362</v>
      </c>
      <c r="E3432" s="1">
        <v>0.017134</v>
      </c>
      <c r="F3432" s="1">
        <v>0.007459</v>
      </c>
      <c r="G3432" s="1">
        <v>0.008326</v>
      </c>
      <c r="H3432" s="1">
        <v>-0.004459</v>
      </c>
      <c r="I3432" s="1">
        <v>0.007655</v>
      </c>
      <c r="J3432" s="1">
        <v>-0.001426</v>
      </c>
      <c r="K3432" s="1">
        <v>0.010799</v>
      </c>
    </row>
    <row r="3433" ht="15.75" customHeight="1">
      <c r="A3433" s="1">
        <v>59174.499965</v>
      </c>
      <c r="B3433" s="1">
        <v>59174.0</v>
      </c>
      <c r="C3433" s="1">
        <v>59175.0</v>
      </c>
      <c r="D3433" s="1">
        <v>-0.018704</v>
      </c>
      <c r="E3433" s="1">
        <v>0.015597</v>
      </c>
      <c r="F3433" s="1">
        <v>0.004733</v>
      </c>
      <c r="G3433" s="1">
        <v>0.006756</v>
      </c>
      <c r="H3433" s="1">
        <v>-4.47E-4</v>
      </c>
      <c r="I3433" s="1">
        <v>0.007469</v>
      </c>
      <c r="J3433" s="1">
        <v>-0.01865</v>
      </c>
      <c r="K3433" s="1">
        <v>0.009657</v>
      </c>
    </row>
    <row r="3434" ht="15.75" customHeight="1">
      <c r="A3434" s="1">
        <v>59175.499965</v>
      </c>
      <c r="B3434" s="1">
        <v>59175.0</v>
      </c>
      <c r="C3434" s="1">
        <v>59176.0</v>
      </c>
      <c r="D3434" s="1">
        <v>-0.007834</v>
      </c>
      <c r="E3434" s="1">
        <v>0.014836</v>
      </c>
      <c r="F3434" s="1">
        <v>-0.001732</v>
      </c>
      <c r="G3434" s="1">
        <v>0.006583</v>
      </c>
      <c r="H3434" s="1">
        <v>-0.014125</v>
      </c>
      <c r="I3434" s="1">
        <v>0.006597</v>
      </c>
      <c r="J3434" s="1">
        <v>0.011166</v>
      </c>
      <c r="K3434" s="1">
        <v>0.009799</v>
      </c>
    </row>
    <row r="3435" ht="15.75" customHeight="1">
      <c r="A3435" s="1">
        <v>59176.499965</v>
      </c>
      <c r="B3435" s="1">
        <v>59176.0</v>
      </c>
      <c r="C3435" s="1">
        <v>59177.0</v>
      </c>
      <c r="D3435" s="1">
        <v>-0.055684</v>
      </c>
      <c r="E3435" s="1">
        <v>0.031</v>
      </c>
      <c r="F3435" s="1">
        <v>-0.01545</v>
      </c>
      <c r="G3435" s="1">
        <v>0.014631</v>
      </c>
      <c r="H3435" s="1">
        <v>-0.001512</v>
      </c>
      <c r="I3435" s="1">
        <v>0.015464</v>
      </c>
      <c r="J3435" s="1">
        <v>-0.03851</v>
      </c>
      <c r="K3435" s="1">
        <v>0.018115</v>
      </c>
    </row>
    <row r="3436" ht="15.75" customHeight="1">
      <c r="A3436" s="1">
        <v>59177.499965</v>
      </c>
      <c r="B3436" s="1">
        <v>59177.0</v>
      </c>
      <c r="C3436" s="1">
        <v>59178.0</v>
      </c>
      <c r="D3436" s="1">
        <v>-0.00312</v>
      </c>
      <c r="E3436" s="1">
        <v>0.013053</v>
      </c>
      <c r="F3436" s="1">
        <v>-9.64E-4</v>
      </c>
      <c r="G3436" s="1">
        <v>0.006041</v>
      </c>
      <c r="H3436" s="1">
        <v>-9.11E-4</v>
      </c>
      <c r="I3436" s="1">
        <v>0.006102</v>
      </c>
      <c r="J3436" s="1">
        <v>-0.00286</v>
      </c>
      <c r="K3436" s="1">
        <v>0.008289</v>
      </c>
    </row>
    <row r="3437" ht="15.75" customHeight="1">
      <c r="A3437" s="1">
        <v>59178.499965</v>
      </c>
      <c r="B3437" s="1">
        <v>59178.0</v>
      </c>
      <c r="C3437" s="1">
        <v>59179.0</v>
      </c>
      <c r="D3437" s="1">
        <v>0.005555</v>
      </c>
      <c r="E3437" s="1">
        <v>0.023396</v>
      </c>
      <c r="F3437" s="1">
        <v>0.005091</v>
      </c>
      <c r="G3437" s="1">
        <v>0.010163</v>
      </c>
      <c r="H3437" s="1">
        <v>-0.003521</v>
      </c>
      <c r="I3437" s="1">
        <v>0.010279</v>
      </c>
      <c r="J3437" s="1">
        <v>0.006481</v>
      </c>
      <c r="K3437" s="1">
        <v>0.015911</v>
      </c>
    </row>
    <row r="3438" ht="15.75" customHeight="1">
      <c r="A3438" s="1">
        <v>59179.499965</v>
      </c>
      <c r="B3438" s="1">
        <v>59179.0</v>
      </c>
      <c r="C3438" s="1">
        <v>59180.0</v>
      </c>
      <c r="D3438" s="1">
        <v>0.004749</v>
      </c>
      <c r="E3438" s="1">
        <v>0.014988</v>
      </c>
      <c r="F3438" s="1">
        <v>-2.82E-4</v>
      </c>
      <c r="G3438" s="1">
        <v>0.006432</v>
      </c>
      <c r="H3438" s="1">
        <v>-4.04E-4</v>
      </c>
      <c r="I3438" s="1">
        <v>0.00671</v>
      </c>
      <c r="J3438" s="1">
        <v>0.006029</v>
      </c>
      <c r="K3438" s="1">
        <v>0.009833</v>
      </c>
    </row>
    <row r="3439" ht="15.75" customHeight="1">
      <c r="A3439" s="1">
        <v>59180.499965</v>
      </c>
      <c r="B3439" s="1">
        <v>59180.0</v>
      </c>
      <c r="C3439" s="1">
        <v>59181.0</v>
      </c>
      <c r="D3439" s="1">
        <v>0.002703</v>
      </c>
      <c r="E3439" s="1">
        <v>0.01224</v>
      </c>
      <c r="F3439" s="1">
        <v>0.006523</v>
      </c>
      <c r="G3439" s="1">
        <v>0.005467</v>
      </c>
      <c r="H3439" s="1">
        <v>0.005198</v>
      </c>
      <c r="I3439" s="1">
        <v>0.005577</v>
      </c>
      <c r="J3439" s="1">
        <v>-0.009002</v>
      </c>
      <c r="K3439" s="1">
        <v>0.007697</v>
      </c>
    </row>
    <row r="3440" ht="15.75" customHeight="1">
      <c r="A3440" s="1">
        <v>59181.499965</v>
      </c>
      <c r="B3440" s="1">
        <v>59181.0</v>
      </c>
      <c r="C3440" s="1">
        <v>59182.0</v>
      </c>
      <c r="D3440" s="1">
        <v>-0.012386</v>
      </c>
      <c r="E3440" s="1">
        <v>0.012133</v>
      </c>
      <c r="F3440" s="1">
        <v>-0.011941</v>
      </c>
      <c r="G3440" s="1">
        <v>0.005101</v>
      </c>
      <c r="H3440" s="1">
        <v>-0.003384</v>
      </c>
      <c r="I3440" s="1">
        <v>0.005561</v>
      </c>
      <c r="J3440" s="1">
        <v>3.35E-4</v>
      </c>
      <c r="K3440" s="1">
        <v>0.007719</v>
      </c>
    </row>
    <row r="3441" ht="15.75" customHeight="1">
      <c r="A3441" s="1">
        <v>59182.499965</v>
      </c>
      <c r="B3441" s="1">
        <v>59182.0</v>
      </c>
      <c r="C3441" s="1">
        <v>59183.0</v>
      </c>
      <c r="D3441" s="1">
        <v>-0.031857</v>
      </c>
      <c r="E3441" s="1">
        <v>0.010785</v>
      </c>
      <c r="F3441" s="1">
        <v>-1.59E-4</v>
      </c>
      <c r="G3441" s="1">
        <v>0.004817</v>
      </c>
      <c r="H3441" s="1">
        <v>-0.008356</v>
      </c>
      <c r="I3441" s="1">
        <v>0.005024</v>
      </c>
      <c r="J3441" s="1">
        <v>-0.018731</v>
      </c>
      <c r="K3441" s="1">
        <v>0.006703</v>
      </c>
    </row>
    <row r="3442" ht="15.75" customHeight="1">
      <c r="A3442" s="1">
        <v>59183.499965</v>
      </c>
      <c r="B3442" s="1">
        <v>59183.0</v>
      </c>
      <c r="C3442" s="1">
        <v>59184.0</v>
      </c>
      <c r="D3442" s="1">
        <v>-0.00275</v>
      </c>
      <c r="E3442" s="1">
        <v>0.011543</v>
      </c>
      <c r="F3442" s="1">
        <v>0.006242</v>
      </c>
      <c r="G3442" s="1">
        <v>0.005309</v>
      </c>
      <c r="H3442" s="1">
        <v>-0.001446</v>
      </c>
      <c r="I3442" s="1">
        <v>0.005109</v>
      </c>
      <c r="J3442" s="1">
        <v>-0.002449</v>
      </c>
      <c r="K3442" s="1">
        <v>0.007494</v>
      </c>
    </row>
    <row r="3443" ht="15.75" customHeight="1">
      <c r="A3443" s="1">
        <v>59184.499965</v>
      </c>
      <c r="B3443" s="1">
        <v>59184.0</v>
      </c>
      <c r="C3443" s="1">
        <v>59185.0</v>
      </c>
      <c r="D3443" s="1">
        <v>-0.018153</v>
      </c>
      <c r="E3443" s="1">
        <v>0.010989</v>
      </c>
      <c r="F3443" s="1">
        <v>-1.13E-4</v>
      </c>
      <c r="G3443" s="1">
        <v>0.004586</v>
      </c>
      <c r="H3443" s="1">
        <v>-0.003291</v>
      </c>
      <c r="I3443" s="1">
        <v>0.00515</v>
      </c>
      <c r="J3443" s="1">
        <v>-0.012354</v>
      </c>
      <c r="K3443" s="1">
        <v>0.006905</v>
      </c>
    </row>
    <row r="3444" ht="15.75" customHeight="1">
      <c r="A3444" s="1">
        <v>59185.499965</v>
      </c>
      <c r="B3444" s="1">
        <v>59185.0</v>
      </c>
      <c r="C3444" s="1">
        <v>59186.0</v>
      </c>
      <c r="D3444" s="1">
        <v>-0.006779</v>
      </c>
      <c r="E3444" s="1">
        <v>0.01145</v>
      </c>
      <c r="F3444" s="1">
        <v>-0.006179</v>
      </c>
      <c r="G3444" s="1">
        <v>0.004779</v>
      </c>
      <c r="H3444" s="1">
        <v>-0.004837</v>
      </c>
      <c r="I3444" s="1">
        <v>0.005189</v>
      </c>
      <c r="J3444" s="1">
        <v>0.004124</v>
      </c>
      <c r="K3444" s="1">
        <v>0.007396</v>
      </c>
    </row>
    <row r="3445" ht="15.75" customHeight="1">
      <c r="A3445" s="1">
        <v>59186.499965</v>
      </c>
      <c r="B3445" s="1">
        <v>59186.0</v>
      </c>
      <c r="C3445" s="1">
        <v>59187.0</v>
      </c>
      <c r="D3445" s="1">
        <v>0.013035</v>
      </c>
      <c r="E3445" s="1">
        <v>0.011655</v>
      </c>
      <c r="F3445" s="1">
        <v>-6.6E-5</v>
      </c>
      <c r="G3445" s="1">
        <v>0.005008</v>
      </c>
      <c r="H3445" s="1">
        <v>0.002417</v>
      </c>
      <c r="I3445" s="1">
        <v>0.005176</v>
      </c>
      <c r="J3445" s="1">
        <v>0.008669</v>
      </c>
      <c r="K3445" s="1">
        <v>0.007584</v>
      </c>
    </row>
    <row r="3446" ht="15.75" customHeight="1">
      <c r="A3446" s="1">
        <v>59187.499965</v>
      </c>
      <c r="B3446" s="1">
        <v>59187.0</v>
      </c>
      <c r="C3446" s="1">
        <v>59188.0</v>
      </c>
      <c r="D3446" s="1">
        <v>0.003818</v>
      </c>
      <c r="E3446" s="1">
        <v>0.0145</v>
      </c>
      <c r="F3446" s="1">
        <v>-0.003743</v>
      </c>
      <c r="G3446" s="1">
        <v>0.005416</v>
      </c>
      <c r="H3446" s="1">
        <v>0.001354</v>
      </c>
      <c r="I3446" s="1">
        <v>0.006718</v>
      </c>
      <c r="J3446" s="1">
        <v>0.002834</v>
      </c>
      <c r="K3446" s="1">
        <v>0.009249</v>
      </c>
    </row>
    <row r="3447" ht="15.75" customHeight="1">
      <c r="A3447" s="1">
        <v>59188.499965</v>
      </c>
      <c r="B3447" s="1">
        <v>59188.0</v>
      </c>
      <c r="C3447" s="1">
        <v>59189.0</v>
      </c>
      <c r="D3447" s="1">
        <v>-0.016029</v>
      </c>
      <c r="E3447" s="1">
        <v>0.014641</v>
      </c>
      <c r="F3447" s="1">
        <v>-0.005435</v>
      </c>
      <c r="G3447" s="1">
        <v>0.006102</v>
      </c>
      <c r="H3447" s="1">
        <v>-0.010209</v>
      </c>
      <c r="I3447" s="1">
        <v>0.006306</v>
      </c>
      <c r="J3447" s="1">
        <v>7.87E-4</v>
      </c>
      <c r="K3447" s="1">
        <v>0.009588</v>
      </c>
    </row>
    <row r="3448" ht="15.75" customHeight="1">
      <c r="A3448" s="1">
        <v>59189.499965</v>
      </c>
      <c r="B3448" s="1">
        <v>59189.0</v>
      </c>
      <c r="C3448" s="1">
        <v>59190.0</v>
      </c>
      <c r="D3448" s="1">
        <v>-0.019695</v>
      </c>
      <c r="E3448" s="1">
        <v>0.013575</v>
      </c>
      <c r="F3448" s="1">
        <v>0.009194</v>
      </c>
      <c r="G3448" s="1">
        <v>0.006326</v>
      </c>
      <c r="H3448" s="1">
        <v>-0.012485</v>
      </c>
      <c r="I3448" s="1">
        <v>0.005797</v>
      </c>
      <c r="J3448" s="1">
        <v>-0.007602</v>
      </c>
      <c r="K3448" s="1">
        <v>0.008873</v>
      </c>
    </row>
    <row r="3449" ht="15.75" customHeight="1">
      <c r="A3449" s="1">
        <v>59190.499965</v>
      </c>
      <c r="B3449" s="1">
        <v>59190.0</v>
      </c>
      <c r="C3449" s="1">
        <v>59191.0</v>
      </c>
      <c r="D3449" s="1">
        <v>0.019038</v>
      </c>
      <c r="E3449" s="1">
        <v>0.013937</v>
      </c>
      <c r="F3449" s="1">
        <v>-0.002124</v>
      </c>
      <c r="G3449" s="1">
        <v>0.005413</v>
      </c>
      <c r="H3449" s="1">
        <v>0.003</v>
      </c>
      <c r="I3449" s="1">
        <v>0.005765</v>
      </c>
      <c r="J3449" s="1">
        <v>0.014151</v>
      </c>
      <c r="K3449" s="1">
        <v>0.009509</v>
      </c>
    </row>
    <row r="3450" ht="15.75" customHeight="1">
      <c r="A3450" s="1">
        <v>59191.499965</v>
      </c>
      <c r="B3450" s="1">
        <v>59191.0</v>
      </c>
      <c r="C3450" s="1">
        <v>59192.0</v>
      </c>
      <c r="D3450" s="1">
        <v>0.020281</v>
      </c>
      <c r="E3450" s="1">
        <v>0.017677</v>
      </c>
      <c r="F3450" s="1">
        <v>-3.9E-4</v>
      </c>
      <c r="G3450" s="1">
        <v>0.007574</v>
      </c>
      <c r="H3450" s="1">
        <v>-0.00217</v>
      </c>
      <c r="I3450" s="1">
        <v>0.007023</v>
      </c>
      <c r="J3450" s="1">
        <v>0.019163</v>
      </c>
      <c r="K3450" s="1">
        <v>0.01152</v>
      </c>
    </row>
    <row r="3451" ht="15.75" customHeight="1">
      <c r="A3451" s="1">
        <v>59192.499965</v>
      </c>
      <c r="B3451" s="1">
        <v>59192.0</v>
      </c>
      <c r="C3451" s="1">
        <v>59193.0</v>
      </c>
      <c r="D3451" s="1">
        <v>-0.003809</v>
      </c>
      <c r="E3451" s="1">
        <v>0.015018</v>
      </c>
      <c r="F3451" s="1">
        <v>0.002297</v>
      </c>
      <c r="G3451" s="1">
        <v>0.006757</v>
      </c>
      <c r="H3451" s="1">
        <v>0.006879</v>
      </c>
      <c r="I3451" s="1">
        <v>0.00655</v>
      </c>
      <c r="J3451" s="1">
        <v>-0.01243</v>
      </c>
      <c r="K3451" s="1">
        <v>0.009266</v>
      </c>
    </row>
    <row r="3452" ht="15.75" customHeight="1">
      <c r="A3452" s="1">
        <v>59193.499965</v>
      </c>
      <c r="B3452" s="1">
        <v>59193.0</v>
      </c>
      <c r="C3452" s="1">
        <v>59194.0</v>
      </c>
      <c r="D3452" s="1">
        <v>0.001703</v>
      </c>
      <c r="E3452" s="1">
        <v>0.03149</v>
      </c>
      <c r="F3452" s="1">
        <v>0.016851</v>
      </c>
      <c r="G3452" s="1">
        <v>0.016399</v>
      </c>
      <c r="H3452" s="1">
        <v>0.003851</v>
      </c>
      <c r="I3452" s="1">
        <v>0.013115</v>
      </c>
      <c r="J3452" s="1">
        <v>-0.014051</v>
      </c>
      <c r="K3452" s="1">
        <v>0.019752</v>
      </c>
    </row>
    <row r="3453" ht="15.75" customHeight="1">
      <c r="A3453" s="1">
        <v>59194.499965</v>
      </c>
      <c r="B3453" s="1">
        <v>59194.0</v>
      </c>
      <c r="C3453" s="1">
        <v>59195.0</v>
      </c>
      <c r="D3453" s="1">
        <v>-0.072216</v>
      </c>
      <c r="E3453" s="1">
        <v>0.053887</v>
      </c>
      <c r="F3453" s="1">
        <v>-0.003007</v>
      </c>
      <c r="G3453" s="1">
        <v>0.026174</v>
      </c>
      <c r="H3453" s="1">
        <v>0.009435</v>
      </c>
      <c r="I3453" s="1">
        <v>0.026035</v>
      </c>
      <c r="J3453" s="1">
        <v>-0.066084</v>
      </c>
      <c r="K3453" s="1">
        <v>0.030052</v>
      </c>
    </row>
    <row r="3454" ht="15.75" customHeight="1">
      <c r="A3454" s="1">
        <v>59199.499965</v>
      </c>
      <c r="B3454" s="1">
        <v>59199.0</v>
      </c>
      <c r="C3454" s="1">
        <v>59200.0</v>
      </c>
      <c r="D3454" s="1">
        <v>0.183812</v>
      </c>
      <c r="E3454" s="1">
        <v>0.041276</v>
      </c>
      <c r="F3454" s="1">
        <v>-0.003209</v>
      </c>
      <c r="G3454" s="1">
        <v>0.01342</v>
      </c>
      <c r="H3454" s="1">
        <v>0.032193</v>
      </c>
      <c r="I3454" s="1">
        <v>0.015473</v>
      </c>
      <c r="J3454" s="1">
        <v>0.111501</v>
      </c>
      <c r="K3454" s="1">
        <v>0.026209</v>
      </c>
    </row>
    <row r="3455" ht="15.75" customHeight="1">
      <c r="A3455" s="1">
        <v>59200.499965</v>
      </c>
      <c r="B3455" s="1">
        <v>59200.0</v>
      </c>
      <c r="C3455" s="1">
        <v>59201.0</v>
      </c>
      <c r="D3455" s="1">
        <v>-0.013234</v>
      </c>
      <c r="E3455" s="1">
        <v>0.024483</v>
      </c>
      <c r="F3455" s="1">
        <v>-0.011192</v>
      </c>
      <c r="G3455" s="1">
        <v>0.008924</v>
      </c>
      <c r="H3455" s="1">
        <v>-0.027554</v>
      </c>
      <c r="I3455" s="1">
        <v>0.009074</v>
      </c>
      <c r="J3455" s="1">
        <v>0.025788</v>
      </c>
      <c r="K3455" s="1">
        <v>0.015602</v>
      </c>
    </row>
    <row r="3456" ht="15.75" customHeight="1">
      <c r="A3456" s="1">
        <v>59201.499965</v>
      </c>
      <c r="B3456" s="1">
        <v>59201.0</v>
      </c>
      <c r="C3456" s="1">
        <v>59202.0</v>
      </c>
      <c r="D3456" s="1">
        <v>0.010138</v>
      </c>
      <c r="E3456" s="1">
        <v>0.013262</v>
      </c>
      <c r="F3456" s="1">
        <v>0.002836</v>
      </c>
      <c r="G3456" s="1">
        <v>0.005527</v>
      </c>
      <c r="H3456" s="1">
        <v>0.008784</v>
      </c>
      <c r="I3456" s="1">
        <v>0.00549</v>
      </c>
      <c r="J3456" s="1">
        <v>-0.001902</v>
      </c>
      <c r="K3456" s="1">
        <v>0.008449</v>
      </c>
    </row>
    <row r="3457" ht="15.75" customHeight="1">
      <c r="A3457" s="1">
        <v>59202.499965</v>
      </c>
      <c r="B3457" s="1">
        <v>59202.0</v>
      </c>
      <c r="C3457" s="1">
        <v>59203.0</v>
      </c>
      <c r="D3457" s="1">
        <v>0.013706</v>
      </c>
      <c r="E3457" s="1">
        <v>0.016446</v>
      </c>
      <c r="F3457" s="1">
        <v>-0.004064</v>
      </c>
      <c r="G3457" s="1">
        <v>0.006252</v>
      </c>
      <c r="H3457" s="1">
        <v>9.97E-4</v>
      </c>
      <c r="I3457" s="1">
        <v>0.006643</v>
      </c>
      <c r="J3457" s="1">
        <v>0.013702</v>
      </c>
      <c r="K3457" s="1">
        <v>0.010859</v>
      </c>
    </row>
    <row r="3458" ht="15.75" customHeight="1">
      <c r="A3458" s="1">
        <v>59203.499965</v>
      </c>
      <c r="B3458" s="1">
        <v>59203.0</v>
      </c>
      <c r="C3458" s="1">
        <v>59204.0</v>
      </c>
      <c r="D3458" s="1">
        <v>0.016147</v>
      </c>
      <c r="E3458" s="1">
        <v>0.01215</v>
      </c>
      <c r="F3458" s="1">
        <v>0.004357</v>
      </c>
      <c r="G3458" s="1">
        <v>0.004792</v>
      </c>
      <c r="H3458" s="1">
        <v>0.005222</v>
      </c>
      <c r="I3458" s="1">
        <v>0.005085</v>
      </c>
      <c r="J3458" s="1">
        <v>0.004828</v>
      </c>
      <c r="K3458" s="1">
        <v>0.007946</v>
      </c>
    </row>
    <row r="3459" ht="15.75" customHeight="1">
      <c r="A3459" s="1">
        <v>59204.499965</v>
      </c>
      <c r="B3459" s="1">
        <v>59204.0</v>
      </c>
      <c r="C3459" s="1">
        <v>59205.0</v>
      </c>
      <c r="D3459" s="1">
        <v>-0.013282</v>
      </c>
      <c r="E3459" s="1">
        <v>0.012129</v>
      </c>
      <c r="F3459" s="1">
        <v>-0.005502</v>
      </c>
      <c r="G3459" s="1">
        <v>0.004594</v>
      </c>
      <c r="H3459" s="1">
        <v>-0.004455</v>
      </c>
      <c r="I3459" s="1">
        <v>0.005076</v>
      </c>
      <c r="J3459" s="1">
        <v>-0.003369</v>
      </c>
      <c r="K3459" s="1">
        <v>0.00802</v>
      </c>
    </row>
    <row r="3460" ht="15.75" customHeight="1">
      <c r="A3460" s="1">
        <v>59205.499965</v>
      </c>
      <c r="B3460" s="1">
        <v>59205.0</v>
      </c>
      <c r="C3460" s="1">
        <v>59206.0</v>
      </c>
      <c r="D3460" s="1">
        <v>0.005787</v>
      </c>
      <c r="E3460" s="1">
        <v>0.011675</v>
      </c>
      <c r="F3460" s="1">
        <v>-0.005482</v>
      </c>
      <c r="G3460" s="1">
        <v>0.004458</v>
      </c>
      <c r="H3460" s="1">
        <v>0.008956</v>
      </c>
      <c r="I3460" s="1">
        <v>0.005031</v>
      </c>
      <c r="J3460" s="1">
        <v>-0.002479</v>
      </c>
      <c r="K3460" s="1">
        <v>0.007697</v>
      </c>
    </row>
    <row r="3461" ht="15.75" customHeight="1">
      <c r="A3461" s="1">
        <v>59206.499965</v>
      </c>
      <c r="B3461" s="1">
        <v>59206.0</v>
      </c>
      <c r="C3461" s="1">
        <v>59207.0</v>
      </c>
      <c r="D3461" s="1">
        <v>-0.009679</v>
      </c>
      <c r="E3461" s="1">
        <v>0.012489</v>
      </c>
      <c r="F3461" s="1">
        <v>0.005299</v>
      </c>
      <c r="G3461" s="1">
        <v>0.005751</v>
      </c>
      <c r="H3461" s="1">
        <v>-9.04E-4</v>
      </c>
      <c r="I3461" s="1">
        <v>0.005708</v>
      </c>
      <c r="J3461" s="1">
        <v>-0.012047</v>
      </c>
      <c r="K3461" s="1">
        <v>0.007865</v>
      </c>
    </row>
    <row r="3462" ht="15.75" customHeight="1">
      <c r="A3462" s="1">
        <v>59207.499965</v>
      </c>
      <c r="B3462" s="1">
        <v>59207.0</v>
      </c>
      <c r="C3462" s="1">
        <v>59208.0</v>
      </c>
      <c r="D3462" s="1">
        <v>-0.001794</v>
      </c>
      <c r="E3462" s="1">
        <v>0.011599</v>
      </c>
      <c r="F3462" s="1">
        <v>-0.004616</v>
      </c>
      <c r="G3462" s="1">
        <v>0.004727</v>
      </c>
      <c r="H3462" s="1">
        <v>-0.008372</v>
      </c>
      <c r="I3462" s="1">
        <v>0.005213</v>
      </c>
      <c r="J3462" s="1">
        <v>0.010937</v>
      </c>
      <c r="K3462" s="1">
        <v>0.007571</v>
      </c>
    </row>
    <row r="3463" ht="15.75" customHeight="1">
      <c r="A3463" s="1">
        <v>59208.499965</v>
      </c>
      <c r="B3463" s="1">
        <v>59208.0</v>
      </c>
      <c r="C3463" s="1">
        <v>59209.0</v>
      </c>
      <c r="D3463" s="1">
        <v>-0.013508</v>
      </c>
      <c r="E3463" s="1">
        <v>0.011799</v>
      </c>
      <c r="F3463" s="1">
        <v>-0.006635</v>
      </c>
      <c r="G3463" s="1">
        <v>0.004932</v>
      </c>
      <c r="H3463" s="1">
        <v>-0.007082</v>
      </c>
      <c r="I3463" s="1">
        <v>0.00539</v>
      </c>
      <c r="J3463" s="1">
        <v>8.89E-4</v>
      </c>
      <c r="K3463" s="1">
        <v>0.007575</v>
      </c>
    </row>
    <row r="3464" ht="15.75" customHeight="1">
      <c r="A3464" s="1">
        <v>59209.499965</v>
      </c>
      <c r="B3464" s="1">
        <v>59209.0</v>
      </c>
      <c r="C3464" s="1">
        <v>59210.0</v>
      </c>
      <c r="D3464" s="1">
        <v>0.017905</v>
      </c>
      <c r="E3464" s="1">
        <v>0.011924</v>
      </c>
      <c r="F3464" s="1">
        <v>-2.5E-4</v>
      </c>
      <c r="G3464" s="1">
        <v>0.005038</v>
      </c>
      <c r="H3464" s="1">
        <v>0.005335</v>
      </c>
      <c r="I3464" s="1">
        <v>0.005367</v>
      </c>
      <c r="J3464" s="1">
        <v>0.010685</v>
      </c>
      <c r="K3464" s="1">
        <v>0.007716</v>
      </c>
    </row>
    <row r="3465" ht="15.75" customHeight="1">
      <c r="A3465" s="1">
        <v>59210.499965</v>
      </c>
      <c r="B3465" s="1">
        <v>59210.0</v>
      </c>
      <c r="C3465" s="1">
        <v>59211.0</v>
      </c>
      <c r="D3465" s="1">
        <v>-0.016111</v>
      </c>
      <c r="E3465" s="1">
        <v>0.012565</v>
      </c>
      <c r="F3465" s="1">
        <v>-2.12E-4</v>
      </c>
      <c r="G3465" s="1">
        <v>0.005341</v>
      </c>
      <c r="H3465" s="1">
        <v>-0.011995</v>
      </c>
      <c r="I3465" s="1">
        <v>0.0056</v>
      </c>
      <c r="J3465" s="1">
        <v>6.34E-4</v>
      </c>
      <c r="K3465" s="1">
        <v>0.00812</v>
      </c>
    </row>
    <row r="3466" ht="15.75" customHeight="1">
      <c r="A3466" s="1">
        <v>59211.499965</v>
      </c>
      <c r="B3466" s="1">
        <v>59211.0</v>
      </c>
      <c r="C3466" s="1">
        <v>59212.0</v>
      </c>
      <c r="D3466" s="1">
        <v>0.014693</v>
      </c>
      <c r="E3466" s="1">
        <v>0.012943</v>
      </c>
      <c r="F3466" s="1">
        <v>0.004689</v>
      </c>
      <c r="G3466" s="1">
        <v>0.00532</v>
      </c>
      <c r="H3466" s="1">
        <v>0.005681</v>
      </c>
      <c r="I3466" s="1">
        <v>0.005839</v>
      </c>
      <c r="J3466" s="1">
        <v>0.004938</v>
      </c>
      <c r="K3466" s="1">
        <v>0.008369</v>
      </c>
    </row>
    <row r="3467" ht="15.75" customHeight="1">
      <c r="A3467" s="1">
        <v>59212.499965</v>
      </c>
      <c r="B3467" s="1">
        <v>59212.0</v>
      </c>
      <c r="C3467" s="1">
        <v>59213.0</v>
      </c>
      <c r="D3467" s="1">
        <v>-0.0195</v>
      </c>
      <c r="E3467" s="1">
        <v>0.021313</v>
      </c>
      <c r="F3467" s="1">
        <v>-0.00274</v>
      </c>
      <c r="G3467" s="1">
        <v>0.009327</v>
      </c>
      <c r="H3467" s="1">
        <v>-1.7E-4</v>
      </c>
      <c r="I3467" s="1">
        <v>0.009805</v>
      </c>
      <c r="J3467" s="1">
        <v>-0.014829</v>
      </c>
      <c r="K3467" s="1">
        <v>0.014236</v>
      </c>
    </row>
    <row r="3468" ht="15.75" customHeight="1">
      <c r="A3468" s="1">
        <v>59213.499965</v>
      </c>
      <c r="B3468" s="1">
        <v>59213.0</v>
      </c>
      <c r="C3468" s="1">
        <v>59214.0</v>
      </c>
      <c r="D3468" s="1">
        <v>-0.017528</v>
      </c>
      <c r="E3468" s="1">
        <v>0.014123</v>
      </c>
      <c r="F3468" s="1">
        <v>0.003268</v>
      </c>
      <c r="G3468" s="1">
        <v>0.006088</v>
      </c>
      <c r="H3468" s="1">
        <v>-0.007801</v>
      </c>
      <c r="I3468" s="1">
        <v>0.006526</v>
      </c>
      <c r="J3468" s="1">
        <v>-0.008813</v>
      </c>
      <c r="K3468" s="1">
        <v>0.009279</v>
      </c>
    </row>
    <row r="3469" ht="15.75" customHeight="1">
      <c r="A3469" s="1">
        <v>59214.499965</v>
      </c>
      <c r="B3469" s="1">
        <v>59214.0</v>
      </c>
      <c r="C3469" s="1">
        <v>59215.0</v>
      </c>
      <c r="D3469" s="1">
        <v>-0.001251</v>
      </c>
      <c r="E3469" s="1">
        <v>0.014243</v>
      </c>
      <c r="F3469" s="1">
        <v>-0.003037</v>
      </c>
      <c r="G3469" s="1">
        <v>0.006476</v>
      </c>
      <c r="H3469" s="1">
        <v>0.004141</v>
      </c>
      <c r="I3469" s="1">
        <v>0.006566</v>
      </c>
      <c r="J3469" s="1">
        <v>-0.00477</v>
      </c>
      <c r="K3469" s="1">
        <v>0.009149</v>
      </c>
    </row>
    <row r="3470" ht="15.75" customHeight="1">
      <c r="A3470" s="1">
        <v>59215.499965</v>
      </c>
      <c r="B3470" s="1">
        <v>59215.0</v>
      </c>
      <c r="C3470" s="1">
        <v>59216.0</v>
      </c>
      <c r="D3470" s="1">
        <v>-0.011852</v>
      </c>
      <c r="E3470" s="1">
        <v>0.014041</v>
      </c>
      <c r="F3470" s="1">
        <v>-6.83E-4</v>
      </c>
      <c r="G3470" s="1">
        <v>0.006431</v>
      </c>
      <c r="H3470" s="1">
        <v>-0.009101</v>
      </c>
      <c r="I3470" s="1">
        <v>0.006314</v>
      </c>
      <c r="J3470" s="1">
        <v>0.001193</v>
      </c>
      <c r="K3470" s="1">
        <v>0.009182</v>
      </c>
    </row>
    <row r="3471" ht="15.75" customHeight="1">
      <c r="A3471" s="1">
        <v>59216.499965</v>
      </c>
      <c r="B3471" s="1">
        <v>59216.0</v>
      </c>
      <c r="C3471" s="1">
        <v>59217.0</v>
      </c>
      <c r="D3471" s="1">
        <v>0.011301</v>
      </c>
      <c r="E3471" s="1">
        <v>0.015448</v>
      </c>
      <c r="F3471" s="1">
        <v>0.002585</v>
      </c>
      <c r="G3471" s="1">
        <v>0.007604</v>
      </c>
      <c r="H3471" s="1">
        <v>-0.002215</v>
      </c>
      <c r="I3471" s="1">
        <v>0.007161</v>
      </c>
      <c r="J3471" s="1">
        <v>0.011983</v>
      </c>
      <c r="K3471" s="1">
        <v>0.009571</v>
      </c>
    </row>
    <row r="3472" ht="15.75" customHeight="1">
      <c r="A3472" s="1">
        <v>59217.499965</v>
      </c>
      <c r="B3472" s="1">
        <v>59217.0</v>
      </c>
      <c r="C3472" s="1">
        <v>59218.0</v>
      </c>
      <c r="D3472" s="1">
        <v>-0.006346</v>
      </c>
      <c r="E3472" s="1">
        <v>0.015165</v>
      </c>
      <c r="F3472" s="1">
        <v>-0.005768</v>
      </c>
      <c r="G3472" s="1">
        <v>0.006237</v>
      </c>
      <c r="H3472" s="1">
        <v>-7.0E-4</v>
      </c>
      <c r="I3472" s="1">
        <v>0.007163</v>
      </c>
      <c r="J3472" s="1">
        <v>-2.31E-4</v>
      </c>
      <c r="K3472" s="1">
        <v>0.009501</v>
      </c>
    </row>
    <row r="3473" ht="15.75" customHeight="1">
      <c r="A3473" s="1">
        <v>59218.499965</v>
      </c>
      <c r="B3473" s="1">
        <v>59218.0</v>
      </c>
      <c r="C3473" s="1">
        <v>59219.0</v>
      </c>
      <c r="D3473" s="1">
        <v>-7.84E-4</v>
      </c>
      <c r="E3473" s="1">
        <v>0.017814</v>
      </c>
      <c r="F3473" s="1">
        <v>8.75E-4</v>
      </c>
      <c r="G3473" s="1">
        <v>0.007822</v>
      </c>
      <c r="H3473" s="1">
        <v>0.001573</v>
      </c>
      <c r="I3473" s="1">
        <v>0.008114</v>
      </c>
      <c r="J3473" s="1">
        <v>-0.004435</v>
      </c>
      <c r="K3473" s="1">
        <v>0.011163</v>
      </c>
    </row>
    <row r="3474" ht="15.75" customHeight="1">
      <c r="A3474" s="1">
        <v>59219.499965</v>
      </c>
      <c r="B3474" s="1">
        <v>59219.0</v>
      </c>
      <c r="C3474" s="1">
        <v>59220.0</v>
      </c>
      <c r="D3474" s="1">
        <v>-0.019736</v>
      </c>
      <c r="E3474" s="1">
        <v>0.018734</v>
      </c>
      <c r="F3474" s="1">
        <v>-1.81E-4</v>
      </c>
      <c r="G3474" s="1">
        <v>0.008781</v>
      </c>
      <c r="H3474" s="1">
        <v>0.00363</v>
      </c>
      <c r="I3474" s="1">
        <v>0.008527</v>
      </c>
      <c r="J3474" s="1">
        <v>-0.022574</v>
      </c>
      <c r="K3474" s="1">
        <v>0.011397</v>
      </c>
    </row>
    <row r="3475" ht="15.75" customHeight="1">
      <c r="A3475" s="1">
        <v>59220.499965</v>
      </c>
      <c r="B3475" s="1">
        <v>59220.0</v>
      </c>
      <c r="C3475" s="1">
        <v>59221.0</v>
      </c>
      <c r="D3475" s="1">
        <v>-0.009408</v>
      </c>
      <c r="E3475" s="1">
        <v>0.022242</v>
      </c>
      <c r="F3475" s="1">
        <v>-0.013919</v>
      </c>
      <c r="G3475" s="1">
        <v>0.008636</v>
      </c>
      <c r="H3475" s="1">
        <v>0.010584</v>
      </c>
      <c r="I3475" s="1">
        <v>0.0104</v>
      </c>
      <c r="J3475" s="1">
        <v>-0.01094</v>
      </c>
      <c r="K3475" s="1">
        <v>0.013521</v>
      </c>
    </row>
    <row r="3476" ht="15.75" customHeight="1">
      <c r="A3476" s="1">
        <v>59221.499965</v>
      </c>
      <c r="B3476" s="1">
        <v>59221.0</v>
      </c>
      <c r="C3476" s="1">
        <v>59222.0</v>
      </c>
      <c r="D3476" s="1">
        <v>-0.027481</v>
      </c>
      <c r="E3476" s="1">
        <v>0.023729</v>
      </c>
      <c r="F3476" s="1">
        <v>-0.015307</v>
      </c>
      <c r="G3476" s="1">
        <v>0.010047</v>
      </c>
      <c r="H3476" s="1">
        <v>-0.012583</v>
      </c>
      <c r="I3476" s="1">
        <v>0.010142</v>
      </c>
      <c r="J3476" s="1">
        <v>3.3E-4</v>
      </c>
      <c r="K3476" s="1">
        <v>0.014764</v>
      </c>
    </row>
    <row r="3477" ht="15.75" customHeight="1">
      <c r="A3477" s="1">
        <v>59222.499965</v>
      </c>
      <c r="B3477" s="1">
        <v>59222.0</v>
      </c>
      <c r="C3477" s="1">
        <v>59223.0</v>
      </c>
      <c r="D3477" s="1">
        <v>0.106987</v>
      </c>
      <c r="E3477" s="1">
        <v>0.042483</v>
      </c>
      <c r="F3477" s="1">
        <v>0.045996</v>
      </c>
      <c r="G3477" s="1">
        <v>0.02163</v>
      </c>
      <c r="H3477" s="1">
        <v>0.031241</v>
      </c>
      <c r="I3477" s="1">
        <v>0.018741</v>
      </c>
      <c r="J3477" s="1">
        <v>0.024646</v>
      </c>
      <c r="K3477" s="1">
        <v>0.024519</v>
      </c>
    </row>
    <row r="3478" ht="15.75" customHeight="1">
      <c r="A3478" s="1">
        <v>59250.499965</v>
      </c>
      <c r="B3478" s="1">
        <v>59250.0</v>
      </c>
      <c r="C3478" s="1">
        <v>59251.0</v>
      </c>
      <c r="D3478" s="1">
        <v>-0.026676</v>
      </c>
      <c r="E3478" s="1">
        <v>0.018888</v>
      </c>
      <c r="F3478" s="1">
        <v>0.01932</v>
      </c>
      <c r="G3478" s="1">
        <v>0.011005</v>
      </c>
      <c r="H3478" s="1">
        <v>-0.021515</v>
      </c>
      <c r="I3478" s="1">
        <v>0.007977</v>
      </c>
      <c r="J3478" s="1">
        <v>-0.012302</v>
      </c>
      <c r="K3478" s="1">
        <v>0.012015</v>
      </c>
    </row>
    <row r="3479" ht="15.75" customHeight="1">
      <c r="A3479" s="1">
        <v>59251.499965</v>
      </c>
      <c r="B3479" s="1">
        <v>59251.0</v>
      </c>
      <c r="C3479" s="1">
        <v>59252.0</v>
      </c>
      <c r="D3479" s="1">
        <v>-0.012232</v>
      </c>
      <c r="E3479" s="1">
        <v>0.028555</v>
      </c>
      <c r="F3479" s="1">
        <v>-0.005073</v>
      </c>
      <c r="G3479" s="1">
        <v>0.012714</v>
      </c>
      <c r="H3479" s="1">
        <v>-0.016419</v>
      </c>
      <c r="I3479" s="1">
        <v>0.012171</v>
      </c>
      <c r="J3479" s="1">
        <v>0.013772</v>
      </c>
      <c r="K3479" s="1">
        <v>0.01975</v>
      </c>
    </row>
    <row r="3480" ht="15.75" customHeight="1">
      <c r="A3480" s="1">
        <v>59252.499965</v>
      </c>
      <c r="B3480" s="1">
        <v>59252.0</v>
      </c>
      <c r="C3480" s="1">
        <v>59253.0</v>
      </c>
      <c r="D3480" s="1">
        <v>-0.006146</v>
      </c>
      <c r="E3480" s="1">
        <v>0.012825</v>
      </c>
      <c r="F3480" s="1">
        <v>0.001566</v>
      </c>
      <c r="G3480" s="1">
        <v>0.005855</v>
      </c>
      <c r="H3480" s="1">
        <v>-0.003773</v>
      </c>
      <c r="I3480" s="1">
        <v>0.005719</v>
      </c>
      <c r="J3480" s="1">
        <v>-0.001361</v>
      </c>
      <c r="K3480" s="1">
        <v>0.008182</v>
      </c>
    </row>
    <row r="3481" ht="15.75" customHeight="1">
      <c r="A3481" s="1">
        <v>59253.499965</v>
      </c>
      <c r="B3481" s="1">
        <v>59253.0</v>
      </c>
      <c r="C3481" s="1">
        <v>59254.0</v>
      </c>
      <c r="D3481" s="1">
        <v>-0.00803</v>
      </c>
      <c r="E3481" s="1">
        <v>0.012522</v>
      </c>
      <c r="F3481" s="1">
        <v>0.007226</v>
      </c>
      <c r="G3481" s="1">
        <v>0.005849</v>
      </c>
      <c r="H3481" s="1">
        <v>-0.004867</v>
      </c>
      <c r="I3481" s="1">
        <v>0.005554</v>
      </c>
      <c r="J3481" s="1">
        <v>-0.007184</v>
      </c>
      <c r="K3481" s="1">
        <v>0.007933</v>
      </c>
    </row>
    <row r="3482" ht="15.75" customHeight="1">
      <c r="A3482" s="1">
        <v>59254.499965</v>
      </c>
      <c r="B3482" s="1">
        <v>59254.0</v>
      </c>
      <c r="C3482" s="1">
        <v>59255.0</v>
      </c>
      <c r="D3482" s="1">
        <v>-0.013716</v>
      </c>
      <c r="E3482" s="1">
        <v>0.013121</v>
      </c>
      <c r="F3482" s="1">
        <v>-0.002272</v>
      </c>
      <c r="G3482" s="1">
        <v>0.00593</v>
      </c>
      <c r="H3482" s="1">
        <v>-9.38E-4</v>
      </c>
      <c r="I3482" s="1">
        <v>0.006012</v>
      </c>
      <c r="J3482" s="1">
        <v>-0.008983</v>
      </c>
      <c r="K3482" s="1">
        <v>0.008256</v>
      </c>
    </row>
    <row r="3483" ht="15.75" customHeight="1">
      <c r="A3483" s="1">
        <v>59255.499965</v>
      </c>
      <c r="B3483" s="1">
        <v>59255.0</v>
      </c>
      <c r="C3483" s="1">
        <v>59256.0</v>
      </c>
      <c r="D3483" s="1">
        <v>0.025617</v>
      </c>
      <c r="E3483" s="1">
        <v>0.011914</v>
      </c>
      <c r="F3483" s="1">
        <v>-0.004045</v>
      </c>
      <c r="G3483" s="1">
        <v>0.00452</v>
      </c>
      <c r="H3483" s="1">
        <v>0.001864</v>
      </c>
      <c r="I3483" s="1">
        <v>0.005445</v>
      </c>
      <c r="J3483" s="1">
        <v>0.02385</v>
      </c>
      <c r="K3483" s="1">
        <v>0.00779</v>
      </c>
    </row>
    <row r="3484" ht="15.75" customHeight="1">
      <c r="A3484" s="1">
        <v>59256.499965</v>
      </c>
      <c r="B3484" s="1">
        <v>59256.0</v>
      </c>
      <c r="C3484" s="1">
        <v>59257.0</v>
      </c>
      <c r="D3484" s="1">
        <v>-0.004601</v>
      </c>
      <c r="E3484" s="1">
        <v>0.01066</v>
      </c>
      <c r="F3484" s="1">
        <v>-0.009948</v>
      </c>
      <c r="G3484" s="1">
        <v>0.004248</v>
      </c>
      <c r="H3484" s="1">
        <v>0.001101</v>
      </c>
      <c r="I3484" s="1">
        <v>0.004929</v>
      </c>
      <c r="J3484" s="1">
        <v>0.001162</v>
      </c>
      <c r="K3484" s="1">
        <v>0.006846</v>
      </c>
    </row>
    <row r="3485" ht="15.75" customHeight="1">
      <c r="A3485" s="1">
        <v>59257.499965</v>
      </c>
      <c r="B3485" s="1">
        <v>59257.0</v>
      </c>
      <c r="C3485" s="1">
        <v>59258.0</v>
      </c>
      <c r="D3485" s="1">
        <v>-0.013689</v>
      </c>
      <c r="E3485" s="1">
        <v>0.010915</v>
      </c>
      <c r="F3485" s="1">
        <v>-0.004446</v>
      </c>
      <c r="G3485" s="1">
        <v>0.004748</v>
      </c>
      <c r="H3485" s="1">
        <v>-0.00618</v>
      </c>
      <c r="I3485" s="1">
        <v>0.00512</v>
      </c>
      <c r="J3485" s="1">
        <v>-0.002612</v>
      </c>
      <c r="K3485" s="1">
        <v>0.006802</v>
      </c>
    </row>
    <row r="3486" ht="15.75" customHeight="1">
      <c r="A3486" s="1">
        <v>59258.499965</v>
      </c>
      <c r="B3486" s="1">
        <v>59258.0</v>
      </c>
      <c r="C3486" s="1">
        <v>59259.0</v>
      </c>
      <c r="D3486" s="1">
        <v>-0.002092</v>
      </c>
      <c r="E3486" s="1">
        <v>0.010923</v>
      </c>
      <c r="F3486" s="1">
        <v>0.002645</v>
      </c>
      <c r="G3486" s="1">
        <v>0.004916</v>
      </c>
      <c r="H3486" s="1">
        <v>-0.003201</v>
      </c>
      <c r="I3486" s="1">
        <v>0.004932</v>
      </c>
      <c r="J3486" s="1">
        <v>5.51E-4</v>
      </c>
      <c r="K3486" s="1">
        <v>0.006967</v>
      </c>
    </row>
    <row r="3487" ht="15.75" customHeight="1">
      <c r="A3487" s="1">
        <v>59259.499965</v>
      </c>
      <c r="B3487" s="1">
        <v>59259.0</v>
      </c>
      <c r="C3487" s="1">
        <v>59260.0</v>
      </c>
      <c r="D3487" s="1">
        <v>-0.01384</v>
      </c>
      <c r="E3487" s="1">
        <v>0.011405</v>
      </c>
      <c r="F3487" s="1">
        <v>-0.004121</v>
      </c>
      <c r="G3487" s="1">
        <v>0.004949</v>
      </c>
      <c r="H3487" s="1">
        <v>0.003175</v>
      </c>
      <c r="I3487" s="1">
        <v>0.005206</v>
      </c>
      <c r="J3487" s="1">
        <v>-0.013945</v>
      </c>
      <c r="K3487" s="1">
        <v>0.007223</v>
      </c>
    </row>
    <row r="3488" ht="15.75" customHeight="1">
      <c r="A3488" s="1">
        <v>59260.499965</v>
      </c>
      <c r="B3488" s="1">
        <v>59260.0</v>
      </c>
      <c r="C3488" s="1">
        <v>59261.0</v>
      </c>
      <c r="D3488" s="1">
        <v>-0.004531</v>
      </c>
      <c r="E3488" s="1">
        <v>0.010633</v>
      </c>
      <c r="F3488" s="1">
        <v>0.00114</v>
      </c>
      <c r="G3488" s="1">
        <v>0.004646</v>
      </c>
      <c r="H3488" s="1">
        <v>-0.001065</v>
      </c>
      <c r="I3488" s="1">
        <v>0.004643</v>
      </c>
      <c r="J3488" s="1">
        <v>-0.00312</v>
      </c>
      <c r="K3488" s="1">
        <v>0.00689</v>
      </c>
    </row>
    <row r="3489" ht="15.75" customHeight="1">
      <c r="A3489" s="1">
        <v>59261.499965</v>
      </c>
      <c r="B3489" s="1">
        <v>59261.0</v>
      </c>
      <c r="C3489" s="1">
        <v>59262.0</v>
      </c>
      <c r="D3489" s="1">
        <v>7.68E-4</v>
      </c>
      <c r="E3489" s="1">
        <v>0.01305</v>
      </c>
      <c r="F3489" s="1">
        <v>0.012068</v>
      </c>
      <c r="G3489" s="1">
        <v>0.005763</v>
      </c>
      <c r="H3489" s="1">
        <v>-0.00607</v>
      </c>
      <c r="I3489" s="1">
        <v>0.005492</v>
      </c>
      <c r="J3489" s="1">
        <v>-5.0E-6</v>
      </c>
      <c r="K3489" s="1">
        <v>0.0086</v>
      </c>
    </row>
    <row r="3490" ht="15.75" customHeight="1">
      <c r="A3490" s="1">
        <v>59262.499965</v>
      </c>
      <c r="B3490" s="1">
        <v>59262.0</v>
      </c>
      <c r="C3490" s="1">
        <v>59263.0</v>
      </c>
      <c r="D3490" s="1">
        <v>0.015849</v>
      </c>
      <c r="E3490" s="1">
        <v>0.014539</v>
      </c>
      <c r="F3490" s="1">
        <v>5.42E-4</v>
      </c>
      <c r="G3490" s="1">
        <v>0.005822</v>
      </c>
      <c r="H3490" s="1">
        <v>0.009547</v>
      </c>
      <c r="I3490" s="1">
        <v>0.006469</v>
      </c>
      <c r="J3490" s="1">
        <v>0.001662</v>
      </c>
      <c r="K3490" s="1">
        <v>0.009527</v>
      </c>
    </row>
    <row r="3491" ht="15.75" customHeight="1">
      <c r="A3491" s="1">
        <v>59263.499965</v>
      </c>
      <c r="B3491" s="1">
        <v>59263.0</v>
      </c>
      <c r="C3491" s="1">
        <v>59264.0</v>
      </c>
      <c r="D3491" s="1">
        <v>0.004919</v>
      </c>
      <c r="E3491" s="1">
        <v>0.017113</v>
      </c>
      <c r="F3491" s="1">
        <v>-0.00662</v>
      </c>
      <c r="G3491" s="1">
        <v>0.006216</v>
      </c>
      <c r="H3491" s="1">
        <v>0.006839</v>
      </c>
      <c r="I3491" s="1">
        <v>0.007338</v>
      </c>
      <c r="J3491" s="1">
        <v>-1.48E-4</v>
      </c>
      <c r="K3491" s="1">
        <v>0.011121</v>
      </c>
    </row>
    <row r="3492" ht="15.75" customHeight="1">
      <c r="A3492" s="1">
        <v>59264.499965</v>
      </c>
      <c r="B3492" s="1">
        <v>59264.0</v>
      </c>
      <c r="C3492" s="1">
        <v>59265.0</v>
      </c>
      <c r="D3492" s="1">
        <v>-0.012083</v>
      </c>
      <c r="E3492" s="1">
        <v>0.014391</v>
      </c>
      <c r="F3492" s="1">
        <v>0.0016</v>
      </c>
      <c r="G3492" s="1">
        <v>0.006494</v>
      </c>
      <c r="H3492" s="1">
        <v>7.42E-4</v>
      </c>
      <c r="I3492" s="1">
        <v>0.005998</v>
      </c>
      <c r="J3492" s="1">
        <v>-0.013921</v>
      </c>
      <c r="K3492" s="1">
        <v>0.009196</v>
      </c>
    </row>
    <row r="3493" ht="15.75" customHeight="1">
      <c r="A3493" s="1">
        <v>59265.499965</v>
      </c>
      <c r="B3493" s="1">
        <v>59265.0</v>
      </c>
      <c r="C3493" s="1">
        <v>59266.0</v>
      </c>
      <c r="D3493" s="1">
        <v>-8.76E-4</v>
      </c>
      <c r="E3493" s="1">
        <v>0.016609</v>
      </c>
      <c r="F3493" s="1">
        <v>-0.004532</v>
      </c>
      <c r="G3493" s="1">
        <v>0.007184</v>
      </c>
      <c r="H3493" s="1">
        <v>-8.22E-4</v>
      </c>
      <c r="I3493" s="1">
        <v>0.006769</v>
      </c>
      <c r="J3493" s="1">
        <v>0.001926</v>
      </c>
      <c r="K3493" s="1">
        <v>0.010571</v>
      </c>
    </row>
    <row r="3494" ht="15.75" customHeight="1">
      <c r="A3494" s="1">
        <v>59266.499965</v>
      </c>
      <c r="B3494" s="1">
        <v>59266.0</v>
      </c>
      <c r="C3494" s="1">
        <v>59267.0</v>
      </c>
      <c r="D3494" s="1">
        <v>0.003648</v>
      </c>
      <c r="E3494" s="1">
        <v>0.01467</v>
      </c>
      <c r="F3494" s="1">
        <v>0.00167</v>
      </c>
      <c r="G3494" s="1">
        <v>0.006811</v>
      </c>
      <c r="H3494" s="1">
        <v>0.006931</v>
      </c>
      <c r="I3494" s="1">
        <v>0.006169</v>
      </c>
      <c r="J3494" s="1">
        <v>-0.00644</v>
      </c>
      <c r="K3494" s="1">
        <v>0.009063</v>
      </c>
    </row>
    <row r="3495" ht="15.75" customHeight="1">
      <c r="A3495" s="1">
        <v>59267.499965</v>
      </c>
      <c r="B3495" s="1">
        <v>59267.0</v>
      </c>
      <c r="C3495" s="1">
        <v>59268.0</v>
      </c>
      <c r="D3495" s="1">
        <v>0.010516</v>
      </c>
      <c r="E3495" s="1">
        <v>0.013998</v>
      </c>
      <c r="F3495" s="1">
        <v>-0.004089</v>
      </c>
      <c r="G3495" s="1">
        <v>0.006369</v>
      </c>
      <c r="H3495" s="1">
        <v>0.002083</v>
      </c>
      <c r="I3495" s="1">
        <v>0.005825</v>
      </c>
      <c r="J3495" s="1">
        <v>0.00894</v>
      </c>
      <c r="K3495" s="1">
        <v>0.008707</v>
      </c>
    </row>
    <row r="3496" ht="15.75" customHeight="1">
      <c r="A3496" s="1">
        <v>59268.499965</v>
      </c>
      <c r="B3496" s="1">
        <v>59268.0</v>
      </c>
      <c r="C3496" s="1">
        <v>59269.0</v>
      </c>
      <c r="D3496" s="1">
        <v>-0.006564</v>
      </c>
      <c r="E3496" s="1">
        <v>0.013068</v>
      </c>
      <c r="F3496" s="1">
        <v>-0.006937</v>
      </c>
      <c r="G3496" s="1">
        <v>0.00559</v>
      </c>
      <c r="H3496" s="1">
        <v>-0.0021</v>
      </c>
      <c r="I3496" s="1">
        <v>0.005225</v>
      </c>
      <c r="J3496" s="1">
        <v>8.61E-4</v>
      </c>
      <c r="K3496" s="1">
        <v>0.008442</v>
      </c>
    </row>
    <row r="3497" ht="15.75" customHeight="1">
      <c r="A3497" s="1">
        <v>59269.499965</v>
      </c>
      <c r="B3497" s="1">
        <v>59269.0</v>
      </c>
      <c r="C3497" s="1">
        <v>59270.0</v>
      </c>
      <c r="D3497" s="1">
        <v>-0.00856</v>
      </c>
      <c r="E3497" s="1">
        <v>0.013484</v>
      </c>
      <c r="F3497" s="1">
        <v>-0.005055</v>
      </c>
      <c r="G3497" s="1">
        <v>0.005959</v>
      </c>
      <c r="H3497" s="1">
        <v>5.38E-4</v>
      </c>
      <c r="I3497" s="1">
        <v>0.005661</v>
      </c>
      <c r="J3497" s="1">
        <v>-0.005297</v>
      </c>
      <c r="K3497" s="1">
        <v>0.008388</v>
      </c>
    </row>
    <row r="3498" ht="15.75" customHeight="1">
      <c r="A3498" s="1">
        <v>59270.499965</v>
      </c>
      <c r="B3498" s="1">
        <v>59270.0</v>
      </c>
      <c r="C3498" s="1">
        <v>59271.0</v>
      </c>
      <c r="D3498" s="1">
        <v>-0.007315</v>
      </c>
      <c r="E3498" s="1">
        <v>0.012775</v>
      </c>
      <c r="F3498" s="1">
        <v>-9.77E-4</v>
      </c>
      <c r="G3498" s="1">
        <v>0.005193</v>
      </c>
      <c r="H3498" s="1">
        <v>-2.89E-4</v>
      </c>
      <c r="I3498" s="1">
        <v>0.005512</v>
      </c>
      <c r="J3498" s="1">
        <v>-0.005822</v>
      </c>
      <c r="K3498" s="1">
        <v>0.007915</v>
      </c>
    </row>
    <row r="3499" ht="15.75" customHeight="1">
      <c r="A3499" s="1">
        <v>59271.499965</v>
      </c>
      <c r="B3499" s="1">
        <v>59271.0</v>
      </c>
      <c r="C3499" s="1">
        <v>59272.0</v>
      </c>
      <c r="D3499" s="1">
        <v>-0.006611</v>
      </c>
      <c r="E3499" s="1">
        <v>0.014105</v>
      </c>
      <c r="F3499" s="1">
        <v>0.002565</v>
      </c>
      <c r="G3499" s="1">
        <v>0.006297</v>
      </c>
      <c r="H3499" s="1">
        <v>-9.05E-4</v>
      </c>
      <c r="I3499" s="1">
        <v>0.00569</v>
      </c>
      <c r="J3499" s="1">
        <v>-0.006646</v>
      </c>
      <c r="K3499" s="1">
        <v>0.009004</v>
      </c>
    </row>
    <row r="3500" ht="15.75" customHeight="1">
      <c r="A3500" s="1">
        <v>59272.499965</v>
      </c>
      <c r="B3500" s="1">
        <v>59272.0</v>
      </c>
      <c r="C3500" s="1">
        <v>59273.0</v>
      </c>
      <c r="D3500" s="1">
        <v>-0.011859</v>
      </c>
      <c r="E3500" s="1">
        <v>0.013964</v>
      </c>
      <c r="F3500" s="1">
        <v>-1.3E-5</v>
      </c>
      <c r="G3500" s="1">
        <v>0.006063</v>
      </c>
      <c r="H3500" s="1">
        <v>-0.002146</v>
      </c>
      <c r="I3500" s="1">
        <v>0.005598</v>
      </c>
      <c r="J3500" s="1">
        <v>-0.007657</v>
      </c>
      <c r="K3500" s="1">
        <v>0.008996</v>
      </c>
    </row>
    <row r="3501" ht="15.75" customHeight="1">
      <c r="A3501" s="1">
        <v>59273.499965</v>
      </c>
      <c r="B3501" s="1">
        <v>59273.0</v>
      </c>
      <c r="C3501" s="1">
        <v>59274.0</v>
      </c>
      <c r="D3501" s="1">
        <v>0.00216</v>
      </c>
      <c r="E3501" s="1">
        <v>0.016772</v>
      </c>
      <c r="F3501" s="1">
        <v>-0.009336</v>
      </c>
      <c r="G3501" s="1">
        <v>0.006678</v>
      </c>
      <c r="H3501" s="1">
        <v>4.64E-4</v>
      </c>
      <c r="I3501" s="1">
        <v>0.006945</v>
      </c>
      <c r="J3501" s="1">
        <v>0.005895</v>
      </c>
      <c r="K3501" s="1">
        <v>0.010731</v>
      </c>
    </row>
    <row r="3502" ht="15.75" customHeight="1">
      <c r="A3502" s="1">
        <v>59274.499965</v>
      </c>
      <c r="B3502" s="1">
        <v>59274.0</v>
      </c>
      <c r="C3502" s="1">
        <v>59275.0</v>
      </c>
      <c r="D3502" s="1">
        <v>0.029015</v>
      </c>
      <c r="E3502" s="1">
        <v>0.027523</v>
      </c>
      <c r="F3502" s="1">
        <v>0.006555</v>
      </c>
      <c r="G3502" s="1">
        <v>0.011922</v>
      </c>
      <c r="H3502" s="1">
        <v>0.019952</v>
      </c>
      <c r="I3502" s="1">
        <v>0.011823</v>
      </c>
      <c r="J3502" s="1">
        <v>-6.17E-4</v>
      </c>
      <c r="K3502" s="1">
        <v>0.017743</v>
      </c>
    </row>
    <row r="3503" ht="15.75" customHeight="1">
      <c r="A3503" s="1">
        <v>59275.499965</v>
      </c>
      <c r="B3503" s="1">
        <v>59275.0</v>
      </c>
      <c r="C3503" s="1">
        <v>59276.0</v>
      </c>
      <c r="D3503" s="1">
        <v>0.008017</v>
      </c>
      <c r="E3503" s="1">
        <v>0.015201</v>
      </c>
      <c r="F3503" s="1">
        <v>0.006412</v>
      </c>
      <c r="G3503" s="1">
        <v>0.006136</v>
      </c>
      <c r="H3503" s="1">
        <v>0.003159</v>
      </c>
      <c r="I3503" s="1">
        <v>0.006277</v>
      </c>
      <c r="J3503" s="1">
        <v>-0.001051</v>
      </c>
      <c r="K3503" s="1">
        <v>0.010023</v>
      </c>
    </row>
    <row r="3504" ht="15.75" customHeight="1">
      <c r="A3504" s="1">
        <v>59276.499965</v>
      </c>
      <c r="B3504" s="1">
        <v>59276.0</v>
      </c>
      <c r="C3504" s="1">
        <v>59277.0</v>
      </c>
      <c r="D3504" s="1">
        <v>-0.005314</v>
      </c>
      <c r="E3504" s="1">
        <v>0.01255</v>
      </c>
      <c r="F3504" s="1">
        <v>-0.006417</v>
      </c>
      <c r="G3504" s="1">
        <v>0.004632</v>
      </c>
      <c r="H3504" s="1">
        <v>-0.002734</v>
      </c>
      <c r="I3504" s="1">
        <v>0.005102</v>
      </c>
      <c r="J3504" s="1">
        <v>0.003841</v>
      </c>
      <c r="K3504" s="1">
        <v>0.00837</v>
      </c>
    </row>
    <row r="3505" ht="15.75" customHeight="1">
      <c r="A3505" s="1">
        <v>59277.499965</v>
      </c>
      <c r="B3505" s="1">
        <v>59277.0</v>
      </c>
      <c r="C3505" s="1">
        <v>59278.0</v>
      </c>
      <c r="D3505" s="1">
        <v>0.021824</v>
      </c>
      <c r="E3505" s="1">
        <v>0.012563</v>
      </c>
      <c r="F3505" s="1">
        <v>0.001376</v>
      </c>
      <c r="G3505" s="1">
        <v>0.005086</v>
      </c>
      <c r="H3505" s="1">
        <v>0.009338</v>
      </c>
      <c r="I3505" s="1">
        <v>0.005321</v>
      </c>
      <c r="J3505" s="1">
        <v>0.006319</v>
      </c>
      <c r="K3505" s="1">
        <v>0.008255</v>
      </c>
    </row>
    <row r="3506" ht="15.75" customHeight="1">
      <c r="A3506" s="1">
        <v>59278.499965</v>
      </c>
      <c r="B3506" s="1">
        <v>59278.0</v>
      </c>
      <c r="C3506" s="1">
        <v>59279.0</v>
      </c>
      <c r="D3506" s="1">
        <v>0.009028</v>
      </c>
      <c r="E3506" s="1">
        <v>0.012657</v>
      </c>
      <c r="F3506" s="1">
        <v>0.00524</v>
      </c>
      <c r="G3506" s="1">
        <v>0.005296</v>
      </c>
      <c r="H3506" s="1">
        <v>0.007036</v>
      </c>
      <c r="I3506" s="1">
        <v>0.00553</v>
      </c>
      <c r="J3506" s="1">
        <v>-0.003485</v>
      </c>
      <c r="K3506" s="1">
        <v>0.008258</v>
      </c>
    </row>
    <row r="3507" ht="15.75" customHeight="1">
      <c r="A3507" s="1">
        <v>59279.499965</v>
      </c>
      <c r="B3507" s="1">
        <v>59279.0</v>
      </c>
      <c r="C3507" s="1">
        <v>59280.0</v>
      </c>
      <c r="D3507" s="1">
        <v>0.013296</v>
      </c>
      <c r="E3507" s="1">
        <v>0.01207</v>
      </c>
      <c r="F3507" s="1">
        <v>-0.003612</v>
      </c>
      <c r="G3507" s="1">
        <v>0.005102</v>
      </c>
      <c r="H3507" s="1">
        <v>0.003556</v>
      </c>
      <c r="I3507" s="1">
        <v>0.005334</v>
      </c>
      <c r="J3507" s="1">
        <v>0.010774</v>
      </c>
      <c r="K3507" s="1">
        <v>0.007955</v>
      </c>
    </row>
    <row r="3508" ht="15.75" customHeight="1">
      <c r="A3508" s="1">
        <v>59280.499965</v>
      </c>
      <c r="B3508" s="1">
        <v>59280.0</v>
      </c>
      <c r="C3508" s="1">
        <v>59281.0</v>
      </c>
      <c r="D3508" s="1">
        <v>-0.005423</v>
      </c>
      <c r="E3508" s="1">
        <v>0.011331</v>
      </c>
      <c r="F3508" s="1">
        <v>-0.003754</v>
      </c>
      <c r="G3508" s="1">
        <v>0.004645</v>
      </c>
      <c r="H3508" s="1">
        <v>-1.8E-5</v>
      </c>
      <c r="I3508" s="1">
        <v>0.005205</v>
      </c>
      <c r="J3508" s="1">
        <v>-0.001242</v>
      </c>
      <c r="K3508" s="1">
        <v>0.007293</v>
      </c>
    </row>
    <row r="3509" ht="15.75" customHeight="1">
      <c r="A3509" s="1">
        <v>59281.499965</v>
      </c>
      <c r="B3509" s="1">
        <v>59281.0</v>
      </c>
      <c r="C3509" s="1">
        <v>59282.0</v>
      </c>
      <c r="D3509" s="1">
        <v>-0.028599</v>
      </c>
      <c r="E3509" s="1">
        <v>0.011219</v>
      </c>
      <c r="F3509" s="1">
        <v>-0.007859</v>
      </c>
      <c r="G3509" s="1">
        <v>0.004745</v>
      </c>
      <c r="H3509" s="1">
        <v>-0.0117</v>
      </c>
      <c r="I3509" s="1">
        <v>0.004929</v>
      </c>
      <c r="J3509" s="1">
        <v>-0.006706</v>
      </c>
      <c r="K3509" s="1">
        <v>0.007369</v>
      </c>
    </row>
    <row r="3510" ht="15.75" customHeight="1">
      <c r="A3510" s="1">
        <v>59282.499965</v>
      </c>
      <c r="B3510" s="1">
        <v>59282.0</v>
      </c>
      <c r="C3510" s="1">
        <v>59283.0</v>
      </c>
      <c r="D3510" s="1">
        <v>-0.011981</v>
      </c>
      <c r="E3510" s="1">
        <v>0.012091</v>
      </c>
      <c r="F3510" s="1">
        <v>0.001542</v>
      </c>
      <c r="G3510" s="1">
        <v>0.005685</v>
      </c>
      <c r="H3510" s="1">
        <v>-0.001204</v>
      </c>
      <c r="I3510" s="1">
        <v>0.005405</v>
      </c>
      <c r="J3510" s="1">
        <v>-0.011181</v>
      </c>
      <c r="K3510" s="1">
        <v>0.007645</v>
      </c>
    </row>
    <row r="3511" ht="15.75" customHeight="1">
      <c r="A3511" s="1">
        <v>59283.499965</v>
      </c>
      <c r="B3511" s="1">
        <v>59283.0</v>
      </c>
      <c r="C3511" s="1">
        <v>59284.0</v>
      </c>
      <c r="D3511" s="1">
        <v>-0.004901</v>
      </c>
      <c r="E3511" s="1">
        <v>0.012074</v>
      </c>
      <c r="F3511" s="1">
        <v>-0.007127</v>
      </c>
      <c r="G3511" s="1">
        <v>0.005011</v>
      </c>
      <c r="H3511" s="1">
        <v>0.003578</v>
      </c>
      <c r="I3511" s="1">
        <v>0.005412</v>
      </c>
      <c r="J3511" s="1">
        <v>-0.004528</v>
      </c>
      <c r="K3511" s="1">
        <v>0.007815</v>
      </c>
    </row>
    <row r="3512" ht="15.75" customHeight="1">
      <c r="A3512" s="1">
        <v>59284.499965</v>
      </c>
      <c r="B3512" s="1">
        <v>59284.0</v>
      </c>
      <c r="C3512" s="1">
        <v>59285.0</v>
      </c>
      <c r="D3512" s="1">
        <v>0.014126</v>
      </c>
      <c r="E3512" s="1">
        <v>0.01293</v>
      </c>
      <c r="F3512" s="1">
        <v>5.65E-4</v>
      </c>
      <c r="G3512" s="1">
        <v>0.005527</v>
      </c>
      <c r="H3512" s="1">
        <v>0.005558</v>
      </c>
      <c r="I3512" s="1">
        <v>0.005855</v>
      </c>
      <c r="J3512" s="1">
        <v>0.00516</v>
      </c>
      <c r="K3512" s="1">
        <v>0.008292</v>
      </c>
    </row>
    <row r="3513" ht="15.75" customHeight="1">
      <c r="A3513" s="1">
        <v>59285.499965</v>
      </c>
      <c r="B3513" s="1">
        <v>59285.0</v>
      </c>
      <c r="C3513" s="1">
        <v>59286.0</v>
      </c>
      <c r="D3513" s="1">
        <v>-0.00532</v>
      </c>
      <c r="E3513" s="1">
        <v>0.02242</v>
      </c>
      <c r="F3513" s="1">
        <v>-0.006428</v>
      </c>
      <c r="G3513" s="1">
        <v>0.008826</v>
      </c>
      <c r="H3513" s="1">
        <v>-0.003725</v>
      </c>
      <c r="I3513" s="1">
        <v>0.010087</v>
      </c>
      <c r="J3513" s="1">
        <v>0.00296</v>
      </c>
      <c r="K3513" s="1">
        <v>0.015203</v>
      </c>
    </row>
    <row r="3514" ht="15.75" customHeight="1">
      <c r="A3514" s="1">
        <v>59286.499965</v>
      </c>
      <c r="B3514" s="1">
        <v>59286.0</v>
      </c>
      <c r="C3514" s="1">
        <v>59287.0</v>
      </c>
      <c r="D3514" s="1">
        <v>0.004463</v>
      </c>
      <c r="E3514" s="1">
        <v>0.012456</v>
      </c>
      <c r="F3514" s="1">
        <v>0.008594</v>
      </c>
      <c r="G3514" s="1">
        <v>0.006258</v>
      </c>
      <c r="H3514" s="1">
        <v>-0.005751</v>
      </c>
      <c r="I3514" s="1">
        <v>0.005267</v>
      </c>
      <c r="J3514" s="1">
        <v>0.006198</v>
      </c>
      <c r="K3514" s="1">
        <v>0.008428</v>
      </c>
    </row>
    <row r="3515" ht="15.75" customHeight="1">
      <c r="A3515" s="1">
        <v>59287.499965</v>
      </c>
      <c r="B3515" s="1">
        <v>59287.0</v>
      </c>
      <c r="C3515" s="1">
        <v>59288.0</v>
      </c>
      <c r="D3515" s="1">
        <v>-0.011222</v>
      </c>
      <c r="E3515" s="1">
        <v>0.012055</v>
      </c>
      <c r="F3515" s="1">
        <v>0.005158</v>
      </c>
      <c r="G3515" s="1">
        <v>0.00615</v>
      </c>
      <c r="H3515" s="1">
        <v>-9.49E-4</v>
      </c>
      <c r="I3515" s="1">
        <v>0.005502</v>
      </c>
      <c r="J3515" s="1">
        <v>-0.011766</v>
      </c>
      <c r="K3515" s="1">
        <v>0.007646</v>
      </c>
    </row>
    <row r="3516" ht="15.75" customHeight="1">
      <c r="A3516" s="1">
        <v>59288.499965</v>
      </c>
      <c r="B3516" s="1">
        <v>59288.0</v>
      </c>
      <c r="C3516" s="1">
        <v>59289.0</v>
      </c>
      <c r="D3516" s="1">
        <v>0.005173</v>
      </c>
      <c r="E3516" s="1">
        <v>0.013128</v>
      </c>
      <c r="F3516" s="1">
        <v>-0.00129</v>
      </c>
      <c r="G3516" s="1">
        <v>0.006132</v>
      </c>
      <c r="H3516" s="1">
        <v>0.00339</v>
      </c>
      <c r="I3516" s="1">
        <v>0.005874</v>
      </c>
      <c r="J3516" s="1">
        <v>0.003312</v>
      </c>
      <c r="K3516" s="1">
        <v>0.008598</v>
      </c>
    </row>
    <row r="3517" ht="15.75" customHeight="1">
      <c r="A3517" s="1">
        <v>59289.499965</v>
      </c>
      <c r="B3517" s="1">
        <v>59289.0</v>
      </c>
      <c r="C3517" s="1">
        <v>59290.0</v>
      </c>
      <c r="D3517" s="1">
        <v>-0.020176</v>
      </c>
      <c r="E3517" s="1">
        <v>0.01256</v>
      </c>
      <c r="F3517" s="1">
        <v>0.012859</v>
      </c>
      <c r="G3517" s="1">
        <v>0.007074</v>
      </c>
      <c r="H3517" s="1">
        <v>-0.006695</v>
      </c>
      <c r="I3517" s="1">
        <v>0.005766</v>
      </c>
      <c r="J3517" s="1">
        <v>-0.018453</v>
      </c>
      <c r="K3517" s="1">
        <v>0.007492</v>
      </c>
    </row>
    <row r="3518" ht="15.75" customHeight="1">
      <c r="A3518" s="1">
        <v>59290.499965</v>
      </c>
      <c r="B3518" s="1">
        <v>59290.0</v>
      </c>
      <c r="C3518" s="1">
        <v>59291.0</v>
      </c>
      <c r="D3518" s="1">
        <v>0.004188</v>
      </c>
      <c r="E3518" s="1">
        <v>0.014988</v>
      </c>
      <c r="F3518" s="1">
        <v>0.007733</v>
      </c>
      <c r="G3518" s="1">
        <v>0.007652</v>
      </c>
      <c r="H3518" s="1">
        <v>-2.53E-4</v>
      </c>
      <c r="I3518" s="1">
        <v>0.006512</v>
      </c>
      <c r="J3518" s="1">
        <v>-0.001499</v>
      </c>
      <c r="K3518" s="1">
        <v>0.009521</v>
      </c>
    </row>
    <row r="3519" ht="15.75" customHeight="1">
      <c r="A3519" s="1">
        <v>59291.499965</v>
      </c>
      <c r="B3519" s="1">
        <v>59291.0</v>
      </c>
      <c r="C3519" s="1">
        <v>59292.0</v>
      </c>
      <c r="D3519" s="1">
        <v>0.005236</v>
      </c>
      <c r="E3519" s="1">
        <v>0.015737</v>
      </c>
      <c r="F3519" s="1">
        <v>0.007228</v>
      </c>
      <c r="G3519" s="1">
        <v>0.007336</v>
      </c>
      <c r="H3519" s="1">
        <v>0.00186</v>
      </c>
      <c r="I3519" s="1">
        <v>0.007113</v>
      </c>
      <c r="J3519" s="1">
        <v>-0.001659</v>
      </c>
      <c r="K3519" s="1">
        <v>0.009818</v>
      </c>
    </row>
    <row r="3520" ht="15.75" customHeight="1">
      <c r="A3520" s="1">
        <v>59292.499965</v>
      </c>
      <c r="B3520" s="1">
        <v>59292.0</v>
      </c>
      <c r="C3520" s="1">
        <v>59293.0</v>
      </c>
      <c r="D3520" s="1">
        <v>-0.009843</v>
      </c>
      <c r="E3520" s="1">
        <v>0.011312</v>
      </c>
      <c r="F3520" s="1">
        <v>-0.003582</v>
      </c>
      <c r="G3520" s="1">
        <v>0.005187</v>
      </c>
      <c r="H3520" s="1">
        <v>-0.00221</v>
      </c>
      <c r="I3520" s="1">
        <v>0.005276</v>
      </c>
      <c r="J3520" s="1">
        <v>-0.003766</v>
      </c>
      <c r="K3520" s="1">
        <v>0.006998</v>
      </c>
    </row>
    <row r="3521" ht="15.75" customHeight="1">
      <c r="A3521" s="1">
        <v>59293.499965</v>
      </c>
      <c r="B3521" s="1">
        <v>59293.0</v>
      </c>
      <c r="C3521" s="1">
        <v>59294.0</v>
      </c>
      <c r="D3521" s="1">
        <v>0.027295</v>
      </c>
      <c r="E3521" s="1">
        <v>0.023215</v>
      </c>
      <c r="F3521" s="1">
        <v>0.002914</v>
      </c>
      <c r="G3521" s="1">
        <v>0.009921</v>
      </c>
      <c r="H3521" s="1">
        <v>0.023102</v>
      </c>
      <c r="I3521" s="1">
        <v>0.01085</v>
      </c>
      <c r="J3521" s="1">
        <v>-0.006853</v>
      </c>
      <c r="K3521" s="1">
        <v>0.014354</v>
      </c>
    </row>
    <row r="3522" ht="15.75" customHeight="1">
      <c r="A3522" s="1">
        <v>59294.499965</v>
      </c>
      <c r="B3522" s="1">
        <v>59294.0</v>
      </c>
      <c r="C3522" s="1">
        <v>59295.0</v>
      </c>
      <c r="D3522" s="1">
        <v>-0.05674</v>
      </c>
      <c r="E3522" s="1">
        <v>0.073055</v>
      </c>
      <c r="F3522" s="1">
        <v>-0.016396</v>
      </c>
      <c r="G3522" s="1">
        <v>0.026396</v>
      </c>
      <c r="H3522" s="1">
        <v>-0.005707</v>
      </c>
      <c r="I3522" s="1">
        <v>0.032526</v>
      </c>
      <c r="J3522" s="1">
        <v>-0.031086</v>
      </c>
      <c r="K3522" s="1">
        <v>0.045062</v>
      </c>
    </row>
    <row r="3523" ht="15.75" customHeight="1">
      <c r="A3523" s="1">
        <v>59295.499965</v>
      </c>
      <c r="B3523" s="1">
        <v>59295.0</v>
      </c>
      <c r="C3523" s="1">
        <v>59296.0</v>
      </c>
      <c r="D3523" s="1">
        <v>0.112338</v>
      </c>
      <c r="E3523" s="1">
        <v>0.141517</v>
      </c>
      <c r="F3523" s="1">
        <v>0.154377</v>
      </c>
      <c r="G3523" s="1">
        <v>0.082686</v>
      </c>
      <c r="H3523" s="1">
        <v>0.024423</v>
      </c>
      <c r="I3523" s="1">
        <v>0.043561</v>
      </c>
      <c r="J3523" s="1">
        <v>-0.022816</v>
      </c>
      <c r="K3523" s="1">
        <v>0.088828</v>
      </c>
    </row>
    <row r="3524" ht="15.75" customHeight="1">
      <c r="A3524" s="1">
        <v>59314.499965</v>
      </c>
      <c r="B3524" s="1">
        <v>59314.0</v>
      </c>
      <c r="C3524" s="1">
        <v>59315.0</v>
      </c>
      <c r="D3524" s="1">
        <v>0.027192</v>
      </c>
      <c r="E3524" s="1">
        <v>0.033115</v>
      </c>
      <c r="F3524" s="1">
        <v>0.025526</v>
      </c>
      <c r="G3524" s="1">
        <v>0.015692</v>
      </c>
      <c r="H3524" s="1">
        <v>0.013926</v>
      </c>
      <c r="I3524" s="1">
        <v>0.014369</v>
      </c>
      <c r="J3524" s="1">
        <v>-0.009065</v>
      </c>
      <c r="K3524" s="1">
        <v>0.019699</v>
      </c>
    </row>
    <row r="3525" ht="15.75" customHeight="1">
      <c r="A3525" s="1">
        <v>59315.499965</v>
      </c>
      <c r="B3525" s="1">
        <v>59315.0</v>
      </c>
      <c r="C3525" s="1">
        <v>59316.0</v>
      </c>
      <c r="D3525" s="1">
        <v>0.017129</v>
      </c>
      <c r="E3525" s="1">
        <v>0.025237</v>
      </c>
      <c r="F3525" s="1">
        <v>0.011162</v>
      </c>
      <c r="G3525" s="1">
        <v>0.011354</v>
      </c>
      <c r="H3525" s="1">
        <v>0.004343</v>
      </c>
      <c r="I3525" s="1">
        <v>0.01111</v>
      </c>
      <c r="J3525" s="1">
        <v>0.003085</v>
      </c>
      <c r="K3525" s="1">
        <v>0.015309</v>
      </c>
    </row>
    <row r="3526" ht="15.75" customHeight="1">
      <c r="A3526" s="1">
        <v>59316.499965</v>
      </c>
      <c r="B3526" s="1">
        <v>59316.0</v>
      </c>
      <c r="C3526" s="1">
        <v>59317.0</v>
      </c>
      <c r="D3526" s="1">
        <v>0.006943</v>
      </c>
      <c r="E3526" s="1">
        <v>0.021825</v>
      </c>
      <c r="F3526" s="1">
        <v>0.005434</v>
      </c>
      <c r="G3526" s="1">
        <v>0.009894</v>
      </c>
      <c r="H3526" s="1">
        <v>-4.7E-5</v>
      </c>
      <c r="I3526" s="1">
        <v>0.009882</v>
      </c>
      <c r="J3526" s="1">
        <v>0.002295</v>
      </c>
      <c r="K3526" s="1">
        <v>0.013159</v>
      </c>
    </row>
    <row r="3527" ht="15.75" customHeight="1">
      <c r="A3527" s="1">
        <v>59317.499965</v>
      </c>
      <c r="B3527" s="1">
        <v>59317.0</v>
      </c>
      <c r="C3527" s="1">
        <v>59318.0</v>
      </c>
      <c r="D3527" s="1">
        <v>-0.032357</v>
      </c>
      <c r="E3527" s="1">
        <v>0.019286</v>
      </c>
      <c r="F3527" s="1">
        <v>-0.002637</v>
      </c>
      <c r="G3527" s="1">
        <v>0.008762</v>
      </c>
      <c r="H3527" s="1">
        <v>-0.019065</v>
      </c>
      <c r="I3527" s="1">
        <v>0.008559</v>
      </c>
      <c r="J3527" s="1">
        <v>-0.004102</v>
      </c>
      <c r="K3527" s="1">
        <v>0.012101</v>
      </c>
    </row>
    <row r="3528" ht="15.75" customHeight="1">
      <c r="A3528" s="1">
        <v>59318.499965</v>
      </c>
      <c r="B3528" s="1">
        <v>59318.0</v>
      </c>
      <c r="C3528" s="1">
        <v>59319.0</v>
      </c>
      <c r="D3528" s="1">
        <v>0.010989</v>
      </c>
      <c r="E3528" s="1">
        <v>0.018544</v>
      </c>
      <c r="F3528" s="1">
        <v>0.003834</v>
      </c>
      <c r="G3528" s="1">
        <v>0.007835</v>
      </c>
      <c r="H3528" s="1">
        <v>-0.003041</v>
      </c>
      <c r="I3528" s="1">
        <v>0.008342</v>
      </c>
      <c r="J3528" s="1">
        <v>0.010314</v>
      </c>
      <c r="K3528" s="1">
        <v>0.011897</v>
      </c>
    </row>
    <row r="3529" ht="15.75" customHeight="1">
      <c r="A3529" s="1">
        <v>59319.499965</v>
      </c>
      <c r="B3529" s="1">
        <v>59319.0</v>
      </c>
      <c r="C3529" s="1">
        <v>59320.0</v>
      </c>
      <c r="D3529" s="1">
        <v>-0.034942</v>
      </c>
      <c r="E3529" s="1">
        <v>0.016523</v>
      </c>
      <c r="F3529" s="1">
        <v>-0.005138</v>
      </c>
      <c r="G3529" s="1">
        <v>0.00744</v>
      </c>
      <c r="H3529" s="1">
        <v>-0.017566</v>
      </c>
      <c r="I3529" s="1">
        <v>0.007517</v>
      </c>
      <c r="J3529" s="1">
        <v>-0.006813</v>
      </c>
      <c r="K3529" s="1">
        <v>0.01048</v>
      </c>
    </row>
    <row r="3530" ht="15.75" customHeight="1">
      <c r="A3530" s="1">
        <v>59320.499965</v>
      </c>
      <c r="B3530" s="1">
        <v>59320.0</v>
      </c>
      <c r="C3530" s="1">
        <v>59321.0</v>
      </c>
      <c r="D3530" s="1">
        <v>-0.024933</v>
      </c>
      <c r="E3530" s="1">
        <v>0.014792</v>
      </c>
      <c r="F3530" s="1">
        <v>-4.94E-4</v>
      </c>
      <c r="G3530" s="1">
        <v>0.006474</v>
      </c>
      <c r="H3530" s="1">
        <v>-0.01512</v>
      </c>
      <c r="I3530" s="1">
        <v>0.006766</v>
      </c>
      <c r="J3530" s="1">
        <v>-0.003859</v>
      </c>
      <c r="K3530" s="1">
        <v>0.009601</v>
      </c>
    </row>
    <row r="3531" ht="15.75" customHeight="1">
      <c r="A3531" s="1">
        <v>59321.499965</v>
      </c>
      <c r="B3531" s="1">
        <v>59321.0</v>
      </c>
      <c r="C3531" s="1">
        <v>59322.0</v>
      </c>
      <c r="D3531" s="1">
        <v>-0.011266</v>
      </c>
      <c r="E3531" s="1">
        <v>0.014707</v>
      </c>
      <c r="F3531" s="1">
        <v>-0.008044</v>
      </c>
      <c r="G3531" s="1">
        <v>0.006511</v>
      </c>
      <c r="H3531" s="1">
        <v>0.005478</v>
      </c>
      <c r="I3531" s="1">
        <v>0.007138</v>
      </c>
      <c r="J3531" s="1">
        <v>-0.01249</v>
      </c>
      <c r="K3531" s="1">
        <v>0.009035</v>
      </c>
    </row>
    <row r="3532" ht="15.75" customHeight="1">
      <c r="A3532" s="1">
        <v>59322.499965</v>
      </c>
      <c r="B3532" s="1">
        <v>59322.0</v>
      </c>
      <c r="C3532" s="1">
        <v>59323.0</v>
      </c>
      <c r="D3532" s="1">
        <v>-0.003407</v>
      </c>
      <c r="E3532" s="1">
        <v>0.01379</v>
      </c>
      <c r="F3532" s="1">
        <v>-0.001569</v>
      </c>
      <c r="G3532" s="1">
        <v>0.006415</v>
      </c>
      <c r="H3532" s="1">
        <v>0.001658</v>
      </c>
      <c r="I3532" s="1">
        <v>0.006456</v>
      </c>
      <c r="J3532" s="1">
        <v>-0.004717</v>
      </c>
      <c r="K3532" s="1">
        <v>0.008739</v>
      </c>
    </row>
    <row r="3533" ht="15.75" customHeight="1">
      <c r="A3533" s="1">
        <v>59323.499965</v>
      </c>
      <c r="B3533" s="1">
        <v>59323.0</v>
      </c>
      <c r="C3533" s="1">
        <v>59324.0</v>
      </c>
      <c r="D3533" s="1">
        <v>-0.048222</v>
      </c>
      <c r="E3533" s="1">
        <v>0.015909</v>
      </c>
      <c r="F3533" s="1">
        <v>0.002806</v>
      </c>
      <c r="G3533" s="1">
        <v>0.007582</v>
      </c>
      <c r="H3533" s="1">
        <v>-0.01762</v>
      </c>
      <c r="I3533" s="1">
        <v>0.007014</v>
      </c>
      <c r="J3533" s="1">
        <v>-0.024485</v>
      </c>
      <c r="K3533" s="1">
        <v>0.010549</v>
      </c>
    </row>
    <row r="3534" ht="15.75" customHeight="1">
      <c r="A3534" s="1">
        <v>59324.499965</v>
      </c>
      <c r="B3534" s="1">
        <v>59324.0</v>
      </c>
      <c r="C3534" s="1">
        <v>59325.0</v>
      </c>
      <c r="D3534" s="1">
        <v>-0.003267</v>
      </c>
      <c r="E3534" s="1">
        <v>0.020021</v>
      </c>
      <c r="F3534" s="1">
        <v>0.010595</v>
      </c>
      <c r="G3534" s="1">
        <v>0.00913</v>
      </c>
      <c r="H3534" s="1">
        <v>-0.008514</v>
      </c>
      <c r="I3534" s="1">
        <v>0.008385</v>
      </c>
      <c r="J3534" s="1">
        <v>-0.001319</v>
      </c>
      <c r="K3534" s="1">
        <v>0.013644</v>
      </c>
    </row>
    <row r="3535" ht="15.75" customHeight="1">
      <c r="A3535" s="1">
        <v>59325.499965</v>
      </c>
      <c r="B3535" s="1">
        <v>59325.0</v>
      </c>
      <c r="C3535" s="1">
        <v>59326.0</v>
      </c>
      <c r="D3535" s="1">
        <v>0.00628</v>
      </c>
      <c r="E3535" s="1">
        <v>0.013424</v>
      </c>
      <c r="F3535" s="1">
        <v>0.009138</v>
      </c>
      <c r="G3535" s="1">
        <v>0.006145</v>
      </c>
      <c r="H3535" s="1">
        <v>-0.001637</v>
      </c>
      <c r="I3535" s="1">
        <v>0.005844</v>
      </c>
      <c r="J3535" s="1">
        <v>0.001273</v>
      </c>
      <c r="K3535" s="1">
        <v>0.00866</v>
      </c>
    </row>
    <row r="3536" ht="15.75" customHeight="1">
      <c r="A3536" s="1">
        <v>59326.499965</v>
      </c>
      <c r="B3536" s="1">
        <v>59326.0</v>
      </c>
      <c r="C3536" s="1">
        <v>59327.0</v>
      </c>
      <c r="D3536" s="1">
        <v>-0.01986</v>
      </c>
      <c r="E3536" s="1">
        <v>0.012085</v>
      </c>
      <c r="F3536" s="1">
        <v>-2.49E-4</v>
      </c>
      <c r="G3536" s="1">
        <v>0.005556</v>
      </c>
      <c r="H3536" s="1">
        <v>-0.012126</v>
      </c>
      <c r="I3536" s="1">
        <v>0.005266</v>
      </c>
      <c r="J3536" s="1">
        <v>-0.004156</v>
      </c>
      <c r="K3536" s="1">
        <v>0.007809</v>
      </c>
    </row>
    <row r="3537" ht="15.75" customHeight="1">
      <c r="A3537" s="1">
        <v>59327.499965</v>
      </c>
      <c r="B3537" s="1">
        <v>59327.0</v>
      </c>
      <c r="C3537" s="1">
        <v>59328.0</v>
      </c>
      <c r="D3537" s="1">
        <v>-0.020354</v>
      </c>
      <c r="E3537" s="1">
        <v>0.011876</v>
      </c>
      <c r="F3537" s="1">
        <v>-0.006941</v>
      </c>
      <c r="G3537" s="1">
        <v>0.004978</v>
      </c>
      <c r="H3537" s="1">
        <v>-0.003135</v>
      </c>
      <c r="I3537" s="1">
        <v>0.005625</v>
      </c>
      <c r="J3537" s="1">
        <v>-0.010506</v>
      </c>
      <c r="K3537" s="1">
        <v>0.007386</v>
      </c>
    </row>
    <row r="3538" ht="15.75" customHeight="1">
      <c r="A3538" s="1">
        <v>59328.499965</v>
      </c>
      <c r="B3538" s="1">
        <v>59328.0</v>
      </c>
      <c r="C3538" s="1">
        <v>59329.0</v>
      </c>
      <c r="D3538" s="1">
        <v>0.004014</v>
      </c>
      <c r="E3538" s="1">
        <v>0.011541</v>
      </c>
      <c r="F3538" s="1">
        <v>0.01087</v>
      </c>
      <c r="G3538" s="1">
        <v>0.005306</v>
      </c>
      <c r="H3538" s="1">
        <v>-0.002058</v>
      </c>
      <c r="I3538" s="1">
        <v>0.00514</v>
      </c>
      <c r="J3538" s="1">
        <v>-0.001364</v>
      </c>
      <c r="K3538" s="1">
        <v>0.007374</v>
      </c>
    </row>
    <row r="3539" ht="15.75" customHeight="1">
      <c r="A3539" s="1">
        <v>59329.499965</v>
      </c>
      <c r="B3539" s="1">
        <v>59329.0</v>
      </c>
      <c r="C3539" s="1">
        <v>59330.0</v>
      </c>
      <c r="D3539" s="1">
        <v>-0.020853</v>
      </c>
      <c r="E3539" s="1">
        <v>0.01137</v>
      </c>
      <c r="F3539" s="1">
        <v>-0.010604</v>
      </c>
      <c r="G3539" s="1">
        <v>0.004827</v>
      </c>
      <c r="H3539" s="1">
        <v>-0.0012980000000000001</v>
      </c>
      <c r="I3539" s="1">
        <v>0.005299</v>
      </c>
      <c r="J3539" s="1">
        <v>-0.01086</v>
      </c>
      <c r="K3539" s="1">
        <v>0.007176</v>
      </c>
    </row>
    <row r="3540" ht="15.75" customHeight="1">
      <c r="A3540" s="1">
        <v>59330.499965</v>
      </c>
      <c r="B3540" s="1">
        <v>59330.0</v>
      </c>
      <c r="C3540" s="1">
        <v>59331.0</v>
      </c>
      <c r="D3540" s="1">
        <v>-0.014786</v>
      </c>
      <c r="E3540" s="1">
        <v>0.010921</v>
      </c>
      <c r="F3540" s="1">
        <v>0.001194</v>
      </c>
      <c r="G3540" s="1">
        <v>0.004652</v>
      </c>
      <c r="H3540" s="1">
        <v>-0.009294</v>
      </c>
      <c r="I3540" s="1">
        <v>0.004864</v>
      </c>
      <c r="J3540" s="1">
        <v>-0.001865</v>
      </c>
      <c r="K3540" s="1">
        <v>0.007136</v>
      </c>
    </row>
    <row r="3541" ht="15.75" customHeight="1">
      <c r="A3541" s="1">
        <v>59331.499965</v>
      </c>
      <c r="B3541" s="1">
        <v>59331.0</v>
      </c>
      <c r="C3541" s="1">
        <v>59332.0</v>
      </c>
      <c r="D3541" s="1">
        <v>-0.021306</v>
      </c>
      <c r="E3541" s="1">
        <v>0.011603</v>
      </c>
      <c r="F3541" s="1">
        <v>0.002104</v>
      </c>
      <c r="G3541" s="1">
        <v>0.005115</v>
      </c>
      <c r="H3541" s="1">
        <v>-0.008553</v>
      </c>
      <c r="I3541" s="1">
        <v>0.005322</v>
      </c>
      <c r="J3541" s="1">
        <v>-0.010966</v>
      </c>
      <c r="K3541" s="1">
        <v>0.007342</v>
      </c>
    </row>
    <row r="3542" ht="15.75" customHeight="1">
      <c r="A3542" s="1">
        <v>59332.499965</v>
      </c>
      <c r="B3542" s="1">
        <v>59332.0</v>
      </c>
      <c r="C3542" s="1">
        <v>59333.0</v>
      </c>
      <c r="D3542" s="1">
        <v>0.010688</v>
      </c>
      <c r="E3542" s="1">
        <v>0.011683</v>
      </c>
      <c r="F3542" s="1">
        <v>-0.003595</v>
      </c>
      <c r="G3542" s="1">
        <v>0.004893</v>
      </c>
      <c r="H3542" s="1">
        <v>0.00597</v>
      </c>
      <c r="I3542" s="1">
        <v>0.005244</v>
      </c>
      <c r="J3542" s="1">
        <v>0.004524</v>
      </c>
      <c r="K3542" s="1">
        <v>0.007574</v>
      </c>
    </row>
    <row r="3543" ht="15.75" customHeight="1">
      <c r="A3543" s="1">
        <v>59333.499965</v>
      </c>
      <c r="B3543" s="1">
        <v>59333.0</v>
      </c>
      <c r="C3543" s="1">
        <v>59334.0</v>
      </c>
      <c r="D3543" s="1">
        <v>0.004679</v>
      </c>
      <c r="E3543" s="1">
        <v>0.012522</v>
      </c>
      <c r="F3543" s="1">
        <v>-0.004625</v>
      </c>
      <c r="G3543" s="1">
        <v>0.005299</v>
      </c>
      <c r="H3543" s="1">
        <v>0.009644</v>
      </c>
      <c r="I3543" s="1">
        <v>0.005728</v>
      </c>
      <c r="J3543" s="1">
        <v>-0.004484</v>
      </c>
      <c r="K3543" s="1">
        <v>0.007947</v>
      </c>
    </row>
    <row r="3544" ht="15.75" customHeight="1">
      <c r="A3544" s="1">
        <v>59334.499965</v>
      </c>
      <c r="B3544" s="1">
        <v>59334.0</v>
      </c>
      <c r="C3544" s="1">
        <v>59335.0</v>
      </c>
      <c r="D3544" s="1">
        <v>-0.001008</v>
      </c>
      <c r="E3544" s="1">
        <v>0.012706</v>
      </c>
      <c r="F3544" s="1">
        <v>0.004888</v>
      </c>
      <c r="G3544" s="1">
        <v>0.005291</v>
      </c>
      <c r="H3544" s="1">
        <v>-0.002532</v>
      </c>
      <c r="I3544" s="1">
        <v>0.005513</v>
      </c>
      <c r="J3544" s="1">
        <v>-0.001935</v>
      </c>
      <c r="K3544" s="1">
        <v>0.00832</v>
      </c>
    </row>
    <row r="3545" ht="15.75" customHeight="1">
      <c r="A3545" s="1">
        <v>59335.499965</v>
      </c>
      <c r="B3545" s="1">
        <v>59335.0</v>
      </c>
      <c r="C3545" s="1">
        <v>59336.0</v>
      </c>
      <c r="D3545" s="1">
        <v>0.011758</v>
      </c>
      <c r="E3545" s="1">
        <v>0.017661</v>
      </c>
      <c r="F3545" s="1">
        <v>0.008219</v>
      </c>
      <c r="G3545" s="1">
        <v>0.007041</v>
      </c>
      <c r="H3545" s="1">
        <v>0.003253</v>
      </c>
      <c r="I3545" s="1">
        <v>0.007509</v>
      </c>
      <c r="J3545" s="1">
        <v>-5.02E-4</v>
      </c>
      <c r="K3545" s="1">
        <v>0.012105</v>
      </c>
    </row>
    <row r="3546" ht="15.75" customHeight="1">
      <c r="A3546" s="1">
        <v>59336.499965</v>
      </c>
      <c r="B3546" s="1">
        <v>59336.0</v>
      </c>
      <c r="C3546" s="1">
        <v>59337.0</v>
      </c>
      <c r="D3546" s="1">
        <v>-0.027484</v>
      </c>
      <c r="E3546" s="1">
        <v>0.016915</v>
      </c>
      <c r="F3546" s="1">
        <v>-0.008148</v>
      </c>
      <c r="G3546" s="1">
        <v>0.006657</v>
      </c>
      <c r="H3546" s="1">
        <v>-7.15E-4</v>
      </c>
      <c r="I3546" s="1">
        <v>0.006933</v>
      </c>
      <c r="J3546" s="1">
        <v>-0.018186</v>
      </c>
      <c r="K3546" s="1">
        <v>0.01102</v>
      </c>
    </row>
    <row r="3547" ht="15.75" customHeight="1">
      <c r="A3547" s="1">
        <v>59337.499965</v>
      </c>
      <c r="B3547" s="1">
        <v>59337.0</v>
      </c>
      <c r="C3547" s="1">
        <v>59338.0</v>
      </c>
      <c r="D3547" s="1">
        <v>0.014498</v>
      </c>
      <c r="E3547" s="1">
        <v>0.014062</v>
      </c>
      <c r="F3547" s="1">
        <v>0.003583</v>
      </c>
      <c r="G3547" s="1">
        <v>0.006299</v>
      </c>
      <c r="H3547" s="1">
        <v>0.009086</v>
      </c>
      <c r="I3547" s="1">
        <v>0.005979</v>
      </c>
      <c r="J3547" s="1">
        <v>8.0E-5</v>
      </c>
      <c r="K3547" s="1">
        <v>0.008925</v>
      </c>
    </row>
    <row r="3548" ht="15.75" customHeight="1">
      <c r="A3548" s="1">
        <v>59338.499965</v>
      </c>
      <c r="B3548" s="1">
        <v>59338.0</v>
      </c>
      <c r="C3548" s="1">
        <v>59339.0</v>
      </c>
      <c r="D3548" s="1">
        <v>0.003647</v>
      </c>
      <c r="E3548" s="1">
        <v>0.016595</v>
      </c>
      <c r="F3548" s="1">
        <v>-0.009493</v>
      </c>
      <c r="G3548" s="1">
        <v>0.006858</v>
      </c>
      <c r="H3548" s="1">
        <v>0.007341</v>
      </c>
      <c r="I3548" s="1">
        <v>0.007057</v>
      </c>
      <c r="J3548" s="1">
        <v>-4.93E-4</v>
      </c>
      <c r="K3548" s="1">
        <v>0.010368</v>
      </c>
    </row>
    <row r="3549" ht="15.75" customHeight="1">
      <c r="A3549" s="1">
        <v>59339.499965</v>
      </c>
      <c r="B3549" s="1">
        <v>59339.0</v>
      </c>
      <c r="C3549" s="1">
        <v>59340.0</v>
      </c>
      <c r="D3549" s="1">
        <v>-0.030518</v>
      </c>
      <c r="E3549" s="1">
        <v>0.0141</v>
      </c>
      <c r="F3549" s="1">
        <v>-0.007759</v>
      </c>
      <c r="G3549" s="1">
        <v>0.006106</v>
      </c>
      <c r="H3549" s="1">
        <v>-0.004552</v>
      </c>
      <c r="I3549" s="1">
        <v>0.005808</v>
      </c>
      <c r="J3549" s="1">
        <v>-0.016082</v>
      </c>
      <c r="K3549" s="1">
        <v>0.008894</v>
      </c>
    </row>
    <row r="3550" ht="15.75" customHeight="1">
      <c r="A3550" s="1">
        <v>59340.499965</v>
      </c>
      <c r="B3550" s="1">
        <v>59340.0</v>
      </c>
      <c r="C3550" s="1">
        <v>59341.0</v>
      </c>
      <c r="D3550" s="1">
        <v>-0.004928</v>
      </c>
      <c r="E3550" s="1">
        <v>0.014097</v>
      </c>
      <c r="F3550" s="1">
        <v>-0.006646</v>
      </c>
      <c r="G3550" s="1">
        <v>0.006263</v>
      </c>
      <c r="H3550" s="1">
        <v>0.006391</v>
      </c>
      <c r="I3550" s="1">
        <v>0.006089</v>
      </c>
      <c r="J3550" s="1">
        <v>-0.007122</v>
      </c>
      <c r="K3550" s="1">
        <v>0.008619</v>
      </c>
    </row>
    <row r="3551" ht="15.75" customHeight="1">
      <c r="A3551" s="1">
        <v>59341.499965</v>
      </c>
      <c r="B3551" s="1">
        <v>59341.0</v>
      </c>
      <c r="C3551" s="1">
        <v>59342.0</v>
      </c>
      <c r="D3551" s="1">
        <v>-0.028056</v>
      </c>
      <c r="E3551" s="1">
        <v>0.013573</v>
      </c>
      <c r="F3551" s="1">
        <v>0.006353</v>
      </c>
      <c r="G3551" s="1">
        <v>0.006451</v>
      </c>
      <c r="H3551" s="1">
        <v>-0.003728</v>
      </c>
      <c r="I3551" s="1">
        <v>0.005722</v>
      </c>
      <c r="J3551" s="1">
        <v>-0.023232</v>
      </c>
      <c r="K3551" s="1">
        <v>0.008324</v>
      </c>
    </row>
    <row r="3552" ht="15.75" customHeight="1">
      <c r="A3552" s="1">
        <v>59342.499965</v>
      </c>
      <c r="B3552" s="1">
        <v>59342.0</v>
      </c>
      <c r="C3552" s="1">
        <v>59343.0</v>
      </c>
      <c r="D3552" s="1">
        <v>-2.76E-4</v>
      </c>
      <c r="E3552" s="1">
        <v>0.013167</v>
      </c>
      <c r="F3552" s="1">
        <v>-0.002063</v>
      </c>
      <c r="G3552" s="1">
        <v>0.005833</v>
      </c>
      <c r="H3552" s="1">
        <v>0.003982</v>
      </c>
      <c r="I3552" s="1">
        <v>0.005597</v>
      </c>
      <c r="J3552" s="1">
        <v>-0.00424</v>
      </c>
      <c r="K3552" s="1">
        <v>0.008116</v>
      </c>
    </row>
    <row r="3553" ht="15.75" customHeight="1">
      <c r="A3553" s="1">
        <v>59343.499965</v>
      </c>
      <c r="B3553" s="1">
        <v>59343.0</v>
      </c>
      <c r="C3553" s="1">
        <v>59344.0</v>
      </c>
      <c r="D3553" s="1">
        <v>0.016612</v>
      </c>
      <c r="E3553" s="1">
        <v>0.01411</v>
      </c>
      <c r="F3553" s="1">
        <v>0.009464</v>
      </c>
      <c r="G3553" s="1">
        <v>0.006564</v>
      </c>
      <c r="H3553" s="1">
        <v>0.01355</v>
      </c>
      <c r="I3553" s="1">
        <v>0.005985</v>
      </c>
      <c r="J3553" s="1">
        <v>-0.006346</v>
      </c>
      <c r="K3553" s="1">
        <v>0.008681</v>
      </c>
    </row>
    <row r="3554" ht="15.75" customHeight="1">
      <c r="A3554" s="1">
        <v>59344.499965</v>
      </c>
      <c r="B3554" s="1">
        <v>59344.0</v>
      </c>
      <c r="C3554" s="1">
        <v>59345.0</v>
      </c>
      <c r="D3554" s="1">
        <v>-0.021256</v>
      </c>
      <c r="E3554" s="1">
        <v>0.013522</v>
      </c>
      <c r="F3554" s="1">
        <v>-0.003095</v>
      </c>
      <c r="G3554" s="1">
        <v>0.005752</v>
      </c>
      <c r="H3554" s="1">
        <v>9.33E-4</v>
      </c>
      <c r="I3554" s="1">
        <v>0.005826</v>
      </c>
      <c r="J3554" s="1">
        <v>-0.017057</v>
      </c>
      <c r="K3554" s="1">
        <v>0.00837</v>
      </c>
    </row>
    <row r="3555" ht="15.75" customHeight="1">
      <c r="A3555" s="1">
        <v>59345.499965</v>
      </c>
      <c r="B3555" s="1">
        <v>59345.0</v>
      </c>
      <c r="C3555" s="1">
        <v>59346.0</v>
      </c>
      <c r="D3555" s="1">
        <v>-0.023859</v>
      </c>
      <c r="E3555" s="1">
        <v>0.015518</v>
      </c>
      <c r="F3555" s="1">
        <v>-0.009528</v>
      </c>
      <c r="G3555" s="1">
        <v>0.00592</v>
      </c>
      <c r="H3555" s="1">
        <v>-0.0023</v>
      </c>
      <c r="I3555" s="1">
        <v>0.00652</v>
      </c>
      <c r="J3555" s="1">
        <v>-0.011981</v>
      </c>
      <c r="K3555" s="1">
        <v>0.009829</v>
      </c>
    </row>
    <row r="3556" ht="15.75" customHeight="1">
      <c r="A3556" s="1">
        <v>59346.499965</v>
      </c>
      <c r="B3556" s="1">
        <v>59346.0</v>
      </c>
      <c r="C3556" s="1">
        <v>59347.0</v>
      </c>
      <c r="D3556" s="1">
        <v>-0.022364</v>
      </c>
      <c r="E3556" s="1">
        <v>0.0159</v>
      </c>
      <c r="F3556" s="1">
        <v>-0.004146</v>
      </c>
      <c r="G3556" s="1">
        <v>0.006898</v>
      </c>
      <c r="H3556" s="1">
        <v>-0.002025</v>
      </c>
      <c r="I3556" s="1">
        <v>0.006528</v>
      </c>
      <c r="J3556" s="1">
        <v>-0.014789</v>
      </c>
      <c r="K3556" s="1">
        <v>0.01003</v>
      </c>
    </row>
    <row r="3557" ht="15.75" customHeight="1">
      <c r="A3557" s="1">
        <v>59347.499965</v>
      </c>
      <c r="B3557" s="1">
        <v>59347.0</v>
      </c>
      <c r="C3557" s="1">
        <v>59348.0</v>
      </c>
      <c r="D3557" s="1">
        <v>-0.020304</v>
      </c>
      <c r="E3557" s="1">
        <v>0.018577</v>
      </c>
      <c r="F3557" s="1">
        <v>-0.024062</v>
      </c>
      <c r="G3557" s="1">
        <v>0.006835</v>
      </c>
      <c r="H3557" s="1">
        <v>-0.00196</v>
      </c>
      <c r="I3557" s="1">
        <v>0.007936</v>
      </c>
      <c r="J3557" s="1">
        <v>-0.002397</v>
      </c>
      <c r="K3557" s="1">
        <v>0.011753</v>
      </c>
    </row>
    <row r="3558" ht="15.75" customHeight="1">
      <c r="A3558" s="1">
        <v>59348.499965</v>
      </c>
      <c r="B3558" s="1">
        <v>59348.0</v>
      </c>
      <c r="C3558" s="1">
        <v>59349.0</v>
      </c>
      <c r="D3558" s="1">
        <v>0.010097</v>
      </c>
      <c r="E3558" s="1">
        <v>0.020986</v>
      </c>
      <c r="F3558" s="1">
        <v>0.008951</v>
      </c>
      <c r="G3558" s="1">
        <v>0.009427</v>
      </c>
      <c r="H3558" s="1">
        <v>-0.009461</v>
      </c>
      <c r="I3558" s="1">
        <v>0.008672</v>
      </c>
      <c r="J3558" s="1">
        <v>0.014853</v>
      </c>
      <c r="K3558" s="1">
        <v>0.013903</v>
      </c>
    </row>
    <row r="3559" ht="15.75" customHeight="1">
      <c r="A3559" s="1">
        <v>59349.499965</v>
      </c>
      <c r="B3559" s="1">
        <v>59349.0</v>
      </c>
      <c r="C3559" s="1">
        <v>59350.0</v>
      </c>
      <c r="D3559" s="1">
        <v>0.011661</v>
      </c>
      <c r="E3559" s="1">
        <v>0.01238</v>
      </c>
      <c r="F3559" s="1">
        <v>7.26E-4</v>
      </c>
      <c r="G3559" s="1">
        <v>0.004738</v>
      </c>
      <c r="H3559" s="1">
        <v>-0.001035</v>
      </c>
      <c r="I3559" s="1">
        <v>0.00504</v>
      </c>
      <c r="J3559" s="1">
        <v>0.011836</v>
      </c>
      <c r="K3559" s="1">
        <v>0.008284</v>
      </c>
    </row>
    <row r="3560" ht="15.75" customHeight="1">
      <c r="A3560" s="1">
        <v>59350.499965</v>
      </c>
      <c r="B3560" s="1">
        <v>59350.0</v>
      </c>
      <c r="C3560" s="1">
        <v>59351.0</v>
      </c>
      <c r="D3560" s="1">
        <v>-0.004211</v>
      </c>
      <c r="E3560" s="1">
        <v>0.012664</v>
      </c>
      <c r="F3560" s="1">
        <v>-0.002507</v>
      </c>
      <c r="G3560" s="1">
        <v>0.004928</v>
      </c>
      <c r="H3560" s="1">
        <v>-0.002556</v>
      </c>
      <c r="I3560" s="1">
        <v>0.005198</v>
      </c>
      <c r="J3560" s="1">
        <v>0.00229</v>
      </c>
      <c r="K3560" s="1">
        <v>0.008512</v>
      </c>
    </row>
    <row r="3561" ht="15.75" customHeight="1">
      <c r="A3561" s="1">
        <v>59351.499965</v>
      </c>
      <c r="B3561" s="1">
        <v>59351.0</v>
      </c>
      <c r="C3561" s="1">
        <v>59352.0</v>
      </c>
      <c r="D3561" s="1">
        <v>0.02123</v>
      </c>
      <c r="E3561" s="1">
        <v>0.01236</v>
      </c>
      <c r="F3561" s="1">
        <v>6.43E-4</v>
      </c>
      <c r="G3561" s="1">
        <v>0.004955</v>
      </c>
      <c r="H3561" s="1">
        <v>-0.001026</v>
      </c>
      <c r="I3561" s="1">
        <v>0.005207</v>
      </c>
      <c r="J3561" s="1">
        <v>0.021257</v>
      </c>
      <c r="K3561" s="1">
        <v>0.00832</v>
      </c>
    </row>
    <row r="3562" ht="15.75" customHeight="1">
      <c r="A3562" s="1">
        <v>59352.499965</v>
      </c>
      <c r="B3562" s="1">
        <v>59352.0</v>
      </c>
      <c r="C3562" s="1">
        <v>59353.0</v>
      </c>
      <c r="D3562" s="1">
        <v>-0.045662</v>
      </c>
      <c r="E3562" s="1">
        <v>0.012042</v>
      </c>
      <c r="F3562" s="1">
        <v>-0.003784</v>
      </c>
      <c r="G3562" s="1">
        <v>0.005243</v>
      </c>
      <c r="H3562" s="1">
        <v>-0.016578</v>
      </c>
      <c r="I3562" s="1">
        <v>0.005336</v>
      </c>
      <c r="J3562" s="1">
        <v>-0.017796</v>
      </c>
      <c r="K3562" s="1">
        <v>0.007871</v>
      </c>
    </row>
    <row r="3563" ht="15.75" customHeight="1">
      <c r="A3563" s="1">
        <v>59353.499965</v>
      </c>
      <c r="B3563" s="1">
        <v>59353.0</v>
      </c>
      <c r="C3563" s="1">
        <v>59354.0</v>
      </c>
      <c r="D3563" s="1">
        <v>0.001071</v>
      </c>
      <c r="E3563" s="1">
        <v>0.012215</v>
      </c>
      <c r="F3563" s="1">
        <v>0.005045</v>
      </c>
      <c r="G3563" s="1">
        <v>0.005525</v>
      </c>
      <c r="H3563" s="1">
        <v>-0.001126</v>
      </c>
      <c r="I3563" s="1">
        <v>0.005501</v>
      </c>
      <c r="J3563" s="1">
        <v>-0.001156</v>
      </c>
      <c r="K3563" s="1">
        <v>0.007802</v>
      </c>
    </row>
    <row r="3564" ht="15.75" customHeight="1">
      <c r="A3564" s="1">
        <v>59354.499965</v>
      </c>
      <c r="B3564" s="1">
        <v>59354.0</v>
      </c>
      <c r="C3564" s="1">
        <v>59355.0</v>
      </c>
      <c r="D3564" s="1">
        <v>-0.006237</v>
      </c>
      <c r="E3564" s="1">
        <v>0.011904</v>
      </c>
      <c r="F3564" s="1">
        <v>-7.35E-4</v>
      </c>
      <c r="G3564" s="1">
        <v>0.005046</v>
      </c>
      <c r="H3564" s="1">
        <v>0.005737</v>
      </c>
      <c r="I3564" s="1">
        <v>0.005439</v>
      </c>
      <c r="J3564" s="1">
        <v>-0.011909</v>
      </c>
      <c r="K3564" s="1">
        <v>0.007621</v>
      </c>
    </row>
    <row r="3565" ht="15.75" customHeight="1">
      <c r="A3565" s="1">
        <v>59355.499965</v>
      </c>
      <c r="B3565" s="1">
        <v>59355.0</v>
      </c>
      <c r="C3565" s="1">
        <v>59356.0</v>
      </c>
      <c r="D3565" s="1">
        <v>-0.003535</v>
      </c>
      <c r="E3565" s="1">
        <v>0.012235</v>
      </c>
      <c r="F3565" s="1">
        <v>-0.004172</v>
      </c>
      <c r="G3565" s="1">
        <v>0.005086</v>
      </c>
      <c r="H3565" s="1">
        <v>0.003095</v>
      </c>
      <c r="I3565" s="1">
        <v>0.005598</v>
      </c>
      <c r="J3565" s="1">
        <v>-0.004059</v>
      </c>
      <c r="K3565" s="1">
        <v>0.007835</v>
      </c>
    </row>
    <row r="3566" ht="15.75" customHeight="1">
      <c r="A3566" s="1">
        <v>59356.499965</v>
      </c>
      <c r="B3566" s="1">
        <v>59356.0</v>
      </c>
      <c r="C3566" s="1">
        <v>59357.0</v>
      </c>
      <c r="D3566" s="1">
        <v>-9.0E-4</v>
      </c>
      <c r="E3566" s="1">
        <v>0.012881</v>
      </c>
      <c r="F3566" s="1">
        <v>0.008168</v>
      </c>
      <c r="G3566" s="1">
        <v>0.005955</v>
      </c>
      <c r="H3566" s="1">
        <v>-0.003076</v>
      </c>
      <c r="I3566" s="1">
        <v>0.005707</v>
      </c>
      <c r="J3566" s="1">
        <v>-0.003188</v>
      </c>
      <c r="K3566" s="1">
        <v>0.008224</v>
      </c>
    </row>
    <row r="3567" ht="15.75" customHeight="1">
      <c r="A3567" s="1">
        <v>59357.499965</v>
      </c>
      <c r="B3567" s="1">
        <v>59357.0</v>
      </c>
      <c r="C3567" s="1">
        <v>59358.0</v>
      </c>
      <c r="D3567" s="1">
        <v>-3.44E-4</v>
      </c>
      <c r="E3567" s="1">
        <v>0.014869</v>
      </c>
      <c r="F3567" s="1">
        <v>1.62E-4</v>
      </c>
      <c r="G3567" s="1">
        <v>0.006279</v>
      </c>
      <c r="H3567" s="1">
        <v>-0.001062</v>
      </c>
      <c r="I3567" s="1">
        <v>0.006821</v>
      </c>
      <c r="J3567" s="1">
        <v>0.001563</v>
      </c>
      <c r="K3567" s="1">
        <v>0.009585</v>
      </c>
    </row>
    <row r="3568" ht="15.75" customHeight="1">
      <c r="A3568" s="1">
        <v>59358.499965</v>
      </c>
      <c r="B3568" s="1">
        <v>59358.0</v>
      </c>
      <c r="C3568" s="1">
        <v>59359.0</v>
      </c>
      <c r="D3568" s="1">
        <v>0.014347</v>
      </c>
      <c r="E3568" s="1">
        <v>0.022669</v>
      </c>
      <c r="F3568" s="1">
        <v>7.97E-4</v>
      </c>
      <c r="G3568" s="1">
        <v>0.010075</v>
      </c>
      <c r="H3568" s="1">
        <v>0.017562</v>
      </c>
      <c r="I3568" s="1">
        <v>0.011073</v>
      </c>
      <c r="J3568" s="1">
        <v>-0.011312</v>
      </c>
      <c r="K3568" s="1">
        <v>0.013974</v>
      </c>
    </row>
    <row r="3569" ht="15.75" customHeight="1">
      <c r="A3569" s="1">
        <v>59359.499965</v>
      </c>
      <c r="B3569" s="1">
        <v>59359.0</v>
      </c>
      <c r="C3569" s="1">
        <v>59360.0</v>
      </c>
      <c r="D3569" s="1">
        <v>-0.013746</v>
      </c>
      <c r="E3569" s="1">
        <v>0.013324</v>
      </c>
      <c r="F3569" s="1">
        <v>-0.003784</v>
      </c>
      <c r="G3569" s="1">
        <v>0.005968</v>
      </c>
      <c r="H3569" s="1">
        <v>-0.004735</v>
      </c>
      <c r="I3569" s="1">
        <v>0.00599</v>
      </c>
      <c r="J3569" s="1">
        <v>-0.005023</v>
      </c>
      <c r="K3569" s="1">
        <v>0.008786</v>
      </c>
    </row>
    <row r="3570" ht="15.75" customHeight="1">
      <c r="A3570" s="1">
        <v>59360.499965</v>
      </c>
      <c r="B3570" s="1">
        <v>59360.0</v>
      </c>
      <c r="C3570" s="1">
        <v>59361.0</v>
      </c>
      <c r="D3570" s="1">
        <v>-0.018333</v>
      </c>
      <c r="E3570" s="1">
        <v>0.014465</v>
      </c>
      <c r="F3570" s="1">
        <v>-0.003483</v>
      </c>
      <c r="G3570" s="1">
        <v>0.006096</v>
      </c>
      <c r="H3570" s="1">
        <v>-0.009305</v>
      </c>
      <c r="I3570" s="1">
        <v>0.006586</v>
      </c>
      <c r="J3570" s="1">
        <v>-0.002759</v>
      </c>
      <c r="K3570" s="1">
        <v>0.009548</v>
      </c>
    </row>
    <row r="3571" ht="15.75" customHeight="1">
      <c r="A3571" s="1">
        <v>59361.499965</v>
      </c>
      <c r="B3571" s="1">
        <v>59361.0</v>
      </c>
      <c r="C3571" s="1">
        <v>59362.0</v>
      </c>
      <c r="D3571" s="1">
        <v>-0.004123</v>
      </c>
      <c r="E3571" s="1">
        <v>0.014719</v>
      </c>
      <c r="F3571" s="1">
        <v>0.002066</v>
      </c>
      <c r="G3571" s="1">
        <v>0.006552</v>
      </c>
      <c r="H3571" s="1">
        <v>0.005769</v>
      </c>
      <c r="I3571" s="1">
        <v>0.007097</v>
      </c>
      <c r="J3571" s="1">
        <v>-0.010521</v>
      </c>
      <c r="K3571" s="1">
        <v>0.009171</v>
      </c>
    </row>
    <row r="3572" ht="15.75" customHeight="1">
      <c r="A3572" s="1">
        <v>59362.499965</v>
      </c>
      <c r="B3572" s="1">
        <v>59362.0</v>
      </c>
      <c r="C3572" s="1">
        <v>59363.0</v>
      </c>
      <c r="D3572" s="1">
        <v>-0.030853</v>
      </c>
      <c r="E3572" s="1">
        <v>0.015476</v>
      </c>
      <c r="F3572" s="1">
        <v>-0.007704</v>
      </c>
      <c r="G3572" s="1">
        <v>0.006663</v>
      </c>
      <c r="H3572" s="1">
        <v>-0.010452</v>
      </c>
      <c r="I3572" s="1">
        <v>0.007107</v>
      </c>
      <c r="J3572" s="1">
        <v>-0.010797</v>
      </c>
      <c r="K3572" s="1">
        <v>0.009926</v>
      </c>
    </row>
    <row r="3573" ht="15.75" customHeight="1">
      <c r="A3573" s="1">
        <v>59363.499965</v>
      </c>
      <c r="B3573" s="1">
        <v>59363.0</v>
      </c>
      <c r="C3573" s="1">
        <v>59364.0</v>
      </c>
      <c r="D3573" s="1">
        <v>0.025166</v>
      </c>
      <c r="E3573" s="1">
        <v>0.017315</v>
      </c>
      <c r="F3573" s="1">
        <v>0.00753</v>
      </c>
      <c r="G3573" s="1">
        <v>0.007668</v>
      </c>
      <c r="H3573" s="1">
        <v>0.003809</v>
      </c>
      <c r="I3573" s="1">
        <v>0.007798</v>
      </c>
      <c r="J3573" s="1">
        <v>0.013215</v>
      </c>
      <c r="K3573" s="1">
        <v>0.011059</v>
      </c>
    </row>
    <row r="3574" ht="15.75" customHeight="1">
      <c r="A3574" s="1">
        <v>59364.499965</v>
      </c>
      <c r="B3574" s="1">
        <v>59364.0</v>
      </c>
      <c r="C3574" s="1">
        <v>59365.0</v>
      </c>
      <c r="D3574" s="1">
        <v>-0.015029</v>
      </c>
      <c r="E3574" s="1">
        <v>0.018308</v>
      </c>
      <c r="F3574" s="1">
        <v>0.003834</v>
      </c>
      <c r="G3574" s="1">
        <v>0.008669</v>
      </c>
      <c r="H3574" s="1">
        <v>-0.003761</v>
      </c>
      <c r="I3574" s="1">
        <v>0.008606</v>
      </c>
      <c r="J3574" s="1">
        <v>-0.007895</v>
      </c>
      <c r="K3574" s="1">
        <v>0.011003</v>
      </c>
    </row>
    <row r="3575" ht="15.75" customHeight="1">
      <c r="A3575" s="1">
        <v>59365.499965</v>
      </c>
      <c r="B3575" s="1">
        <v>59365.0</v>
      </c>
      <c r="C3575" s="1">
        <v>59366.0</v>
      </c>
      <c r="D3575" s="1">
        <v>-0.022199</v>
      </c>
      <c r="E3575" s="1">
        <v>0.01969</v>
      </c>
      <c r="F3575" s="1">
        <v>-0.006669</v>
      </c>
      <c r="G3575" s="1">
        <v>0.00956</v>
      </c>
      <c r="H3575" s="1">
        <v>-0.002656</v>
      </c>
      <c r="I3575" s="1">
        <v>0.009084</v>
      </c>
      <c r="J3575" s="1">
        <v>-0.011921</v>
      </c>
      <c r="K3575" s="1">
        <v>0.011621</v>
      </c>
    </row>
    <row r="3576" ht="15.75" customHeight="1">
      <c r="A3576" s="1">
        <v>59366.499965</v>
      </c>
      <c r="B3576" s="1">
        <v>59366.0</v>
      </c>
      <c r="C3576" s="1">
        <v>59367.0</v>
      </c>
      <c r="D3576" s="1">
        <v>-0.018836</v>
      </c>
      <c r="E3576" s="1">
        <v>0.023219</v>
      </c>
      <c r="F3576" s="1">
        <v>-0.00952</v>
      </c>
      <c r="G3576" s="1">
        <v>0.009839</v>
      </c>
      <c r="H3576" s="1">
        <v>-0.003374</v>
      </c>
      <c r="I3576" s="1">
        <v>0.010519</v>
      </c>
      <c r="J3576" s="1">
        <v>-0.008322</v>
      </c>
      <c r="K3576" s="1">
        <v>0.014042</v>
      </c>
    </row>
    <row r="3577" ht="15.75" customHeight="1">
      <c r="A3577" s="1">
        <v>59367.499965</v>
      </c>
      <c r="B3577" s="1">
        <v>59367.0</v>
      </c>
      <c r="C3577" s="1">
        <v>59368.0</v>
      </c>
      <c r="D3577" s="1">
        <v>0.014206</v>
      </c>
      <c r="E3577" s="1">
        <v>0.028873</v>
      </c>
      <c r="F3577" s="1">
        <v>0.015418</v>
      </c>
      <c r="G3577" s="1">
        <v>0.01369</v>
      </c>
      <c r="H3577" s="1">
        <v>-0.003666</v>
      </c>
      <c r="I3577" s="1">
        <v>0.012488</v>
      </c>
      <c r="J3577" s="1">
        <v>0.006033</v>
      </c>
      <c r="K3577" s="1">
        <v>0.017248</v>
      </c>
    </row>
    <row r="3578" ht="15.75" customHeight="1">
      <c r="A3578" s="1">
        <v>59387.499965</v>
      </c>
      <c r="B3578" s="1">
        <v>59387.0</v>
      </c>
      <c r="C3578" s="1">
        <v>59388.0</v>
      </c>
      <c r="D3578" s="1">
        <v>-0.010064</v>
      </c>
      <c r="E3578" s="1">
        <v>0.032598</v>
      </c>
      <c r="F3578" s="1">
        <v>0.00405</v>
      </c>
      <c r="G3578" s="1">
        <v>0.014478</v>
      </c>
      <c r="H3578" s="1">
        <v>0.004746</v>
      </c>
      <c r="I3578" s="1">
        <v>0.014555</v>
      </c>
      <c r="J3578" s="1">
        <v>-0.014374</v>
      </c>
      <c r="K3578" s="1">
        <v>0.01931</v>
      </c>
    </row>
    <row r="3579" ht="15.75" customHeight="1">
      <c r="A3579" s="1">
        <v>59388.499965</v>
      </c>
      <c r="B3579" s="1">
        <v>59388.0</v>
      </c>
      <c r="C3579" s="1">
        <v>59389.0</v>
      </c>
      <c r="D3579" s="1">
        <v>-0.045504</v>
      </c>
      <c r="E3579" s="1">
        <v>0.022813</v>
      </c>
      <c r="F3579" s="1">
        <v>-0.017056</v>
      </c>
      <c r="G3579" s="1">
        <v>0.009707</v>
      </c>
      <c r="H3579" s="1">
        <v>-0.021705</v>
      </c>
      <c r="I3579" s="1">
        <v>0.00987</v>
      </c>
      <c r="J3579" s="1">
        <v>-0.00234</v>
      </c>
      <c r="K3579" s="1">
        <v>0.01423</v>
      </c>
    </row>
    <row r="3580" ht="15.75" customHeight="1">
      <c r="A3580" s="1">
        <v>59389.499965</v>
      </c>
      <c r="B3580" s="1">
        <v>59389.0</v>
      </c>
      <c r="C3580" s="1">
        <v>59390.0</v>
      </c>
      <c r="D3580" s="1">
        <v>0.022368</v>
      </c>
      <c r="E3580" s="1">
        <v>0.02316</v>
      </c>
      <c r="F3580" s="1">
        <v>0.005492</v>
      </c>
      <c r="G3580" s="1">
        <v>0.010416</v>
      </c>
      <c r="H3580" s="1">
        <v>-0.003475</v>
      </c>
      <c r="I3580" s="1">
        <v>0.010032</v>
      </c>
      <c r="J3580" s="1">
        <v>0.018858</v>
      </c>
      <c r="K3580" s="1">
        <v>0.014601</v>
      </c>
    </row>
    <row r="3581" ht="15.75" customHeight="1">
      <c r="A3581" s="1">
        <v>59390.499965</v>
      </c>
      <c r="B3581" s="1">
        <v>59390.0</v>
      </c>
      <c r="C3581" s="1">
        <v>59391.0</v>
      </c>
      <c r="D3581" s="1">
        <v>0.039641</v>
      </c>
      <c r="E3581" s="1">
        <v>0.019533</v>
      </c>
      <c r="F3581" s="1">
        <v>0.01213</v>
      </c>
      <c r="G3581" s="1">
        <v>0.009718</v>
      </c>
      <c r="H3581" s="1">
        <v>0.007481</v>
      </c>
      <c r="I3581" s="1">
        <v>0.008604</v>
      </c>
      <c r="J3581" s="1">
        <v>0.018351</v>
      </c>
      <c r="K3581" s="1">
        <v>0.012119</v>
      </c>
    </row>
    <row r="3582" ht="15.75" customHeight="1">
      <c r="A3582" s="1">
        <v>59391.499965</v>
      </c>
      <c r="B3582" s="1">
        <v>59391.0</v>
      </c>
      <c r="C3582" s="1">
        <v>59392.0</v>
      </c>
      <c r="D3582" s="1">
        <v>-0.037271</v>
      </c>
      <c r="E3582" s="1">
        <v>0.017334</v>
      </c>
      <c r="F3582" s="1">
        <v>-0.004206</v>
      </c>
      <c r="G3582" s="1">
        <v>0.008732</v>
      </c>
      <c r="H3582" s="1">
        <v>-0.006514</v>
      </c>
      <c r="I3582" s="1">
        <v>0.008132</v>
      </c>
      <c r="J3582" s="1">
        <v>-0.021097</v>
      </c>
      <c r="K3582" s="1">
        <v>0.010374</v>
      </c>
    </row>
    <row r="3583" ht="15.75" customHeight="1">
      <c r="A3583" s="1">
        <v>59392.499965</v>
      </c>
      <c r="B3583" s="1">
        <v>59392.0</v>
      </c>
      <c r="C3583" s="1">
        <v>59393.0</v>
      </c>
      <c r="D3583" s="1">
        <v>-0.020023</v>
      </c>
      <c r="E3583" s="1">
        <v>0.015655</v>
      </c>
      <c r="F3583" s="1">
        <v>-0.004789</v>
      </c>
      <c r="G3583" s="1">
        <v>0.006939</v>
      </c>
      <c r="H3583" s="1">
        <v>2.9E-4</v>
      </c>
      <c r="I3583" s="1">
        <v>0.007438</v>
      </c>
      <c r="J3583" s="1">
        <v>-0.015296</v>
      </c>
      <c r="K3583" s="1">
        <v>0.009663</v>
      </c>
    </row>
    <row r="3584" ht="15.75" customHeight="1">
      <c r="A3584" s="1">
        <v>59393.499965</v>
      </c>
      <c r="B3584" s="1">
        <v>59393.0</v>
      </c>
      <c r="C3584" s="1">
        <v>59394.0</v>
      </c>
      <c r="D3584" s="1">
        <v>-0.008984</v>
      </c>
      <c r="E3584" s="1">
        <v>0.015537</v>
      </c>
      <c r="F3584" s="1">
        <v>-0.004597</v>
      </c>
      <c r="G3584" s="1">
        <v>0.006657</v>
      </c>
      <c r="H3584" s="1">
        <v>-0.006374</v>
      </c>
      <c r="I3584" s="1">
        <v>0.007</v>
      </c>
      <c r="J3584" s="1">
        <v>9.91E-4</v>
      </c>
      <c r="K3584" s="1">
        <v>0.010193</v>
      </c>
    </row>
    <row r="3585" ht="15.75" customHeight="1">
      <c r="A3585" s="1">
        <v>59394.499965</v>
      </c>
      <c r="B3585" s="1">
        <v>59394.0</v>
      </c>
      <c r="C3585" s="1">
        <v>59395.0</v>
      </c>
      <c r="D3585" s="1">
        <v>0.002882</v>
      </c>
      <c r="E3585" s="1">
        <v>0.014492</v>
      </c>
      <c r="F3585" s="1">
        <v>0.00392</v>
      </c>
      <c r="G3585" s="1">
        <v>0.006886</v>
      </c>
      <c r="H3585" s="1">
        <v>0.011183</v>
      </c>
      <c r="I3585" s="1">
        <v>0.007091</v>
      </c>
      <c r="J3585" s="1">
        <v>-0.013041</v>
      </c>
      <c r="K3585" s="1">
        <v>0.008713</v>
      </c>
    </row>
    <row r="3586" ht="15.75" customHeight="1">
      <c r="A3586" s="1">
        <v>59395.499965</v>
      </c>
      <c r="B3586" s="1">
        <v>59395.0</v>
      </c>
      <c r="C3586" s="1">
        <v>59396.0</v>
      </c>
      <c r="D3586" s="1">
        <v>0.015676</v>
      </c>
      <c r="E3586" s="1">
        <v>0.014577</v>
      </c>
      <c r="F3586" s="1">
        <v>-0.006626</v>
      </c>
      <c r="G3586" s="1">
        <v>0.006222</v>
      </c>
      <c r="H3586" s="1">
        <v>0.010048</v>
      </c>
      <c r="I3586" s="1">
        <v>0.006974</v>
      </c>
      <c r="J3586" s="1">
        <v>0.005089</v>
      </c>
      <c r="K3586" s="1">
        <v>0.009232</v>
      </c>
    </row>
    <row r="3587" ht="15.75" customHeight="1">
      <c r="A3587" s="1">
        <v>59396.499965</v>
      </c>
      <c r="B3587" s="1">
        <v>59396.0</v>
      </c>
      <c r="C3587" s="1">
        <v>59397.0</v>
      </c>
      <c r="D3587" s="1">
        <v>0.078543</v>
      </c>
      <c r="E3587" s="1">
        <v>0.011165</v>
      </c>
      <c r="F3587" s="1">
        <v>0.008483</v>
      </c>
      <c r="G3587" s="1">
        <v>0.00453</v>
      </c>
      <c r="H3587" s="1">
        <v>0.022038</v>
      </c>
      <c r="I3587" s="1">
        <v>0.004799</v>
      </c>
      <c r="J3587" s="1">
        <v>0.034773</v>
      </c>
      <c r="K3587" s="1">
        <v>0.007161</v>
      </c>
    </row>
    <row r="3588" ht="15.75" customHeight="1">
      <c r="A3588" s="1">
        <v>59397.499965</v>
      </c>
      <c r="B3588" s="1">
        <v>59397.0</v>
      </c>
      <c r="C3588" s="1">
        <v>59398.0</v>
      </c>
      <c r="D3588" s="1">
        <v>-0.007857</v>
      </c>
      <c r="E3588" s="1">
        <v>0.016532</v>
      </c>
      <c r="F3588" s="1">
        <v>0.006615</v>
      </c>
      <c r="G3588" s="1">
        <v>0.00742</v>
      </c>
      <c r="H3588" s="1">
        <v>-0.003268</v>
      </c>
      <c r="I3588" s="1">
        <v>0.007549</v>
      </c>
      <c r="J3588" s="1">
        <v>-0.007183</v>
      </c>
      <c r="K3588" s="1">
        <v>0.010668</v>
      </c>
    </row>
    <row r="3589" ht="15.75" customHeight="1">
      <c r="A3589" s="1">
        <v>59398.499965</v>
      </c>
      <c r="B3589" s="1">
        <v>59398.0</v>
      </c>
      <c r="C3589" s="1">
        <v>59399.0</v>
      </c>
      <c r="D3589" s="1">
        <v>0.012316</v>
      </c>
      <c r="E3589" s="1">
        <v>0.012585</v>
      </c>
      <c r="F3589" s="1">
        <v>0.001647</v>
      </c>
      <c r="G3589" s="1">
        <v>0.005359</v>
      </c>
      <c r="H3589" s="1">
        <v>-0.001736</v>
      </c>
      <c r="I3589" s="1">
        <v>0.005456</v>
      </c>
      <c r="J3589" s="1">
        <v>0.014062</v>
      </c>
      <c r="K3589" s="1">
        <v>0.0083</v>
      </c>
    </row>
    <row r="3590" ht="15.75" customHeight="1">
      <c r="A3590" s="1">
        <v>59399.499965</v>
      </c>
      <c r="B3590" s="1">
        <v>59399.0</v>
      </c>
      <c r="C3590" s="1">
        <v>59400.0</v>
      </c>
      <c r="D3590" s="1">
        <v>-0.020566</v>
      </c>
      <c r="E3590" s="1">
        <v>0.011799</v>
      </c>
      <c r="F3590" s="1">
        <v>-0.002315</v>
      </c>
      <c r="G3590" s="1">
        <v>0.005439</v>
      </c>
      <c r="H3590" s="1">
        <v>-0.005643</v>
      </c>
      <c r="I3590" s="1">
        <v>0.005257</v>
      </c>
      <c r="J3590" s="1">
        <v>-0.01093</v>
      </c>
      <c r="K3590" s="1">
        <v>0.007502</v>
      </c>
    </row>
    <row r="3591" ht="15.75" customHeight="1">
      <c r="A3591" s="1">
        <v>59400.499965</v>
      </c>
      <c r="B3591" s="1">
        <v>59400.0</v>
      </c>
      <c r="C3591" s="1">
        <v>59401.0</v>
      </c>
      <c r="D3591" s="1">
        <v>-0.004006</v>
      </c>
      <c r="E3591" s="1">
        <v>0.011197</v>
      </c>
      <c r="F3591" s="1">
        <v>-0.004292</v>
      </c>
      <c r="G3591" s="1">
        <v>0.004595</v>
      </c>
      <c r="H3591" s="1">
        <v>4.14E-4</v>
      </c>
      <c r="I3591" s="1">
        <v>0.005165</v>
      </c>
      <c r="J3591" s="1">
        <v>-0.001535</v>
      </c>
      <c r="K3591" s="1">
        <v>0.007134</v>
      </c>
    </row>
    <row r="3592" ht="15.75" customHeight="1">
      <c r="A3592" s="1">
        <v>59401.499965</v>
      </c>
      <c r="B3592" s="1">
        <v>59401.0</v>
      </c>
      <c r="C3592" s="1">
        <v>59402.0</v>
      </c>
      <c r="D3592" s="1">
        <v>-0.008985</v>
      </c>
      <c r="E3592" s="1">
        <v>0.01116</v>
      </c>
      <c r="F3592" s="1">
        <v>-0.005328</v>
      </c>
      <c r="G3592" s="1">
        <v>0.004846</v>
      </c>
      <c r="H3592" s="1">
        <v>0.004494</v>
      </c>
      <c r="I3592" s="1">
        <v>0.005154</v>
      </c>
      <c r="J3592" s="1">
        <v>-0.010091</v>
      </c>
      <c r="K3592" s="1">
        <v>0.007037</v>
      </c>
    </row>
    <row r="3593" ht="15.75" customHeight="1">
      <c r="A3593" s="1">
        <v>59402.499965</v>
      </c>
      <c r="B3593" s="1">
        <v>59402.0</v>
      </c>
      <c r="C3593" s="1">
        <v>59403.0</v>
      </c>
      <c r="D3593" s="1">
        <v>-0.025601</v>
      </c>
      <c r="E3593" s="1">
        <v>0.010511</v>
      </c>
      <c r="F3593" s="1">
        <v>1.7E-5</v>
      </c>
      <c r="G3593" s="1">
        <v>0.004905</v>
      </c>
      <c r="H3593" s="1">
        <v>-0.009713</v>
      </c>
      <c r="I3593" s="1">
        <v>0.004711</v>
      </c>
      <c r="J3593" s="1">
        <v>-0.011703</v>
      </c>
      <c r="K3593" s="1">
        <v>0.006685</v>
      </c>
    </row>
    <row r="3594" ht="15.75" customHeight="1">
      <c r="A3594" s="1">
        <v>59403.499965</v>
      </c>
      <c r="B3594" s="1">
        <v>59403.0</v>
      </c>
      <c r="C3594" s="1">
        <v>59404.0</v>
      </c>
      <c r="D3594" s="1">
        <v>-0.012083</v>
      </c>
      <c r="E3594" s="1">
        <v>0.011019</v>
      </c>
      <c r="F3594" s="1">
        <v>-0.013025</v>
      </c>
      <c r="G3594" s="1">
        <v>0.004919</v>
      </c>
      <c r="H3594" s="1">
        <v>4.2E-5</v>
      </c>
      <c r="I3594" s="1">
        <v>0.005131</v>
      </c>
      <c r="J3594" s="1">
        <v>-0.002673</v>
      </c>
      <c r="K3594" s="1">
        <v>0.006865</v>
      </c>
    </row>
    <row r="3595" ht="15.75" customHeight="1">
      <c r="A3595" s="1">
        <v>59404.499965</v>
      </c>
      <c r="B3595" s="1">
        <v>59404.0</v>
      </c>
      <c r="C3595" s="1">
        <v>59405.0</v>
      </c>
      <c r="D3595" s="1">
        <v>-0.014045</v>
      </c>
      <c r="E3595" s="1">
        <v>0.010874</v>
      </c>
      <c r="F3595" s="1">
        <v>-0.001774</v>
      </c>
      <c r="G3595" s="1">
        <v>0.00468</v>
      </c>
      <c r="H3595" s="1">
        <v>-0.003805</v>
      </c>
      <c r="I3595" s="1">
        <v>0.004897</v>
      </c>
      <c r="J3595" s="1">
        <v>-0.00787</v>
      </c>
      <c r="K3595" s="1">
        <v>0.007014</v>
      </c>
    </row>
    <row r="3596" ht="15.75" customHeight="1">
      <c r="A3596" s="1">
        <v>59405.499965</v>
      </c>
      <c r="B3596" s="1">
        <v>59405.0</v>
      </c>
      <c r="C3596" s="1">
        <v>59406.0</v>
      </c>
      <c r="D3596" s="1">
        <v>-0.010001</v>
      </c>
      <c r="E3596" s="1">
        <v>0.013569</v>
      </c>
      <c r="F3596" s="1">
        <v>-0.017562</v>
      </c>
      <c r="G3596" s="1">
        <v>0.005582</v>
      </c>
      <c r="H3596" s="1">
        <v>-8.84E-4</v>
      </c>
      <c r="I3596" s="1">
        <v>0.006094</v>
      </c>
      <c r="J3596" s="1">
        <v>0.004058</v>
      </c>
      <c r="K3596" s="1">
        <v>0.008801</v>
      </c>
    </row>
    <row r="3597" ht="15.75" customHeight="1">
      <c r="A3597" s="1">
        <v>59406.499965</v>
      </c>
      <c r="B3597" s="1">
        <v>59406.0</v>
      </c>
      <c r="C3597" s="1">
        <v>59407.0</v>
      </c>
      <c r="D3597" s="1">
        <v>-0.001197</v>
      </c>
      <c r="E3597" s="1">
        <v>0.026602</v>
      </c>
      <c r="F3597" s="1">
        <v>-0.003569</v>
      </c>
      <c r="G3597" s="1">
        <v>0.011334</v>
      </c>
      <c r="H3597" s="1">
        <v>0.004746</v>
      </c>
      <c r="I3597" s="1">
        <v>0.011704</v>
      </c>
      <c r="J3597" s="1">
        <v>-0.005026</v>
      </c>
      <c r="K3597" s="1">
        <v>0.016159</v>
      </c>
    </row>
    <row r="3598" ht="15.75" customHeight="1">
      <c r="A3598" s="1">
        <v>59407.499965</v>
      </c>
      <c r="B3598" s="1">
        <v>59407.0</v>
      </c>
      <c r="C3598" s="1">
        <v>59408.0</v>
      </c>
      <c r="D3598" s="1">
        <v>0.149644</v>
      </c>
      <c r="E3598" s="1">
        <v>0.038326</v>
      </c>
      <c r="F3598" s="1">
        <v>0.002392</v>
      </c>
      <c r="G3598" s="1">
        <v>0.015686</v>
      </c>
      <c r="H3598" s="1">
        <v>0.061481</v>
      </c>
      <c r="I3598" s="1">
        <v>0.016835</v>
      </c>
      <c r="J3598" s="1">
        <v>0.046853</v>
      </c>
      <c r="K3598" s="1">
        <v>0.023135</v>
      </c>
    </row>
    <row r="3599" ht="15.75" customHeight="1">
      <c r="A3599" s="1">
        <v>59413.499965</v>
      </c>
      <c r="B3599" s="1">
        <v>59413.0</v>
      </c>
      <c r="C3599" s="1">
        <v>59414.0</v>
      </c>
      <c r="D3599" s="1">
        <v>-0.0376</v>
      </c>
      <c r="E3599" s="1">
        <v>0.034436</v>
      </c>
      <c r="F3599" s="1">
        <v>-0.00481</v>
      </c>
      <c r="G3599" s="1">
        <v>0.01665</v>
      </c>
      <c r="H3599" s="1">
        <v>-0.014494</v>
      </c>
      <c r="I3599" s="1">
        <v>0.014324</v>
      </c>
      <c r="J3599" s="1">
        <v>-0.013545</v>
      </c>
      <c r="K3599" s="1">
        <v>0.021158</v>
      </c>
    </row>
    <row r="3600" ht="15.75" customHeight="1">
      <c r="A3600" s="1">
        <v>59415.499965</v>
      </c>
      <c r="B3600" s="1">
        <v>59415.0</v>
      </c>
      <c r="C3600" s="1">
        <v>59416.0</v>
      </c>
      <c r="D3600" s="1">
        <v>-0.010688</v>
      </c>
      <c r="E3600" s="1">
        <v>0.014949</v>
      </c>
      <c r="F3600" s="1">
        <v>2.82E-4</v>
      </c>
      <c r="G3600" s="1">
        <v>0.006269</v>
      </c>
      <c r="H3600" s="1">
        <v>0.003685</v>
      </c>
      <c r="I3600" s="1">
        <v>0.006445</v>
      </c>
      <c r="J3600" s="1">
        <v>-0.013484</v>
      </c>
      <c r="K3600" s="1">
        <v>0.009215</v>
      </c>
    </row>
    <row r="3601" ht="15.75" customHeight="1">
      <c r="A3601" s="1">
        <v>59416.499965</v>
      </c>
      <c r="B3601" s="1">
        <v>59416.0</v>
      </c>
      <c r="C3601" s="1">
        <v>59417.0</v>
      </c>
      <c r="D3601" s="1">
        <v>-0.018214</v>
      </c>
      <c r="E3601" s="1">
        <v>0.012297</v>
      </c>
      <c r="F3601" s="1">
        <v>0.001579</v>
      </c>
      <c r="G3601" s="1">
        <v>0.005376</v>
      </c>
      <c r="H3601" s="1">
        <v>-0.009876</v>
      </c>
      <c r="I3601" s="1">
        <v>0.004864</v>
      </c>
      <c r="J3601" s="1">
        <v>-0.005261</v>
      </c>
      <c r="K3601" s="1">
        <v>0.007968</v>
      </c>
    </row>
    <row r="3602" ht="15.75" customHeight="1">
      <c r="A3602" s="1">
        <v>59417.499965</v>
      </c>
      <c r="B3602" s="1">
        <v>59417.0</v>
      </c>
      <c r="C3602" s="1">
        <v>59418.0</v>
      </c>
      <c r="D3602" s="1">
        <v>5.25E-4</v>
      </c>
      <c r="E3602" s="1">
        <v>0.020916</v>
      </c>
      <c r="F3602" s="1">
        <v>0.014736</v>
      </c>
      <c r="G3602" s="1">
        <v>0.011739</v>
      </c>
      <c r="H3602" s="1">
        <v>-0.013119</v>
      </c>
      <c r="I3602" s="1">
        <v>0.007791</v>
      </c>
      <c r="J3602" s="1">
        <v>0.006507</v>
      </c>
      <c r="K3602" s="1">
        <v>0.01325</v>
      </c>
    </row>
    <row r="3603" ht="15.75" customHeight="1">
      <c r="A3603" s="1">
        <v>59418.499965</v>
      </c>
      <c r="B3603" s="1">
        <v>59418.0</v>
      </c>
      <c r="C3603" s="1">
        <v>59419.0</v>
      </c>
      <c r="D3603" s="1">
        <v>0.098035</v>
      </c>
      <c r="E3603" s="1">
        <v>0.041957</v>
      </c>
      <c r="F3603" s="1">
        <v>0.006895</v>
      </c>
      <c r="G3603" s="1">
        <v>0.016366</v>
      </c>
      <c r="H3603" s="1">
        <v>0.024649</v>
      </c>
      <c r="I3603" s="1">
        <v>0.016849</v>
      </c>
      <c r="J3603" s="1">
        <v>0.044696</v>
      </c>
      <c r="K3603" s="1">
        <v>0.025323</v>
      </c>
    </row>
    <row r="3604" ht="15.75" customHeight="1">
      <c r="A3604" s="1">
        <v>59419.499965</v>
      </c>
      <c r="B3604" s="1">
        <v>59419.0</v>
      </c>
      <c r="C3604" s="1">
        <v>59420.0</v>
      </c>
      <c r="D3604" s="1">
        <v>-0.026258</v>
      </c>
      <c r="E3604" s="1">
        <v>0.031888</v>
      </c>
      <c r="F3604" s="1">
        <v>0.015325</v>
      </c>
      <c r="G3604" s="1">
        <v>0.011868</v>
      </c>
      <c r="H3604" s="1">
        <v>-0.007167</v>
      </c>
      <c r="I3604" s="1">
        <v>0.012372</v>
      </c>
      <c r="J3604" s="1">
        <v>-0.016745</v>
      </c>
      <c r="K3604" s="1">
        <v>0.019905</v>
      </c>
    </row>
    <row r="3605" ht="15.75" customHeight="1">
      <c r="A3605" s="1">
        <v>59420.499965</v>
      </c>
      <c r="B3605" s="1">
        <v>59420.0</v>
      </c>
      <c r="C3605" s="1">
        <v>59421.0</v>
      </c>
      <c r="D3605" s="1">
        <v>0.059167</v>
      </c>
      <c r="E3605" s="1">
        <v>0.043138</v>
      </c>
      <c r="F3605" s="1">
        <v>0.017806</v>
      </c>
      <c r="G3605" s="1">
        <v>0.016738</v>
      </c>
      <c r="H3605" s="1">
        <v>0.006614</v>
      </c>
      <c r="I3605" s="1">
        <v>0.017254</v>
      </c>
      <c r="J3605" s="1">
        <v>0.026815</v>
      </c>
      <c r="K3605" s="1">
        <v>0.026586</v>
      </c>
    </row>
    <row r="3606" ht="15.75" customHeight="1">
      <c r="A3606" s="1">
        <v>59421.499965</v>
      </c>
      <c r="B3606" s="1">
        <v>59421.0</v>
      </c>
      <c r="C3606" s="1">
        <v>59422.0</v>
      </c>
      <c r="D3606" s="1">
        <v>-0.059824</v>
      </c>
      <c r="E3606" s="1">
        <v>0.039138</v>
      </c>
      <c r="F3606" s="1">
        <v>0.004204</v>
      </c>
      <c r="G3606" s="1">
        <v>0.015328</v>
      </c>
      <c r="H3606" s="1">
        <v>-0.012305</v>
      </c>
      <c r="I3606" s="1">
        <v>0.01612</v>
      </c>
      <c r="J3606" s="1">
        <v>-0.037802</v>
      </c>
      <c r="K3606" s="1">
        <v>0.024435</v>
      </c>
    </row>
    <row r="3607" ht="15.75" customHeight="1">
      <c r="A3607" s="1">
        <v>59422.499965</v>
      </c>
      <c r="B3607" s="1">
        <v>59422.0</v>
      </c>
      <c r="C3607" s="1">
        <v>59423.0</v>
      </c>
      <c r="D3607" s="1">
        <v>-0.05558</v>
      </c>
      <c r="E3607" s="1">
        <v>0.041154</v>
      </c>
      <c r="F3607" s="1">
        <v>7.6E-5</v>
      </c>
      <c r="G3607" s="1">
        <v>0.016969</v>
      </c>
      <c r="H3607" s="1">
        <v>-0.011599</v>
      </c>
      <c r="I3607" s="1">
        <v>0.016718</v>
      </c>
      <c r="J3607" s="1">
        <v>-0.037116</v>
      </c>
      <c r="K3607" s="1">
        <v>0.025791</v>
      </c>
    </row>
    <row r="3608" ht="15.75" customHeight="1">
      <c r="A3608" s="1">
        <v>59423.499965</v>
      </c>
      <c r="B3608" s="1">
        <v>59423.0</v>
      </c>
      <c r="C3608" s="1">
        <v>59424.0</v>
      </c>
      <c r="D3608" s="1">
        <v>-0.011664</v>
      </c>
      <c r="E3608" s="1">
        <v>0.033706</v>
      </c>
      <c r="F3608" s="1">
        <v>0.004101</v>
      </c>
      <c r="G3608" s="1">
        <v>0.016147</v>
      </c>
      <c r="H3608" s="1">
        <v>-0.005144</v>
      </c>
      <c r="I3608" s="1">
        <v>0.015335</v>
      </c>
      <c r="J3608" s="1">
        <v>-0.007232</v>
      </c>
      <c r="K3608" s="1">
        <v>0.020142</v>
      </c>
    </row>
    <row r="3609" ht="15.75" customHeight="1">
      <c r="A3609" s="1">
        <v>59424.499965</v>
      </c>
      <c r="B3609" s="1">
        <v>59424.0</v>
      </c>
      <c r="C3609" s="1">
        <v>59425.0</v>
      </c>
      <c r="D3609" s="1">
        <v>-0.015408</v>
      </c>
      <c r="E3609" s="1">
        <v>0.018101</v>
      </c>
      <c r="F3609" s="1">
        <v>-0.004255</v>
      </c>
      <c r="G3609" s="1">
        <v>0.008263</v>
      </c>
      <c r="H3609" s="1">
        <v>-0.003595</v>
      </c>
      <c r="I3609" s="1">
        <v>0.008131</v>
      </c>
      <c r="J3609" s="1">
        <v>-0.004643</v>
      </c>
      <c r="K3609" s="1">
        <v>0.011235</v>
      </c>
    </row>
    <row r="3610" ht="15.75" customHeight="1">
      <c r="A3610" s="1">
        <v>59425.499965</v>
      </c>
      <c r="B3610" s="1">
        <v>59425.0</v>
      </c>
      <c r="C3610" s="1">
        <v>59426.0</v>
      </c>
      <c r="D3610" s="1">
        <v>-0.0108</v>
      </c>
      <c r="E3610" s="1">
        <v>0.012349</v>
      </c>
      <c r="F3610" s="1">
        <v>0.015682</v>
      </c>
      <c r="G3610" s="1">
        <v>0.005991</v>
      </c>
      <c r="H3610" s="1">
        <v>-0.016383</v>
      </c>
      <c r="I3610" s="1">
        <v>0.005135</v>
      </c>
      <c r="J3610" s="1">
        <v>0.001385</v>
      </c>
      <c r="K3610" s="1">
        <v>0.008135</v>
      </c>
    </row>
    <row r="3611" ht="15.75" customHeight="1">
      <c r="A3611" s="1">
        <v>59426.499965</v>
      </c>
      <c r="B3611" s="1">
        <v>59426.0</v>
      </c>
      <c r="C3611" s="1">
        <v>59427.0</v>
      </c>
      <c r="D3611" s="1">
        <v>-0.025355</v>
      </c>
      <c r="E3611" s="1">
        <v>0.011984</v>
      </c>
      <c r="F3611" s="1">
        <v>-0.004482</v>
      </c>
      <c r="G3611" s="1">
        <v>0.005029</v>
      </c>
      <c r="H3611" s="1">
        <v>-0.002034</v>
      </c>
      <c r="I3611" s="1">
        <v>0.00543</v>
      </c>
      <c r="J3611" s="1">
        <v>-0.018718</v>
      </c>
      <c r="K3611" s="1">
        <v>0.007709</v>
      </c>
    </row>
    <row r="3612" ht="15.75" customHeight="1">
      <c r="A3612" s="1">
        <v>59427.499965</v>
      </c>
      <c r="B3612" s="1">
        <v>59427.0</v>
      </c>
      <c r="C3612" s="1">
        <v>59428.0</v>
      </c>
      <c r="D3612" s="1">
        <v>-0.016325</v>
      </c>
      <c r="E3612" s="1">
        <v>0.011933</v>
      </c>
      <c r="F3612" s="1">
        <v>-0.001772</v>
      </c>
      <c r="G3612" s="1">
        <v>0.005196</v>
      </c>
      <c r="H3612" s="1">
        <v>-3.7E-5</v>
      </c>
      <c r="I3612" s="1">
        <v>0.005567</v>
      </c>
      <c r="J3612" s="1">
        <v>-0.014191</v>
      </c>
      <c r="K3612" s="1">
        <v>0.007467</v>
      </c>
    </row>
    <row r="3613" ht="15.75" customHeight="1">
      <c r="A3613" s="1">
        <v>59428.499965</v>
      </c>
      <c r="B3613" s="1">
        <v>59428.0</v>
      </c>
      <c r="C3613" s="1">
        <v>59429.0</v>
      </c>
      <c r="D3613" s="1">
        <v>-0.002618</v>
      </c>
      <c r="E3613" s="1">
        <v>0.012619</v>
      </c>
      <c r="F3613" s="1">
        <v>0.002479</v>
      </c>
      <c r="G3613" s="1">
        <v>0.005325</v>
      </c>
      <c r="H3613" s="1">
        <v>-0.006581</v>
      </c>
      <c r="I3613" s="1">
        <v>0.005629</v>
      </c>
      <c r="J3613" s="1">
        <v>0.00414</v>
      </c>
      <c r="K3613" s="1">
        <v>0.008195</v>
      </c>
    </row>
    <row r="3614" ht="15.75" customHeight="1">
      <c r="A3614" s="1">
        <v>59429.499965</v>
      </c>
      <c r="B3614" s="1">
        <v>59429.0</v>
      </c>
      <c r="C3614" s="1">
        <v>59430.0</v>
      </c>
      <c r="D3614" s="1">
        <v>-0.01428</v>
      </c>
      <c r="E3614" s="1">
        <v>0.01274</v>
      </c>
      <c r="F3614" s="1">
        <v>0.001838</v>
      </c>
      <c r="G3614" s="1">
        <v>0.005565</v>
      </c>
      <c r="H3614" s="1">
        <v>-0.009006</v>
      </c>
      <c r="I3614" s="1">
        <v>0.005597</v>
      </c>
      <c r="J3614" s="1">
        <v>-0.003758</v>
      </c>
      <c r="K3614" s="1">
        <v>0.008244</v>
      </c>
    </row>
    <row r="3615" ht="15.75" customHeight="1">
      <c r="A3615" s="1">
        <v>59430.499965</v>
      </c>
      <c r="B3615" s="1">
        <v>59430.0</v>
      </c>
      <c r="C3615" s="1">
        <v>59431.0</v>
      </c>
      <c r="D3615" s="1">
        <v>0.0068</v>
      </c>
      <c r="E3615" s="1">
        <v>0.019478</v>
      </c>
      <c r="F3615" s="1">
        <v>0.008944</v>
      </c>
      <c r="G3615" s="1">
        <v>0.008776</v>
      </c>
      <c r="H3615" s="1">
        <v>0.005544</v>
      </c>
      <c r="I3615" s="1">
        <v>0.00902</v>
      </c>
      <c r="J3615" s="1">
        <v>-0.008119</v>
      </c>
      <c r="K3615" s="1">
        <v>0.012367</v>
      </c>
    </row>
    <row r="3616" ht="15.75" customHeight="1">
      <c r="A3616" s="1">
        <v>59431.499965</v>
      </c>
      <c r="B3616" s="1">
        <v>59431.0</v>
      </c>
      <c r="C3616" s="1">
        <v>59432.0</v>
      </c>
      <c r="D3616" s="1">
        <v>-0.01468</v>
      </c>
      <c r="E3616" s="1">
        <v>0.016628</v>
      </c>
      <c r="F3616" s="1">
        <v>-0.007059</v>
      </c>
      <c r="G3616" s="1">
        <v>0.006267</v>
      </c>
      <c r="H3616" s="1">
        <v>0.00651</v>
      </c>
      <c r="I3616" s="1">
        <v>0.008402</v>
      </c>
      <c r="J3616" s="1">
        <v>-0.017674</v>
      </c>
      <c r="K3616" s="1">
        <v>0.010317</v>
      </c>
    </row>
    <row r="3617" ht="15.75" customHeight="1">
      <c r="A3617" s="1">
        <v>59432.499965</v>
      </c>
      <c r="B3617" s="1">
        <v>59432.0</v>
      </c>
      <c r="C3617" s="1">
        <v>59433.0</v>
      </c>
      <c r="D3617" s="1">
        <v>9.43E-4</v>
      </c>
      <c r="E3617" s="1">
        <v>0.013915</v>
      </c>
      <c r="F3617" s="1">
        <v>-0.001629</v>
      </c>
      <c r="G3617" s="1">
        <v>0.00601</v>
      </c>
      <c r="H3617" s="1">
        <v>0.00782</v>
      </c>
      <c r="I3617" s="1">
        <v>0.006581</v>
      </c>
      <c r="J3617" s="1">
        <v>-0.007156</v>
      </c>
      <c r="K3617" s="1">
        <v>0.008886</v>
      </c>
    </row>
    <row r="3618" ht="15.75" customHeight="1">
      <c r="A3618" s="1">
        <v>59433.499965</v>
      </c>
      <c r="B3618" s="1">
        <v>59433.0</v>
      </c>
      <c r="C3618" s="1">
        <v>59434.0</v>
      </c>
      <c r="D3618" s="1">
        <v>-0.006939</v>
      </c>
      <c r="E3618" s="1">
        <v>0.019161</v>
      </c>
      <c r="F3618" s="1">
        <v>0.007289</v>
      </c>
      <c r="G3618" s="1">
        <v>0.0096</v>
      </c>
      <c r="H3618" s="1">
        <v>-0.00721</v>
      </c>
      <c r="I3618" s="1">
        <v>0.009086</v>
      </c>
      <c r="J3618" s="1">
        <v>-0.002519</v>
      </c>
      <c r="K3618" s="1">
        <v>0.011706</v>
      </c>
    </row>
    <row r="3619" ht="15.75" customHeight="1">
      <c r="A3619" s="1">
        <v>59434.499965</v>
      </c>
      <c r="B3619" s="1">
        <v>59434.0</v>
      </c>
      <c r="C3619" s="1">
        <v>59435.0</v>
      </c>
      <c r="D3619" s="1">
        <v>-0.005553</v>
      </c>
      <c r="E3619" s="1">
        <v>0.015294</v>
      </c>
      <c r="F3619" s="1">
        <v>0.002522</v>
      </c>
      <c r="G3619" s="1">
        <v>0.007153</v>
      </c>
      <c r="H3619" s="1">
        <v>0.006628</v>
      </c>
      <c r="I3619" s="1">
        <v>0.007174</v>
      </c>
      <c r="J3619" s="1">
        <v>-0.015213</v>
      </c>
      <c r="K3619" s="1">
        <v>0.00951</v>
      </c>
    </row>
    <row r="3620" ht="15.75" customHeight="1">
      <c r="A3620" s="1">
        <v>59435.499965</v>
      </c>
      <c r="B3620" s="1">
        <v>59435.0</v>
      </c>
      <c r="C3620" s="1">
        <v>59436.0</v>
      </c>
      <c r="D3620" s="1">
        <v>-0.00592</v>
      </c>
      <c r="E3620" s="1">
        <v>0.015858</v>
      </c>
      <c r="F3620" s="1">
        <v>0.004459</v>
      </c>
      <c r="G3620" s="1">
        <v>0.007028</v>
      </c>
      <c r="H3620" s="1">
        <v>0.003052</v>
      </c>
      <c r="I3620" s="1">
        <v>0.007327</v>
      </c>
      <c r="J3620" s="1">
        <v>-0.011097</v>
      </c>
      <c r="K3620" s="1">
        <v>0.010113</v>
      </c>
    </row>
    <row r="3621" ht="15.75" customHeight="1">
      <c r="A3621" s="1">
        <v>59436.499965</v>
      </c>
      <c r="B3621" s="1">
        <v>59436.0</v>
      </c>
      <c r="C3621" s="1">
        <v>59437.0</v>
      </c>
      <c r="D3621" s="1">
        <v>-0.038022</v>
      </c>
      <c r="E3621" s="1">
        <v>0.016819</v>
      </c>
      <c r="F3621" s="1">
        <v>-0.007219</v>
      </c>
      <c r="G3621" s="1">
        <v>0.007344</v>
      </c>
      <c r="H3621" s="1">
        <v>-0.014204</v>
      </c>
      <c r="I3621" s="1">
        <v>0.007762</v>
      </c>
      <c r="J3621" s="1">
        <v>-0.01311</v>
      </c>
      <c r="K3621" s="1">
        <v>0.010532</v>
      </c>
    </row>
    <row r="3622" ht="15.75" customHeight="1">
      <c r="A3622" s="1">
        <v>59437.499965</v>
      </c>
      <c r="B3622" s="1">
        <v>59437.0</v>
      </c>
      <c r="C3622" s="1">
        <v>59438.0</v>
      </c>
      <c r="D3622" s="1">
        <v>-0.032329</v>
      </c>
      <c r="E3622" s="1">
        <v>0.0182</v>
      </c>
      <c r="F3622" s="1">
        <v>-0.008314</v>
      </c>
      <c r="G3622" s="1">
        <v>0.007449</v>
      </c>
      <c r="H3622" s="1">
        <v>-0.01219</v>
      </c>
      <c r="I3622" s="1">
        <v>0.008313</v>
      </c>
      <c r="J3622" s="1">
        <v>-0.00817</v>
      </c>
      <c r="K3622" s="1">
        <v>0.011419</v>
      </c>
    </row>
    <row r="3623" ht="15.75" customHeight="1">
      <c r="A3623" s="1">
        <v>59438.499965</v>
      </c>
      <c r="B3623" s="1">
        <v>59438.0</v>
      </c>
      <c r="C3623" s="1">
        <v>59439.0</v>
      </c>
      <c r="D3623" s="1">
        <v>-0.029276</v>
      </c>
      <c r="E3623" s="1">
        <v>0.020644</v>
      </c>
      <c r="F3623" s="1">
        <v>-0.006325</v>
      </c>
      <c r="G3623" s="1">
        <v>0.009166</v>
      </c>
      <c r="H3623" s="1">
        <v>-0.022768</v>
      </c>
      <c r="I3623" s="1">
        <v>0.009126</v>
      </c>
      <c r="J3623" s="1">
        <v>0.005863</v>
      </c>
      <c r="K3623" s="1">
        <v>0.012821</v>
      </c>
    </row>
    <row r="3624" ht="15.75" customHeight="1">
      <c r="A3624" s="1">
        <v>59439.499965</v>
      </c>
      <c r="B3624" s="1">
        <v>59439.0</v>
      </c>
      <c r="C3624" s="1">
        <v>59440.0</v>
      </c>
      <c r="D3624" s="1">
        <v>-5.87E-4</v>
      </c>
      <c r="E3624" s="1">
        <v>0.024406</v>
      </c>
      <c r="F3624" s="1">
        <v>-0.01477</v>
      </c>
      <c r="G3624" s="1">
        <v>0.009297</v>
      </c>
      <c r="H3624" s="1">
        <v>0.006721</v>
      </c>
      <c r="I3624" s="1">
        <v>0.010959</v>
      </c>
      <c r="J3624" s="1">
        <v>-3.37E-4</v>
      </c>
      <c r="K3624" s="1">
        <v>0.015015</v>
      </c>
    </row>
    <row r="3625" ht="15.75" customHeight="1">
      <c r="A3625" s="1">
        <v>59440.499965</v>
      </c>
      <c r="B3625" s="1">
        <v>59440.0</v>
      </c>
      <c r="C3625" s="1">
        <v>59441.0</v>
      </c>
      <c r="D3625" s="1">
        <v>0.040114</v>
      </c>
      <c r="E3625" s="1">
        <v>0.030359</v>
      </c>
      <c r="F3625" s="1">
        <v>0.012987</v>
      </c>
      <c r="G3625" s="1">
        <v>0.013046</v>
      </c>
      <c r="H3625" s="1">
        <v>0.0235</v>
      </c>
      <c r="I3625" s="1">
        <v>0.013935</v>
      </c>
      <c r="J3625" s="1">
        <v>-0.001712</v>
      </c>
      <c r="K3625" s="1">
        <v>0.017591</v>
      </c>
    </row>
    <row r="3626" ht="15.75" customHeight="1">
      <c r="A3626" s="1">
        <v>59460.499965</v>
      </c>
      <c r="B3626" s="1">
        <v>59460.0</v>
      </c>
      <c r="C3626" s="1">
        <v>59461.0</v>
      </c>
      <c r="D3626" s="1">
        <v>-0.033792</v>
      </c>
      <c r="E3626" s="1">
        <v>0.027665</v>
      </c>
      <c r="F3626" s="1">
        <v>-0.005901</v>
      </c>
      <c r="G3626" s="1">
        <v>0.010459</v>
      </c>
      <c r="H3626" s="1">
        <v>-0.006584</v>
      </c>
      <c r="I3626" s="1">
        <v>0.012535</v>
      </c>
      <c r="J3626" s="1">
        <v>-0.015365</v>
      </c>
      <c r="K3626" s="1">
        <v>0.016591</v>
      </c>
    </row>
    <row r="3627" ht="15.75" customHeight="1">
      <c r="A3627" s="1">
        <v>59461.499965</v>
      </c>
      <c r="B3627" s="1">
        <v>59461.0</v>
      </c>
      <c r="C3627" s="1">
        <v>59462.0</v>
      </c>
      <c r="D3627" s="1">
        <v>-0.011014</v>
      </c>
      <c r="E3627" s="1">
        <v>0.0227</v>
      </c>
      <c r="F3627" s="1">
        <v>0.001064</v>
      </c>
      <c r="G3627" s="1">
        <v>0.009511</v>
      </c>
      <c r="H3627" s="1">
        <v>3.6E-4</v>
      </c>
      <c r="I3627" s="1">
        <v>0.010245</v>
      </c>
      <c r="J3627" s="1">
        <v>-0.009233</v>
      </c>
      <c r="K3627" s="1">
        <v>0.013773</v>
      </c>
    </row>
    <row r="3628" ht="15.75" customHeight="1">
      <c r="A3628" s="1">
        <v>59462.499965</v>
      </c>
      <c r="B3628" s="1">
        <v>59462.0</v>
      </c>
      <c r="C3628" s="1">
        <v>59463.0</v>
      </c>
      <c r="D3628" s="1">
        <v>-0.03627</v>
      </c>
      <c r="E3628" s="1">
        <v>0.020673</v>
      </c>
      <c r="F3628" s="1">
        <v>-0.011485</v>
      </c>
      <c r="G3628" s="1">
        <v>0.009384</v>
      </c>
      <c r="H3628" s="1">
        <v>-0.013631</v>
      </c>
      <c r="I3628" s="1">
        <v>0.008968</v>
      </c>
      <c r="J3628" s="1">
        <v>-0.010141</v>
      </c>
      <c r="K3628" s="1">
        <v>0.012974</v>
      </c>
    </row>
    <row r="3629" ht="15.75" customHeight="1">
      <c r="A3629" s="1">
        <v>59463.499965</v>
      </c>
      <c r="B3629" s="1">
        <v>59463.0</v>
      </c>
      <c r="C3629" s="1">
        <v>59464.0</v>
      </c>
      <c r="D3629" s="1">
        <v>-0.011763</v>
      </c>
      <c r="E3629" s="1">
        <v>0.018634</v>
      </c>
      <c r="F3629" s="1">
        <v>-0.011093</v>
      </c>
      <c r="G3629" s="1">
        <v>0.007673</v>
      </c>
      <c r="H3629" s="1">
        <v>-9.8E-4</v>
      </c>
      <c r="I3629" s="1">
        <v>0.008523</v>
      </c>
      <c r="J3629" s="1">
        <v>-0.003204</v>
      </c>
      <c r="K3629" s="1">
        <v>0.011674</v>
      </c>
    </row>
    <row r="3630" ht="15.75" customHeight="1">
      <c r="A3630" s="1">
        <v>59464.499965</v>
      </c>
      <c r="B3630" s="1">
        <v>59464.0</v>
      </c>
      <c r="C3630" s="1">
        <v>59465.0</v>
      </c>
      <c r="D3630" s="1">
        <v>0.005293</v>
      </c>
      <c r="E3630" s="1">
        <v>0.018137</v>
      </c>
      <c r="F3630" s="1">
        <v>-0.007469</v>
      </c>
      <c r="G3630" s="1">
        <v>0.007499</v>
      </c>
      <c r="H3630" s="1">
        <v>0.013199</v>
      </c>
      <c r="I3630" s="1">
        <v>0.008563</v>
      </c>
      <c r="J3630" s="1">
        <v>-0.007545</v>
      </c>
      <c r="K3630" s="1">
        <v>0.011239</v>
      </c>
    </row>
    <row r="3631" ht="15.75" customHeight="1">
      <c r="A3631" s="1">
        <v>59465.499965</v>
      </c>
      <c r="B3631" s="1">
        <v>59465.0</v>
      </c>
      <c r="C3631" s="1">
        <v>59466.0</v>
      </c>
      <c r="D3631" s="1">
        <v>-0.024421</v>
      </c>
      <c r="E3631" s="1">
        <v>0.01626</v>
      </c>
      <c r="F3631" s="1">
        <v>-0.009828</v>
      </c>
      <c r="G3631" s="1">
        <v>0.006521</v>
      </c>
      <c r="H3631" s="1">
        <v>-0.008319</v>
      </c>
      <c r="I3631" s="1">
        <v>0.007366</v>
      </c>
      <c r="J3631" s="1">
        <v>-0.006255</v>
      </c>
      <c r="K3631" s="1">
        <v>0.010646</v>
      </c>
    </row>
    <row r="3632" ht="15.75" customHeight="1">
      <c r="A3632" s="1">
        <v>59466.499965</v>
      </c>
      <c r="B3632" s="1">
        <v>59466.0</v>
      </c>
      <c r="C3632" s="1">
        <v>59467.0</v>
      </c>
      <c r="D3632" s="1">
        <v>-0.005956</v>
      </c>
      <c r="E3632" s="1">
        <v>0.016245</v>
      </c>
      <c r="F3632" s="1">
        <v>-0.00569</v>
      </c>
      <c r="G3632" s="1">
        <v>0.00699</v>
      </c>
      <c r="H3632" s="1">
        <v>-0.005875</v>
      </c>
      <c r="I3632" s="1">
        <v>0.007299</v>
      </c>
      <c r="J3632" s="1">
        <v>0.00698</v>
      </c>
      <c r="K3632" s="1">
        <v>0.010727</v>
      </c>
    </row>
    <row r="3633" ht="15.75" customHeight="1">
      <c r="A3633" s="1">
        <v>59467.499965</v>
      </c>
      <c r="B3633" s="1">
        <v>59467.0</v>
      </c>
      <c r="C3633" s="1">
        <v>59468.0</v>
      </c>
      <c r="D3633" s="1">
        <v>0.004265</v>
      </c>
      <c r="E3633" s="1">
        <v>0.01492</v>
      </c>
      <c r="F3633" s="1">
        <v>0.002282</v>
      </c>
      <c r="G3633" s="1">
        <v>0.007238</v>
      </c>
      <c r="H3633" s="1">
        <v>0.009517</v>
      </c>
      <c r="I3633" s="1">
        <v>0.00704</v>
      </c>
      <c r="J3633" s="1">
        <v>-0.010527</v>
      </c>
      <c r="K3633" s="1">
        <v>0.009196</v>
      </c>
    </row>
    <row r="3634" ht="15.75" customHeight="1">
      <c r="A3634" s="1">
        <v>59468.499965</v>
      </c>
      <c r="B3634" s="1">
        <v>59468.0</v>
      </c>
      <c r="C3634" s="1">
        <v>59469.0</v>
      </c>
      <c r="D3634" s="1">
        <v>-0.018381</v>
      </c>
      <c r="E3634" s="1">
        <v>0.014353</v>
      </c>
      <c r="F3634" s="1">
        <v>-0.008311</v>
      </c>
      <c r="G3634" s="1">
        <v>0.006139</v>
      </c>
      <c r="H3634" s="1">
        <v>-2.75E-4</v>
      </c>
      <c r="I3634" s="1">
        <v>0.006795</v>
      </c>
      <c r="J3634" s="1">
        <v>-0.011383</v>
      </c>
      <c r="K3634" s="1">
        <v>0.009203</v>
      </c>
    </row>
    <row r="3635" ht="15.75" customHeight="1">
      <c r="A3635" s="1">
        <v>59469.499965</v>
      </c>
      <c r="B3635" s="1">
        <v>59469.0</v>
      </c>
      <c r="C3635" s="1">
        <v>59470.0</v>
      </c>
      <c r="D3635" s="1">
        <v>-0.007893</v>
      </c>
      <c r="E3635" s="1">
        <v>0.018485</v>
      </c>
      <c r="F3635" s="1">
        <v>0.004387</v>
      </c>
      <c r="G3635" s="1">
        <v>0.008874</v>
      </c>
      <c r="H3635" s="1">
        <v>9.4E-5</v>
      </c>
      <c r="I3635" s="1">
        <v>0.008534</v>
      </c>
      <c r="J3635" s="1">
        <v>-0.012388</v>
      </c>
      <c r="K3635" s="1">
        <v>0.011757</v>
      </c>
    </row>
    <row r="3636" ht="15.75" customHeight="1">
      <c r="A3636" s="1">
        <v>59470.499965</v>
      </c>
      <c r="B3636" s="1">
        <v>59470.0</v>
      </c>
      <c r="C3636" s="1">
        <v>59471.0</v>
      </c>
      <c r="D3636" s="1">
        <v>3.44E-4</v>
      </c>
      <c r="E3636" s="1">
        <v>0.016061</v>
      </c>
      <c r="F3636" s="1">
        <v>0.005164</v>
      </c>
      <c r="G3636" s="1">
        <v>0.007265</v>
      </c>
      <c r="H3636" s="1">
        <v>-9.19E-4</v>
      </c>
      <c r="I3636" s="1">
        <v>0.007274</v>
      </c>
      <c r="J3636" s="1">
        <v>-0.003401</v>
      </c>
      <c r="K3636" s="1">
        <v>0.010262</v>
      </c>
    </row>
    <row r="3637" ht="15.75" customHeight="1">
      <c r="A3637" s="1">
        <v>59471.499965</v>
      </c>
      <c r="B3637" s="1">
        <v>59471.0</v>
      </c>
      <c r="C3637" s="1">
        <v>59472.0</v>
      </c>
      <c r="D3637" s="1">
        <v>-0.038893</v>
      </c>
      <c r="E3637" s="1">
        <v>0.012452</v>
      </c>
      <c r="F3637" s="1">
        <v>-0.006592</v>
      </c>
      <c r="G3637" s="1">
        <v>0.005466</v>
      </c>
      <c r="H3637" s="1">
        <v>-0.005941</v>
      </c>
      <c r="I3637" s="1">
        <v>0.005641</v>
      </c>
      <c r="J3637" s="1">
        <v>-0.021566</v>
      </c>
      <c r="K3637" s="1">
        <v>0.00791</v>
      </c>
    </row>
    <row r="3638" ht="15.75" customHeight="1">
      <c r="A3638" s="1">
        <v>59472.499965</v>
      </c>
      <c r="B3638" s="1">
        <v>59472.0</v>
      </c>
      <c r="C3638" s="1">
        <v>59473.0</v>
      </c>
      <c r="D3638" s="1">
        <v>6.31E-4</v>
      </c>
      <c r="E3638" s="1">
        <v>0.012597</v>
      </c>
      <c r="F3638" s="1">
        <v>-0.006485</v>
      </c>
      <c r="G3638" s="1">
        <v>0.005342</v>
      </c>
      <c r="H3638" s="1">
        <v>-0.0028770000000000002</v>
      </c>
      <c r="I3638" s="1">
        <v>0.005553</v>
      </c>
      <c r="J3638" s="1">
        <v>0.008929</v>
      </c>
      <c r="K3638" s="1">
        <v>0.008243</v>
      </c>
    </row>
    <row r="3639" ht="15.75" customHeight="1">
      <c r="A3639" s="1">
        <v>59473.499965</v>
      </c>
      <c r="B3639" s="1">
        <v>59473.0</v>
      </c>
      <c r="C3639" s="1">
        <v>59474.0</v>
      </c>
      <c r="D3639" s="1">
        <v>-0.025242</v>
      </c>
      <c r="E3639" s="1">
        <v>0.012129</v>
      </c>
      <c r="F3639" s="1">
        <v>-0.015161</v>
      </c>
      <c r="G3639" s="1">
        <v>0.004884</v>
      </c>
      <c r="H3639" s="1">
        <v>-0.005444</v>
      </c>
      <c r="I3639" s="1">
        <v>0.005506</v>
      </c>
      <c r="J3639" s="1">
        <v>-0.006822</v>
      </c>
      <c r="K3639" s="1">
        <v>0.007883</v>
      </c>
    </row>
    <row r="3640" ht="15.75" customHeight="1">
      <c r="A3640" s="1">
        <v>59474.499965</v>
      </c>
      <c r="B3640" s="1">
        <v>59474.0</v>
      </c>
      <c r="C3640" s="1">
        <v>59475.0</v>
      </c>
      <c r="D3640" s="1">
        <v>-0.018624</v>
      </c>
      <c r="E3640" s="1">
        <v>0.011361</v>
      </c>
      <c r="F3640" s="1">
        <v>-5.33E-4</v>
      </c>
      <c r="G3640" s="1">
        <v>0.005058</v>
      </c>
      <c r="H3640" s="1">
        <v>-0.004771</v>
      </c>
      <c r="I3640" s="1">
        <v>0.0051920000000000004</v>
      </c>
      <c r="J3640" s="1">
        <v>-0.010948</v>
      </c>
      <c r="K3640" s="1">
        <v>0.00719</v>
      </c>
    </row>
    <row r="3641" ht="15.75" customHeight="1">
      <c r="A3641" s="1">
        <v>59475.499965</v>
      </c>
      <c r="B3641" s="1">
        <v>59475.0</v>
      </c>
      <c r="C3641" s="1">
        <v>59476.0</v>
      </c>
      <c r="D3641" s="1">
        <v>0.008027</v>
      </c>
      <c r="E3641" s="1">
        <v>0.011437</v>
      </c>
      <c r="F3641" s="1">
        <v>0.001604</v>
      </c>
      <c r="G3641" s="1">
        <v>0.004854</v>
      </c>
      <c r="H3641" s="1">
        <v>0.006831</v>
      </c>
      <c r="I3641" s="1">
        <v>0.005346</v>
      </c>
      <c r="J3641" s="1">
        <v>-0.002436</v>
      </c>
      <c r="K3641" s="1">
        <v>0.007198</v>
      </c>
    </row>
    <row r="3642" ht="15.75" customHeight="1">
      <c r="A3642" s="1">
        <v>59476.499965</v>
      </c>
      <c r="B3642" s="1">
        <v>59476.0</v>
      </c>
      <c r="C3642" s="1">
        <v>59477.0</v>
      </c>
      <c r="D3642" s="1">
        <v>-0.014912</v>
      </c>
      <c r="E3642" s="1">
        <v>0.011229</v>
      </c>
      <c r="F3642" s="1">
        <v>-0.002095</v>
      </c>
      <c r="G3642" s="1">
        <v>0.004865</v>
      </c>
      <c r="H3642" s="1">
        <v>0.007368</v>
      </c>
      <c r="I3642" s="1">
        <v>0.005319</v>
      </c>
      <c r="J3642" s="1">
        <v>-0.020822</v>
      </c>
      <c r="K3642" s="1">
        <v>0.006953</v>
      </c>
    </row>
    <row r="3643" ht="15.75" customHeight="1">
      <c r="A3643" s="1">
        <v>59477.499965</v>
      </c>
      <c r="B3643" s="1">
        <v>59477.0</v>
      </c>
      <c r="C3643" s="1">
        <v>59478.0</v>
      </c>
      <c r="D3643" s="1">
        <v>-0.012317</v>
      </c>
      <c r="E3643" s="1">
        <v>0.011216</v>
      </c>
      <c r="F3643" s="1">
        <v>-0.002478</v>
      </c>
      <c r="G3643" s="1">
        <v>0.004998</v>
      </c>
      <c r="H3643" s="1">
        <v>-0.003663</v>
      </c>
      <c r="I3643" s="1">
        <v>0.005009</v>
      </c>
      <c r="J3643" s="1">
        <v>-0.003533</v>
      </c>
      <c r="K3643" s="1">
        <v>0.007223</v>
      </c>
    </row>
    <row r="3644" ht="15.75" customHeight="1">
      <c r="A3644" s="1">
        <v>59478.499965</v>
      </c>
      <c r="B3644" s="1">
        <v>59478.0</v>
      </c>
      <c r="C3644" s="1">
        <v>59479.0</v>
      </c>
      <c r="D3644" s="1">
        <v>-0.008903</v>
      </c>
      <c r="E3644" s="1">
        <v>0.012032</v>
      </c>
      <c r="F3644" s="1">
        <v>3.33E-4</v>
      </c>
      <c r="G3644" s="1">
        <v>0.00531</v>
      </c>
      <c r="H3644" s="1">
        <v>-0.001914</v>
      </c>
      <c r="I3644" s="1">
        <v>0.005563</v>
      </c>
      <c r="J3644" s="1">
        <v>-0.006164</v>
      </c>
      <c r="K3644" s="1">
        <v>0.007521</v>
      </c>
    </row>
    <row r="3645" ht="15.75" customHeight="1">
      <c r="A3645" s="1">
        <v>59479.499965</v>
      </c>
      <c r="B3645" s="1">
        <v>59479.0</v>
      </c>
      <c r="C3645" s="1">
        <v>59480.0</v>
      </c>
      <c r="D3645" s="1">
        <v>-0.018087</v>
      </c>
      <c r="E3645" s="1">
        <v>0.01208</v>
      </c>
      <c r="F3645" s="1">
        <v>-0.003162</v>
      </c>
      <c r="G3645" s="1">
        <v>0.005161</v>
      </c>
      <c r="H3645" s="1">
        <v>0.001925</v>
      </c>
      <c r="I3645" s="1">
        <v>0.005449</v>
      </c>
      <c r="J3645" s="1">
        <v>-0.016657</v>
      </c>
      <c r="K3645" s="1">
        <v>0.007681</v>
      </c>
    </row>
    <row r="3646" ht="15.75" customHeight="1">
      <c r="A3646" s="1">
        <v>59480.499965</v>
      </c>
      <c r="B3646" s="1">
        <v>59480.0</v>
      </c>
      <c r="C3646" s="1">
        <v>59481.0</v>
      </c>
      <c r="D3646" s="1">
        <v>-0.001632</v>
      </c>
      <c r="E3646" s="1">
        <v>0.013401</v>
      </c>
      <c r="F3646" s="1">
        <v>0.014941</v>
      </c>
      <c r="G3646" s="1">
        <v>0.005934</v>
      </c>
      <c r="H3646" s="1">
        <v>-0.006461</v>
      </c>
      <c r="I3646" s="1">
        <v>0.005838</v>
      </c>
      <c r="J3646" s="1">
        <v>-0.003816</v>
      </c>
      <c r="K3646" s="1">
        <v>0.008691</v>
      </c>
    </row>
    <row r="3647" ht="15.75" customHeight="1">
      <c r="A3647" s="1">
        <v>59481.499965</v>
      </c>
      <c r="B3647" s="1">
        <v>59481.0</v>
      </c>
      <c r="C3647" s="1">
        <v>59482.0</v>
      </c>
      <c r="D3647" s="1">
        <v>-0.052241</v>
      </c>
      <c r="E3647" s="1">
        <v>0.020592</v>
      </c>
      <c r="F3647" s="1">
        <v>-0.005695</v>
      </c>
      <c r="G3647" s="1">
        <v>0.008256</v>
      </c>
      <c r="H3647" s="1">
        <v>0.00102</v>
      </c>
      <c r="I3647" s="1">
        <v>0.008949</v>
      </c>
      <c r="J3647" s="1">
        <v>-0.042012</v>
      </c>
      <c r="K3647" s="1">
        <v>0.012628</v>
      </c>
    </row>
    <row r="3648" ht="15.75" customHeight="1">
      <c r="A3648" s="1">
        <v>59482.499965</v>
      </c>
      <c r="B3648" s="1">
        <v>59482.0</v>
      </c>
      <c r="C3648" s="1">
        <v>59483.0</v>
      </c>
      <c r="D3648" s="1">
        <v>0.02426</v>
      </c>
      <c r="E3648" s="1">
        <v>0.028219</v>
      </c>
      <c r="F3648" s="1">
        <v>0.006875</v>
      </c>
      <c r="G3648" s="1">
        <v>0.01078</v>
      </c>
      <c r="H3648" s="1">
        <v>-0.020702</v>
      </c>
      <c r="I3648" s="1">
        <v>0.010515</v>
      </c>
      <c r="J3648" s="1">
        <v>0.035827</v>
      </c>
      <c r="K3648" s="1">
        <v>0.017677</v>
      </c>
    </row>
    <row r="3649" ht="15.75" customHeight="1">
      <c r="A3649" s="1">
        <v>59486.499965</v>
      </c>
      <c r="B3649" s="1">
        <v>59486.0</v>
      </c>
      <c r="C3649" s="1">
        <v>59487.0</v>
      </c>
      <c r="D3649" s="1">
        <v>-0.015809</v>
      </c>
      <c r="E3649" s="1">
        <v>0.0134</v>
      </c>
      <c r="F3649" s="1">
        <v>-0.004669</v>
      </c>
      <c r="G3649" s="1">
        <v>0.004814</v>
      </c>
      <c r="H3649" s="1">
        <v>0.0013</v>
      </c>
      <c r="I3649" s="1">
        <v>0.005711</v>
      </c>
      <c r="J3649" s="1">
        <v>-0.01133</v>
      </c>
      <c r="K3649" s="1">
        <v>0.008528</v>
      </c>
    </row>
    <row r="3650" ht="15.75" customHeight="1">
      <c r="A3650" s="1">
        <v>59487.499965</v>
      </c>
      <c r="B3650" s="1">
        <v>59487.0</v>
      </c>
      <c r="C3650" s="1">
        <v>59488.0</v>
      </c>
      <c r="D3650" s="1">
        <v>-0.027577</v>
      </c>
      <c r="E3650" s="1">
        <v>0.011781</v>
      </c>
      <c r="F3650" s="1">
        <v>-0.008965</v>
      </c>
      <c r="G3650" s="1">
        <v>0.004866</v>
      </c>
      <c r="H3650" s="1">
        <v>-0.008078</v>
      </c>
      <c r="I3650" s="1">
        <v>0.004915</v>
      </c>
      <c r="J3650" s="1">
        <v>-0.007551</v>
      </c>
      <c r="K3650" s="1">
        <v>0.007477</v>
      </c>
    </row>
    <row r="3651" ht="15.75" customHeight="1">
      <c r="A3651" s="1">
        <v>59488.499965</v>
      </c>
      <c r="B3651" s="1">
        <v>59488.0</v>
      </c>
      <c r="C3651" s="1">
        <v>59489.0</v>
      </c>
      <c r="D3651" s="1">
        <v>0.009313</v>
      </c>
      <c r="E3651" s="1">
        <v>0.01292</v>
      </c>
      <c r="F3651" s="1">
        <v>-0.002522</v>
      </c>
      <c r="G3651" s="1">
        <v>0.005477</v>
      </c>
      <c r="H3651" s="1">
        <v>0.001212</v>
      </c>
      <c r="I3651" s="1">
        <v>0.005238</v>
      </c>
      <c r="J3651" s="1">
        <v>0.007328</v>
      </c>
      <c r="K3651" s="1">
        <v>0.00826</v>
      </c>
    </row>
    <row r="3652" ht="15.75" customHeight="1">
      <c r="A3652" s="1">
        <v>59489.499965</v>
      </c>
      <c r="B3652" s="1">
        <v>59489.0</v>
      </c>
      <c r="C3652" s="1">
        <v>59490.0</v>
      </c>
      <c r="D3652" s="1">
        <v>-0.02189</v>
      </c>
      <c r="E3652" s="1">
        <v>0.012033</v>
      </c>
      <c r="F3652" s="1">
        <v>0.004964</v>
      </c>
      <c r="G3652" s="1">
        <v>0.005681</v>
      </c>
      <c r="H3652" s="1">
        <v>-0.009397</v>
      </c>
      <c r="I3652" s="1">
        <v>0.004807</v>
      </c>
      <c r="J3652" s="1">
        <v>-0.011307</v>
      </c>
      <c r="K3652" s="1">
        <v>0.007634</v>
      </c>
    </row>
    <row r="3653" ht="15.75" customHeight="1">
      <c r="A3653" s="1">
        <v>59490.499965</v>
      </c>
      <c r="B3653" s="1">
        <v>59490.0</v>
      </c>
      <c r="C3653" s="1">
        <v>59491.0</v>
      </c>
      <c r="D3653" s="1">
        <v>0.003551</v>
      </c>
      <c r="E3653" s="1">
        <v>0.013347</v>
      </c>
      <c r="F3653" s="1">
        <v>0.001732</v>
      </c>
      <c r="G3653" s="1">
        <v>0.005899</v>
      </c>
      <c r="H3653" s="1">
        <v>0.002216</v>
      </c>
      <c r="I3653" s="1">
        <v>0.005379</v>
      </c>
      <c r="J3653" s="1">
        <v>1.29E-4</v>
      </c>
      <c r="K3653" s="1">
        <v>0.008582</v>
      </c>
    </row>
    <row r="3654" ht="15.75" customHeight="1">
      <c r="A3654" s="1">
        <v>59491.499965</v>
      </c>
      <c r="B3654" s="1">
        <v>59491.0</v>
      </c>
      <c r="C3654" s="1">
        <v>59492.0</v>
      </c>
      <c r="D3654" s="1">
        <v>0.007238</v>
      </c>
      <c r="E3654" s="1">
        <v>0.012808</v>
      </c>
      <c r="F3654" s="1">
        <v>0.001756</v>
      </c>
      <c r="G3654" s="1">
        <v>0.005875</v>
      </c>
      <c r="H3654" s="1">
        <v>8.08E-4</v>
      </c>
      <c r="I3654" s="1">
        <v>0.004968</v>
      </c>
      <c r="J3654" s="1">
        <v>0.006005</v>
      </c>
      <c r="K3654" s="1">
        <v>0.008378</v>
      </c>
    </row>
    <row r="3655" ht="15.75" customHeight="1">
      <c r="A3655" s="1">
        <v>59492.499965</v>
      </c>
      <c r="B3655" s="1">
        <v>59492.0</v>
      </c>
      <c r="C3655" s="1">
        <v>59493.0</v>
      </c>
      <c r="D3655" s="1">
        <v>0.001373</v>
      </c>
      <c r="E3655" s="1">
        <v>0.018894</v>
      </c>
      <c r="F3655" s="1">
        <v>-8.81E-4</v>
      </c>
      <c r="G3655" s="1">
        <v>0.00777</v>
      </c>
      <c r="H3655" s="1">
        <v>0.004415</v>
      </c>
      <c r="I3655" s="1">
        <v>0.007509</v>
      </c>
      <c r="J3655" s="1">
        <v>-0.002781</v>
      </c>
      <c r="K3655" s="1">
        <v>0.01242</v>
      </c>
    </row>
    <row r="3656" ht="15.75" customHeight="1">
      <c r="A3656" s="1">
        <v>59493.499965</v>
      </c>
      <c r="B3656" s="1">
        <v>59493.0</v>
      </c>
      <c r="C3656" s="1">
        <v>59494.0</v>
      </c>
      <c r="D3656" s="1">
        <v>0.043241</v>
      </c>
      <c r="E3656" s="1">
        <v>0.03896</v>
      </c>
      <c r="F3656" s="1">
        <v>0.011944</v>
      </c>
      <c r="G3656" s="1">
        <v>0.015456</v>
      </c>
      <c r="H3656" s="1">
        <v>6.1E-5</v>
      </c>
      <c r="I3656" s="1">
        <v>0.014517</v>
      </c>
      <c r="J3656" s="1">
        <v>0.027803</v>
      </c>
      <c r="K3656" s="1">
        <v>0.026407</v>
      </c>
    </row>
    <row r="3657" ht="15.75" customHeight="1">
      <c r="A3657" s="1">
        <v>59494.499965</v>
      </c>
      <c r="B3657" s="1">
        <v>59494.0</v>
      </c>
      <c r="C3657" s="1">
        <v>59495.0</v>
      </c>
      <c r="D3657" s="1">
        <v>0.046585</v>
      </c>
      <c r="E3657" s="1">
        <v>0.016761</v>
      </c>
      <c r="F3657" s="1">
        <v>-0.002311</v>
      </c>
      <c r="G3657" s="1">
        <v>0.006256</v>
      </c>
      <c r="H3657" s="1">
        <v>0.020224</v>
      </c>
      <c r="I3657" s="1">
        <v>0.007045</v>
      </c>
      <c r="J3657" s="1">
        <v>0.01922</v>
      </c>
      <c r="K3657" s="1">
        <v>0.010779</v>
      </c>
    </row>
    <row r="3658" ht="15.75" customHeight="1">
      <c r="A3658" s="1">
        <v>59495.499965</v>
      </c>
      <c r="B3658" s="1">
        <v>59495.0</v>
      </c>
      <c r="C3658" s="1">
        <v>59496.0</v>
      </c>
      <c r="D3658" s="1">
        <v>-0.027487</v>
      </c>
      <c r="E3658" s="1">
        <v>0.01236</v>
      </c>
      <c r="F3658" s="1">
        <v>-0.003372</v>
      </c>
      <c r="G3658" s="1">
        <v>0.004885</v>
      </c>
      <c r="H3658" s="1">
        <v>-0.001272</v>
      </c>
      <c r="I3658" s="1">
        <v>0.005207</v>
      </c>
      <c r="J3658" s="1">
        <v>-0.020041</v>
      </c>
      <c r="K3658" s="1">
        <v>0.008006</v>
      </c>
    </row>
    <row r="3659" ht="15.75" customHeight="1">
      <c r="A3659" s="1">
        <v>59496.499965</v>
      </c>
      <c r="B3659" s="1">
        <v>59496.0</v>
      </c>
      <c r="C3659" s="1">
        <v>59497.0</v>
      </c>
      <c r="D3659" s="1">
        <v>0.010838</v>
      </c>
      <c r="E3659" s="1">
        <v>0.012611</v>
      </c>
      <c r="F3659" s="1">
        <v>0.003029</v>
      </c>
      <c r="G3659" s="1">
        <v>0.005039</v>
      </c>
      <c r="H3659" s="1">
        <v>0.001924</v>
      </c>
      <c r="I3659" s="1">
        <v>0.005228</v>
      </c>
      <c r="J3659" s="1">
        <v>0.005447</v>
      </c>
      <c r="K3659" s="1">
        <v>0.008337</v>
      </c>
    </row>
    <row r="3660" ht="15.75" customHeight="1">
      <c r="A3660" s="1">
        <v>59497.499965</v>
      </c>
      <c r="B3660" s="1">
        <v>59497.0</v>
      </c>
      <c r="C3660" s="1">
        <v>59498.0</v>
      </c>
      <c r="D3660" s="1">
        <v>-0.012787</v>
      </c>
      <c r="E3660" s="1">
        <v>0.01172</v>
      </c>
      <c r="F3660" s="1">
        <v>0.007745</v>
      </c>
      <c r="G3660" s="1">
        <v>0.005171</v>
      </c>
      <c r="H3660" s="1">
        <v>-0.007683</v>
      </c>
      <c r="I3660" s="1">
        <v>0.004818</v>
      </c>
      <c r="J3660" s="1">
        <v>-0.007375</v>
      </c>
      <c r="K3660" s="1">
        <v>0.007684</v>
      </c>
    </row>
    <row r="3661" ht="15.75" customHeight="1">
      <c r="A3661" s="1">
        <v>59498.499965</v>
      </c>
      <c r="B3661" s="1">
        <v>59498.0</v>
      </c>
      <c r="C3661" s="1">
        <v>59499.0</v>
      </c>
      <c r="D3661" s="1">
        <v>0.021596</v>
      </c>
      <c r="E3661" s="1">
        <v>0.013048</v>
      </c>
      <c r="F3661" s="1">
        <v>0.002643</v>
      </c>
      <c r="G3661" s="1">
        <v>0.005429</v>
      </c>
      <c r="H3661" s="1">
        <v>-0.00391</v>
      </c>
      <c r="I3661" s="1">
        <v>0.005689</v>
      </c>
      <c r="J3661" s="1">
        <v>0.021912</v>
      </c>
      <c r="K3661" s="1">
        <v>0.008565</v>
      </c>
    </row>
    <row r="3662" ht="15.75" customHeight="1">
      <c r="A3662" s="1">
        <v>59499.499965</v>
      </c>
      <c r="B3662" s="1">
        <v>59499.0</v>
      </c>
      <c r="C3662" s="1">
        <v>59500.0</v>
      </c>
      <c r="D3662" s="1">
        <v>-0.008345</v>
      </c>
      <c r="E3662" s="1">
        <v>0.013642</v>
      </c>
      <c r="F3662" s="1">
        <v>0.002836</v>
      </c>
      <c r="G3662" s="1">
        <v>0.005903</v>
      </c>
      <c r="H3662" s="1">
        <v>-0.008371</v>
      </c>
      <c r="I3662" s="1">
        <v>0.006042</v>
      </c>
      <c r="J3662" s="1">
        <v>0.00133</v>
      </c>
      <c r="K3662" s="1">
        <v>0.008878</v>
      </c>
    </row>
    <row r="3663" ht="15.75" customHeight="1">
      <c r="A3663" s="1">
        <v>59500.499965</v>
      </c>
      <c r="B3663" s="1">
        <v>59500.0</v>
      </c>
      <c r="C3663" s="1">
        <v>59501.0</v>
      </c>
      <c r="D3663" s="1">
        <v>-0.004787</v>
      </c>
      <c r="E3663" s="1">
        <v>0.012599</v>
      </c>
      <c r="F3663" s="1">
        <v>-0.001158</v>
      </c>
      <c r="G3663" s="1">
        <v>0.005422</v>
      </c>
      <c r="H3663" s="1">
        <v>-0.005452</v>
      </c>
      <c r="I3663" s="1">
        <v>0.005515</v>
      </c>
      <c r="J3663" s="1">
        <v>0.001996</v>
      </c>
      <c r="K3663" s="1">
        <v>0.008281</v>
      </c>
    </row>
    <row r="3664" ht="15.75" customHeight="1">
      <c r="A3664" s="1">
        <v>59501.499965</v>
      </c>
      <c r="B3664" s="1">
        <v>59501.0</v>
      </c>
      <c r="C3664" s="1">
        <v>59502.0</v>
      </c>
      <c r="D3664" s="1">
        <v>-0.017422</v>
      </c>
      <c r="E3664" s="1">
        <v>0.012794</v>
      </c>
      <c r="F3664" s="1">
        <v>-0.006686</v>
      </c>
      <c r="G3664" s="1">
        <v>0.005324</v>
      </c>
      <c r="H3664" s="1">
        <v>3.1E-5</v>
      </c>
      <c r="I3664" s="1">
        <v>0.005913</v>
      </c>
      <c r="J3664" s="1">
        <v>-0.012471</v>
      </c>
      <c r="K3664" s="1">
        <v>0.008073</v>
      </c>
    </row>
    <row r="3665" ht="15.75" customHeight="1">
      <c r="A3665" s="1">
        <v>59502.499965</v>
      </c>
      <c r="B3665" s="1">
        <v>59502.0</v>
      </c>
      <c r="C3665" s="1">
        <v>59503.0</v>
      </c>
      <c r="D3665" s="1">
        <v>-0.024057</v>
      </c>
      <c r="E3665" s="1">
        <v>0.01317</v>
      </c>
      <c r="F3665" s="1">
        <v>0.005188</v>
      </c>
      <c r="G3665" s="1">
        <v>0.005923</v>
      </c>
      <c r="H3665" s="1">
        <v>-0.011718</v>
      </c>
      <c r="I3665" s="1">
        <v>0.005885</v>
      </c>
      <c r="J3665" s="1">
        <v>-0.011562</v>
      </c>
      <c r="K3665" s="1">
        <v>0.008381</v>
      </c>
    </row>
    <row r="3666" ht="15.75" customHeight="1">
      <c r="A3666" s="1">
        <v>59503.499965</v>
      </c>
      <c r="B3666" s="1">
        <v>59503.0</v>
      </c>
      <c r="C3666" s="1">
        <v>59504.0</v>
      </c>
      <c r="D3666" s="1">
        <v>-0.010938</v>
      </c>
      <c r="E3666" s="1">
        <v>0.020693</v>
      </c>
      <c r="F3666" s="1">
        <v>0.003488</v>
      </c>
      <c r="G3666" s="1">
        <v>0.009109</v>
      </c>
      <c r="H3666" s="1">
        <v>-0.001776</v>
      </c>
      <c r="I3666" s="1">
        <v>0.009693</v>
      </c>
      <c r="J3666" s="1">
        <v>-0.009565</v>
      </c>
      <c r="K3666" s="1">
        <v>0.013461</v>
      </c>
    </row>
    <row r="3667" ht="15.75" customHeight="1">
      <c r="A3667" s="1">
        <v>59504.499965</v>
      </c>
      <c r="B3667" s="1">
        <v>59504.0</v>
      </c>
      <c r="C3667" s="1">
        <v>59505.0</v>
      </c>
      <c r="D3667" s="1">
        <v>0.001678</v>
      </c>
      <c r="E3667" s="1">
        <v>0.014968</v>
      </c>
      <c r="F3667" s="1">
        <v>-0.001981</v>
      </c>
      <c r="G3667" s="1">
        <v>0.006518</v>
      </c>
      <c r="H3667" s="1">
        <v>-0.009137</v>
      </c>
      <c r="I3667" s="1">
        <v>0.006629</v>
      </c>
      <c r="J3667" s="1">
        <v>0.013944</v>
      </c>
      <c r="K3667" s="1">
        <v>0.010049</v>
      </c>
    </row>
    <row r="3668" ht="15.75" customHeight="1">
      <c r="A3668" s="1">
        <v>59505.499965</v>
      </c>
      <c r="B3668" s="1">
        <v>59505.0</v>
      </c>
      <c r="C3668" s="1">
        <v>59506.0</v>
      </c>
      <c r="D3668" s="1">
        <v>-0.026139</v>
      </c>
      <c r="E3668" s="1">
        <v>0.013539</v>
      </c>
      <c r="F3668" s="1">
        <v>-0.008057</v>
      </c>
      <c r="G3668" s="1">
        <v>0.005951</v>
      </c>
      <c r="H3668" s="1">
        <v>-0.010834</v>
      </c>
      <c r="I3668" s="1">
        <v>0.006373</v>
      </c>
      <c r="J3668" s="1">
        <v>-0.004567</v>
      </c>
      <c r="K3668" s="1">
        <v>0.00865</v>
      </c>
    </row>
    <row r="3669" ht="15.75" customHeight="1">
      <c r="A3669" s="1">
        <v>59506.499965</v>
      </c>
      <c r="B3669" s="1">
        <v>59506.0</v>
      </c>
      <c r="C3669" s="1">
        <v>59507.0</v>
      </c>
      <c r="D3669" s="1">
        <v>0.014021</v>
      </c>
      <c r="E3669" s="1">
        <v>0.013986</v>
      </c>
      <c r="F3669" s="1">
        <v>-0.014918</v>
      </c>
      <c r="G3669" s="1">
        <v>0.005776</v>
      </c>
      <c r="H3669" s="1">
        <v>0.013204</v>
      </c>
      <c r="I3669" s="1">
        <v>0.006402</v>
      </c>
      <c r="J3669" s="1">
        <v>0.007587</v>
      </c>
      <c r="K3669" s="1">
        <v>0.009227</v>
      </c>
    </row>
    <row r="3670" ht="15.75" customHeight="1">
      <c r="A3670" s="1">
        <v>59507.499965</v>
      </c>
      <c r="B3670" s="1">
        <v>59507.0</v>
      </c>
      <c r="C3670" s="1">
        <v>59508.0</v>
      </c>
      <c r="D3670" s="1">
        <v>0.008387</v>
      </c>
      <c r="E3670" s="1">
        <v>0.01484</v>
      </c>
      <c r="F3670" s="1">
        <v>-0.01334</v>
      </c>
      <c r="G3670" s="1">
        <v>0.006345</v>
      </c>
      <c r="H3670" s="1">
        <v>-0.007015</v>
      </c>
      <c r="I3670" s="1">
        <v>0.006553</v>
      </c>
      <c r="J3670" s="1">
        <v>0.02413</v>
      </c>
      <c r="K3670" s="1">
        <v>0.009858</v>
      </c>
    </row>
    <row r="3671" ht="15.75" customHeight="1">
      <c r="A3671" s="1">
        <v>59508.499965</v>
      </c>
      <c r="B3671" s="1">
        <v>59508.0</v>
      </c>
      <c r="C3671" s="1">
        <v>59509.0</v>
      </c>
      <c r="D3671" s="1">
        <v>0.01405</v>
      </c>
      <c r="E3671" s="1">
        <v>0.015128</v>
      </c>
      <c r="F3671" s="1">
        <v>0.0021</v>
      </c>
      <c r="G3671" s="1">
        <v>0.006381</v>
      </c>
      <c r="H3671" s="1">
        <v>0.008127</v>
      </c>
      <c r="I3671" s="1">
        <v>0.007244</v>
      </c>
      <c r="J3671" s="1">
        <v>0.002276</v>
      </c>
      <c r="K3671" s="1">
        <v>0.009338</v>
      </c>
    </row>
    <row r="3672" ht="15.75" customHeight="1">
      <c r="A3672" s="1">
        <v>59509.499965</v>
      </c>
      <c r="B3672" s="1">
        <v>59509.0</v>
      </c>
      <c r="C3672" s="1">
        <v>59510.0</v>
      </c>
      <c r="D3672" s="1">
        <v>-0.024736</v>
      </c>
      <c r="E3672" s="1">
        <v>0.016904</v>
      </c>
      <c r="F3672" s="1">
        <v>0.001577</v>
      </c>
      <c r="G3672" s="1">
        <v>0.008226</v>
      </c>
      <c r="H3672" s="1">
        <v>-0.01776</v>
      </c>
      <c r="I3672" s="1">
        <v>0.00731</v>
      </c>
      <c r="J3672" s="1">
        <v>-9.51E-4</v>
      </c>
      <c r="K3672" s="1">
        <v>0.010813</v>
      </c>
    </row>
    <row r="3673" ht="15.75" customHeight="1">
      <c r="A3673" s="1">
        <v>59510.499965</v>
      </c>
      <c r="B3673" s="1">
        <v>59510.0</v>
      </c>
      <c r="C3673" s="1">
        <v>59511.0</v>
      </c>
      <c r="D3673" s="1">
        <v>-0.007557</v>
      </c>
      <c r="E3673" s="1">
        <v>0.018347</v>
      </c>
      <c r="F3673" s="1">
        <v>-0.011678</v>
      </c>
      <c r="G3673" s="1">
        <v>0.008391</v>
      </c>
      <c r="H3673" s="1">
        <v>-0.00609</v>
      </c>
      <c r="I3673" s="1">
        <v>0.008247</v>
      </c>
      <c r="J3673" s="1">
        <v>0.008285</v>
      </c>
      <c r="K3673" s="1">
        <v>0.011428</v>
      </c>
    </row>
    <row r="3674" ht="15.75" customHeight="1">
      <c r="A3674" s="1">
        <v>59511.499965</v>
      </c>
      <c r="B3674" s="1">
        <v>59511.0</v>
      </c>
      <c r="C3674" s="1">
        <v>59512.0</v>
      </c>
      <c r="D3674" s="1">
        <v>-0.05743</v>
      </c>
      <c r="E3674" s="1">
        <v>0.018892</v>
      </c>
      <c r="F3674" s="1">
        <v>-0.007104</v>
      </c>
      <c r="G3674" s="1">
        <v>0.0082</v>
      </c>
      <c r="H3674" s="1">
        <v>-0.023529</v>
      </c>
      <c r="I3674" s="1">
        <v>0.008102</v>
      </c>
      <c r="J3674" s="1">
        <v>-0.016709</v>
      </c>
      <c r="K3674" s="1">
        <v>0.012016</v>
      </c>
    </row>
    <row r="3675" ht="15.75" customHeight="1">
      <c r="A3675" s="1">
        <v>59512.499965</v>
      </c>
      <c r="B3675" s="1">
        <v>59512.0</v>
      </c>
      <c r="C3675" s="1">
        <v>59513.0</v>
      </c>
      <c r="D3675" s="1">
        <v>-0.01344</v>
      </c>
      <c r="E3675" s="1">
        <v>0.021854</v>
      </c>
      <c r="F3675" s="1">
        <v>-0.003087</v>
      </c>
      <c r="G3675" s="1">
        <v>0.009597</v>
      </c>
      <c r="H3675" s="1">
        <v>-0.005738</v>
      </c>
      <c r="I3675" s="1">
        <v>0.009937</v>
      </c>
      <c r="J3675" s="1">
        <v>-0.003904</v>
      </c>
      <c r="K3675" s="1">
        <v>0.012946</v>
      </c>
    </row>
    <row r="3676" ht="15.75" customHeight="1">
      <c r="A3676" s="1">
        <v>59513.499965</v>
      </c>
      <c r="B3676" s="1">
        <v>59513.0</v>
      </c>
      <c r="C3676" s="1">
        <v>59514.0</v>
      </c>
      <c r="D3676" s="1">
        <v>0.025877</v>
      </c>
      <c r="E3676" s="1">
        <v>0.029474</v>
      </c>
      <c r="F3676" s="1">
        <v>-7.92E-4</v>
      </c>
      <c r="G3676" s="1">
        <v>0.011981</v>
      </c>
      <c r="H3676" s="1">
        <v>0.005393</v>
      </c>
      <c r="I3676" s="1">
        <v>0.013259</v>
      </c>
      <c r="J3676" s="1">
        <v>0.014484</v>
      </c>
      <c r="K3676" s="1">
        <v>0.017569</v>
      </c>
    </row>
    <row r="3677" ht="15.75" customHeight="1">
      <c r="A3677" s="1">
        <v>59536.499965</v>
      </c>
      <c r="B3677" s="1">
        <v>59536.0</v>
      </c>
      <c r="C3677" s="1">
        <v>59537.0</v>
      </c>
      <c r="D3677" s="1">
        <v>0.027039</v>
      </c>
      <c r="E3677" s="1">
        <v>0.064179</v>
      </c>
      <c r="F3677" s="1">
        <v>-0.033519</v>
      </c>
      <c r="G3677" s="1">
        <v>0.031741</v>
      </c>
      <c r="H3677" s="1">
        <v>0.005637</v>
      </c>
      <c r="I3677" s="1">
        <v>0.026059</v>
      </c>
      <c r="J3677" s="1">
        <v>0.039477</v>
      </c>
      <c r="K3677" s="1">
        <v>0.042333</v>
      </c>
    </row>
    <row r="3678" ht="15.75" customHeight="1">
      <c r="A3678" s="1">
        <v>59537.499965</v>
      </c>
      <c r="B3678" s="1">
        <v>59537.0</v>
      </c>
      <c r="C3678" s="1">
        <v>59538.0</v>
      </c>
      <c r="D3678" s="1">
        <v>-0.027622</v>
      </c>
      <c r="E3678" s="1">
        <v>0.016013</v>
      </c>
      <c r="F3678" s="1">
        <v>-0.007613</v>
      </c>
      <c r="G3678" s="1">
        <v>0.007209</v>
      </c>
      <c r="H3678" s="1">
        <v>-0.008622</v>
      </c>
      <c r="I3678" s="1">
        <v>0.007412</v>
      </c>
      <c r="J3678" s="1">
        <v>-0.009639</v>
      </c>
      <c r="K3678" s="1">
        <v>0.009982</v>
      </c>
    </row>
    <row r="3679" ht="15.75" customHeight="1">
      <c r="A3679" s="1">
        <v>59538.499965</v>
      </c>
      <c r="B3679" s="1">
        <v>59538.0</v>
      </c>
      <c r="C3679" s="1">
        <v>59539.0</v>
      </c>
      <c r="D3679" s="1">
        <v>0.004196</v>
      </c>
      <c r="E3679" s="1">
        <v>0.016207</v>
      </c>
      <c r="F3679" s="1">
        <v>-4.47E-4</v>
      </c>
      <c r="G3679" s="1">
        <v>0.006979</v>
      </c>
      <c r="H3679" s="1">
        <v>-0.001015</v>
      </c>
      <c r="I3679" s="1">
        <v>0.007499</v>
      </c>
      <c r="J3679" s="1">
        <v>0.006421</v>
      </c>
      <c r="K3679" s="1">
        <v>0.010421</v>
      </c>
    </row>
    <row r="3680" ht="15.75" customHeight="1">
      <c r="A3680" s="1">
        <v>59539.499965</v>
      </c>
      <c r="B3680" s="1">
        <v>59539.0</v>
      </c>
      <c r="C3680" s="1">
        <v>59540.0</v>
      </c>
      <c r="D3680" s="1">
        <v>0.00489</v>
      </c>
      <c r="E3680" s="1">
        <v>0.014985</v>
      </c>
      <c r="F3680" s="1">
        <v>-0.002323</v>
      </c>
      <c r="G3680" s="1">
        <v>0.006189</v>
      </c>
      <c r="H3680" s="1">
        <v>7.94E-4</v>
      </c>
      <c r="I3680" s="1">
        <v>0.00699</v>
      </c>
      <c r="J3680" s="1">
        <v>0.003986</v>
      </c>
      <c r="K3680" s="1">
        <v>0.009652</v>
      </c>
    </row>
    <row r="3681" ht="15.75" customHeight="1">
      <c r="A3681" s="1">
        <v>59540.499965</v>
      </c>
      <c r="B3681" s="1">
        <v>59540.0</v>
      </c>
      <c r="C3681" s="1">
        <v>59541.0</v>
      </c>
      <c r="D3681" s="1">
        <v>-0.021043</v>
      </c>
      <c r="E3681" s="1">
        <v>0.014267</v>
      </c>
      <c r="F3681" s="1">
        <v>-0.005132</v>
      </c>
      <c r="G3681" s="1">
        <v>0.006305</v>
      </c>
      <c r="H3681" s="1">
        <v>-0.001618</v>
      </c>
      <c r="I3681" s="1">
        <v>0.006767</v>
      </c>
      <c r="J3681" s="1">
        <v>-0.012776</v>
      </c>
      <c r="K3681" s="1">
        <v>0.009053</v>
      </c>
    </row>
    <row r="3682" ht="15.75" customHeight="1">
      <c r="A3682" s="1">
        <v>59541.499965</v>
      </c>
      <c r="B3682" s="1">
        <v>59541.0</v>
      </c>
      <c r="C3682" s="1">
        <v>59542.0</v>
      </c>
      <c r="D3682" s="1">
        <v>-0.012707</v>
      </c>
      <c r="E3682" s="1">
        <v>0.0142</v>
      </c>
      <c r="F3682" s="1">
        <v>0.004462</v>
      </c>
      <c r="G3682" s="1">
        <v>0.007152</v>
      </c>
      <c r="H3682" s="1">
        <v>-0.001844</v>
      </c>
      <c r="I3682" s="1">
        <v>0.006656</v>
      </c>
      <c r="J3682" s="1">
        <v>-0.012736</v>
      </c>
      <c r="K3682" s="1">
        <v>0.008832</v>
      </c>
    </row>
    <row r="3683" ht="15.75" customHeight="1">
      <c r="A3683" s="1">
        <v>59542.499965</v>
      </c>
      <c r="B3683" s="1">
        <v>59542.0</v>
      </c>
      <c r="C3683" s="1">
        <v>59543.0</v>
      </c>
      <c r="D3683" s="1">
        <v>-0.028035</v>
      </c>
      <c r="E3683" s="1">
        <v>0.027223</v>
      </c>
      <c r="F3683" s="1">
        <v>-0.010752</v>
      </c>
      <c r="G3683" s="1">
        <v>0.011355</v>
      </c>
      <c r="H3683" s="1">
        <v>-0.004097</v>
      </c>
      <c r="I3683" s="1">
        <v>0.012411</v>
      </c>
      <c r="J3683" s="1">
        <v>-0.013935</v>
      </c>
      <c r="K3683" s="1">
        <v>0.018064</v>
      </c>
    </row>
    <row r="3684" ht="15.75" customHeight="1">
      <c r="A3684" s="1">
        <v>59543.499965</v>
      </c>
      <c r="B3684" s="1">
        <v>59543.0</v>
      </c>
      <c r="C3684" s="1">
        <v>59544.0</v>
      </c>
      <c r="D3684" s="1">
        <v>-0.011704</v>
      </c>
      <c r="E3684" s="1">
        <v>0.013371</v>
      </c>
      <c r="F3684" s="1">
        <v>-0.004865</v>
      </c>
      <c r="G3684" s="1">
        <v>0.005759</v>
      </c>
      <c r="H3684" s="1">
        <v>0.007103</v>
      </c>
      <c r="I3684" s="1">
        <v>0.006291</v>
      </c>
      <c r="J3684" s="1">
        <v>-0.014911</v>
      </c>
      <c r="K3684" s="1">
        <v>0.008372</v>
      </c>
    </row>
    <row r="3685" ht="15.75" customHeight="1">
      <c r="A3685" s="1">
        <v>59544.499965</v>
      </c>
      <c r="B3685" s="1">
        <v>59544.0</v>
      </c>
      <c r="C3685" s="1">
        <v>59545.0</v>
      </c>
      <c r="D3685" s="1">
        <v>-3.28E-4</v>
      </c>
      <c r="E3685" s="1">
        <v>0.013885</v>
      </c>
      <c r="F3685" s="1">
        <v>-0.009943</v>
      </c>
      <c r="G3685" s="1">
        <v>0.005645</v>
      </c>
      <c r="H3685" s="1">
        <v>0.008728</v>
      </c>
      <c r="I3685" s="1">
        <v>0.006535</v>
      </c>
      <c r="J3685" s="1">
        <v>-0.004207</v>
      </c>
      <c r="K3685" s="1">
        <v>0.008996</v>
      </c>
    </row>
    <row r="3686" ht="15.75" customHeight="1">
      <c r="A3686" s="1">
        <v>59545.499965</v>
      </c>
      <c r="B3686" s="1">
        <v>59545.0</v>
      </c>
      <c r="C3686" s="1">
        <v>59546.0</v>
      </c>
      <c r="D3686" s="1">
        <v>-0.017193</v>
      </c>
      <c r="E3686" s="1">
        <v>0.011871</v>
      </c>
      <c r="F3686" s="1">
        <v>-0.001252</v>
      </c>
      <c r="G3686" s="1">
        <v>0.005227</v>
      </c>
      <c r="H3686" s="1">
        <v>-1.39E-4</v>
      </c>
      <c r="I3686" s="1">
        <v>0.005389</v>
      </c>
      <c r="J3686" s="1">
        <v>-0.013127</v>
      </c>
      <c r="K3686" s="1">
        <v>0.007603</v>
      </c>
    </row>
    <row r="3687" ht="15.75" customHeight="1">
      <c r="A3687" s="1">
        <v>59546.499965</v>
      </c>
      <c r="B3687" s="1">
        <v>59546.0</v>
      </c>
      <c r="C3687" s="1">
        <v>59547.0</v>
      </c>
      <c r="D3687" s="1">
        <v>-0.031008</v>
      </c>
      <c r="E3687" s="1">
        <v>0.011117</v>
      </c>
      <c r="F3687" s="1">
        <v>-0.001145</v>
      </c>
      <c r="G3687" s="1">
        <v>0.004922</v>
      </c>
      <c r="H3687" s="1">
        <v>-0.00554</v>
      </c>
      <c r="I3687" s="1">
        <v>0.00498</v>
      </c>
      <c r="J3687" s="1">
        <v>-0.020444</v>
      </c>
      <c r="K3687" s="1">
        <v>0.007159</v>
      </c>
    </row>
    <row r="3688" ht="15.75" customHeight="1">
      <c r="A3688" s="1">
        <v>59547.499965</v>
      </c>
      <c r="B3688" s="1">
        <v>59547.0</v>
      </c>
      <c r="C3688" s="1">
        <v>59548.0</v>
      </c>
      <c r="D3688" s="1">
        <v>-0.023158</v>
      </c>
      <c r="E3688" s="1">
        <v>0.01062</v>
      </c>
      <c r="F3688" s="1">
        <v>-0.002894</v>
      </c>
      <c r="G3688" s="1">
        <v>0.005024</v>
      </c>
      <c r="H3688" s="1">
        <v>-0.006385</v>
      </c>
      <c r="I3688" s="1">
        <v>0.004931</v>
      </c>
      <c r="J3688" s="1">
        <v>-0.010327</v>
      </c>
      <c r="K3688" s="1">
        <v>0.006563</v>
      </c>
    </row>
    <row r="3689" ht="15.75" customHeight="1">
      <c r="A3689" s="1">
        <v>59548.499965</v>
      </c>
      <c r="B3689" s="1">
        <v>59548.0</v>
      </c>
      <c r="C3689" s="1">
        <v>59549.0</v>
      </c>
      <c r="D3689" s="1">
        <v>-0.017862</v>
      </c>
      <c r="E3689" s="1">
        <v>0.011301</v>
      </c>
      <c r="F3689" s="1">
        <v>-8.71E-4</v>
      </c>
      <c r="G3689" s="1">
        <v>0.004877</v>
      </c>
      <c r="H3689" s="1">
        <v>-0.00503</v>
      </c>
      <c r="I3689" s="1">
        <v>0.005197</v>
      </c>
      <c r="J3689" s="1">
        <v>-0.009946</v>
      </c>
      <c r="K3689" s="1">
        <v>0.007157</v>
      </c>
    </row>
    <row r="3690" ht="15.75" customHeight="1">
      <c r="A3690" s="1">
        <v>59549.499965</v>
      </c>
      <c r="B3690" s="1">
        <v>59549.0</v>
      </c>
      <c r="C3690" s="1">
        <v>59550.0</v>
      </c>
      <c r="D3690" s="1">
        <v>-0.016515</v>
      </c>
      <c r="E3690" s="1">
        <v>0.010992</v>
      </c>
      <c r="F3690" s="1">
        <v>2.06E-4</v>
      </c>
      <c r="G3690" s="1">
        <v>0.005031</v>
      </c>
      <c r="H3690" s="1">
        <v>-0.002304</v>
      </c>
      <c r="I3690" s="1">
        <v>0.00502</v>
      </c>
      <c r="J3690" s="1">
        <v>-0.013166</v>
      </c>
      <c r="K3690" s="1">
        <v>0.006914</v>
      </c>
    </row>
    <row r="3691" ht="15.75" customHeight="1">
      <c r="A3691" s="1">
        <v>59550.499965</v>
      </c>
      <c r="B3691" s="1">
        <v>59550.0</v>
      </c>
      <c r="C3691" s="1">
        <v>59551.0</v>
      </c>
      <c r="D3691" s="1">
        <v>-0.010539</v>
      </c>
      <c r="E3691" s="1">
        <v>0.017142</v>
      </c>
      <c r="F3691" s="1">
        <v>0.007869</v>
      </c>
      <c r="G3691" s="1">
        <v>0.008261</v>
      </c>
      <c r="H3691" s="1">
        <v>0.003964</v>
      </c>
      <c r="I3691" s="1">
        <v>0.007606</v>
      </c>
      <c r="J3691" s="1">
        <v>-0.017625</v>
      </c>
      <c r="K3691" s="1">
        <v>0.010942</v>
      </c>
    </row>
    <row r="3692" ht="15.75" customHeight="1">
      <c r="A3692" s="1">
        <v>59551.499965</v>
      </c>
      <c r="B3692" s="1">
        <v>59551.0</v>
      </c>
      <c r="C3692" s="1">
        <v>59552.0</v>
      </c>
      <c r="D3692" s="1">
        <v>-0.012418</v>
      </c>
      <c r="E3692" s="1">
        <v>0.013239</v>
      </c>
      <c r="F3692" s="1">
        <v>3.68E-4</v>
      </c>
      <c r="G3692" s="1">
        <v>0.005594</v>
      </c>
      <c r="H3692" s="1">
        <v>-0.001775</v>
      </c>
      <c r="I3692" s="1">
        <v>0.005906</v>
      </c>
      <c r="J3692" s="1">
        <v>-0.008911</v>
      </c>
      <c r="K3692" s="1">
        <v>0.008366</v>
      </c>
    </row>
    <row r="3693" ht="15.75" customHeight="1">
      <c r="A3693" s="1">
        <v>59552.499965</v>
      </c>
      <c r="B3693" s="1">
        <v>59552.0</v>
      </c>
      <c r="C3693" s="1">
        <v>59553.0</v>
      </c>
      <c r="D3693" s="1">
        <v>0.018766</v>
      </c>
      <c r="E3693" s="1">
        <v>0.012808</v>
      </c>
      <c r="F3693" s="1">
        <v>0.004989</v>
      </c>
      <c r="G3693" s="1">
        <v>0.005786</v>
      </c>
      <c r="H3693" s="1">
        <v>5.9E-5</v>
      </c>
      <c r="I3693" s="1">
        <v>0.005613</v>
      </c>
      <c r="J3693" s="1">
        <v>0.012457</v>
      </c>
      <c r="K3693" s="1">
        <v>0.008205</v>
      </c>
    </row>
    <row r="3694" ht="15.75" customHeight="1">
      <c r="A3694" s="1">
        <v>59553.499965</v>
      </c>
      <c r="B3694" s="1">
        <v>59553.0</v>
      </c>
      <c r="C3694" s="1">
        <v>59554.0</v>
      </c>
      <c r="D3694" s="1">
        <v>-0.004006</v>
      </c>
      <c r="E3694" s="1">
        <v>0.013181</v>
      </c>
      <c r="F3694" s="1">
        <v>0.001143</v>
      </c>
      <c r="G3694" s="1">
        <v>0.005839</v>
      </c>
      <c r="H3694" s="1">
        <v>2.7E-4</v>
      </c>
      <c r="I3694" s="1">
        <v>0.005658</v>
      </c>
      <c r="J3694" s="1">
        <v>-0.004921</v>
      </c>
      <c r="K3694" s="1">
        <v>0.008682</v>
      </c>
    </row>
    <row r="3695" ht="15.75" customHeight="1">
      <c r="A3695" s="1">
        <v>59554.499965</v>
      </c>
      <c r="B3695" s="1">
        <v>59554.0</v>
      </c>
      <c r="C3695" s="1">
        <v>59555.0</v>
      </c>
      <c r="D3695" s="1">
        <v>0.037275</v>
      </c>
      <c r="E3695" s="1">
        <v>0.032417</v>
      </c>
      <c r="F3695" s="1">
        <v>0.030949</v>
      </c>
      <c r="G3695" s="1">
        <v>0.014139</v>
      </c>
      <c r="H3695" s="1">
        <v>-0.006087</v>
      </c>
      <c r="I3695" s="1">
        <v>0.013989</v>
      </c>
      <c r="J3695" s="1">
        <v>0.020086</v>
      </c>
      <c r="K3695" s="1">
        <v>0.022244</v>
      </c>
    </row>
    <row r="3696" ht="15.75" customHeight="1">
      <c r="A3696" s="1">
        <v>59555.499965</v>
      </c>
      <c r="B3696" s="1">
        <v>59555.0</v>
      </c>
      <c r="C3696" s="1">
        <v>59556.0</v>
      </c>
      <c r="D3696" s="1">
        <v>0.035329</v>
      </c>
      <c r="E3696" s="1">
        <v>0.017515</v>
      </c>
      <c r="F3696" s="1">
        <v>-0.004262</v>
      </c>
      <c r="G3696" s="1">
        <v>0.006769</v>
      </c>
      <c r="H3696" s="1">
        <v>0.008489</v>
      </c>
      <c r="I3696" s="1">
        <v>0.007481</v>
      </c>
      <c r="J3696" s="1">
        <v>0.02323</v>
      </c>
      <c r="K3696" s="1">
        <v>0.011176</v>
      </c>
    </row>
    <row r="3697" ht="15.75" customHeight="1">
      <c r="A3697" s="1">
        <v>59556.499965</v>
      </c>
      <c r="B3697" s="1">
        <v>59556.0</v>
      </c>
      <c r="C3697" s="1">
        <v>59557.0</v>
      </c>
      <c r="D3697" s="1">
        <v>-0.04319</v>
      </c>
      <c r="E3697" s="1">
        <v>0.033452</v>
      </c>
      <c r="F3697" s="1">
        <v>-0.009615</v>
      </c>
      <c r="G3697" s="1">
        <v>0.013938</v>
      </c>
      <c r="H3697" s="1">
        <v>-0.018117</v>
      </c>
      <c r="I3697" s="1">
        <v>0.013808</v>
      </c>
      <c r="J3697" s="1">
        <v>-0.01121</v>
      </c>
      <c r="K3697" s="1">
        <v>0.022195</v>
      </c>
    </row>
    <row r="3698" ht="15.75" customHeight="1">
      <c r="A3698" s="1">
        <v>59557.499965</v>
      </c>
      <c r="B3698" s="1">
        <v>59557.0</v>
      </c>
      <c r="C3698" s="1">
        <v>59558.0</v>
      </c>
      <c r="D3698" s="1">
        <v>-0.0153</v>
      </c>
      <c r="E3698" s="1">
        <v>0.016313</v>
      </c>
      <c r="F3698" s="1">
        <v>-0.001185</v>
      </c>
      <c r="G3698" s="1">
        <v>0.00785</v>
      </c>
      <c r="H3698" s="1">
        <v>-0.002041</v>
      </c>
      <c r="I3698" s="1">
        <v>0.006721</v>
      </c>
      <c r="J3698" s="1">
        <v>-0.012328</v>
      </c>
      <c r="K3698" s="1">
        <v>0.010115</v>
      </c>
    </row>
    <row r="3699" ht="15.75" customHeight="1">
      <c r="A3699" s="1">
        <v>59558.499965</v>
      </c>
      <c r="B3699" s="1">
        <v>59558.0</v>
      </c>
      <c r="C3699" s="1">
        <v>59559.0</v>
      </c>
      <c r="D3699" s="1">
        <v>0.008916</v>
      </c>
      <c r="E3699" s="1">
        <v>0.015055</v>
      </c>
      <c r="F3699" s="1">
        <v>-0.003751</v>
      </c>
      <c r="G3699" s="1">
        <v>0.006466</v>
      </c>
      <c r="H3699" s="1">
        <v>0.004175</v>
      </c>
      <c r="I3699" s="1">
        <v>0.006313</v>
      </c>
      <c r="J3699" s="1">
        <v>0.005146</v>
      </c>
      <c r="K3699" s="1">
        <v>0.009489</v>
      </c>
    </row>
    <row r="3700" ht="15.75" customHeight="1">
      <c r="A3700" s="1">
        <v>59559.499965</v>
      </c>
      <c r="B3700" s="1">
        <v>59559.0</v>
      </c>
      <c r="C3700" s="1">
        <v>59560.0</v>
      </c>
      <c r="D3700" s="1">
        <v>-0.028982</v>
      </c>
      <c r="E3700" s="1">
        <v>0.014586</v>
      </c>
      <c r="F3700" s="1">
        <v>-0.001077</v>
      </c>
      <c r="G3700" s="1">
        <v>0.006358</v>
      </c>
      <c r="H3700" s="1">
        <v>-0.009503</v>
      </c>
      <c r="I3700" s="1">
        <v>0.005972</v>
      </c>
      <c r="J3700" s="1">
        <v>-0.013005</v>
      </c>
      <c r="K3700" s="1">
        <v>0.009248</v>
      </c>
    </row>
    <row r="3701" ht="15.75" customHeight="1">
      <c r="A3701" s="1">
        <v>59563.499965</v>
      </c>
      <c r="B3701" s="1">
        <v>59563.0</v>
      </c>
      <c r="C3701" s="1">
        <v>59564.0</v>
      </c>
      <c r="D3701" s="1">
        <v>0.127317</v>
      </c>
      <c r="E3701" s="1">
        <v>0.039391</v>
      </c>
      <c r="F3701" s="1">
        <v>0.035138</v>
      </c>
      <c r="G3701" s="1">
        <v>0.016468</v>
      </c>
      <c r="H3701" s="1">
        <v>0.02658</v>
      </c>
      <c r="I3701" s="1">
        <v>0.015251</v>
      </c>
      <c r="J3701" s="1">
        <v>0.05381</v>
      </c>
      <c r="K3701" s="1">
        <v>0.024086</v>
      </c>
    </row>
    <row r="3702" ht="15.75" customHeight="1">
      <c r="A3702" s="1">
        <v>59564.499965</v>
      </c>
      <c r="B3702" s="1">
        <v>59564.0</v>
      </c>
      <c r="C3702" s="1">
        <v>59565.0</v>
      </c>
      <c r="D3702" s="1">
        <v>-0.029791</v>
      </c>
      <c r="E3702" s="1">
        <v>0.066044</v>
      </c>
      <c r="F3702" s="1">
        <v>-0.018466</v>
      </c>
      <c r="G3702" s="1">
        <v>0.023892</v>
      </c>
      <c r="H3702" s="1">
        <v>-0.029947</v>
      </c>
      <c r="I3702" s="1">
        <v>0.02338</v>
      </c>
      <c r="J3702" s="1">
        <v>0.015872</v>
      </c>
      <c r="K3702" s="1">
        <v>0.042356</v>
      </c>
    </row>
    <row r="3703" ht="15.75" customHeight="1">
      <c r="A3703" s="1">
        <v>59565.499965</v>
      </c>
      <c r="B3703" s="1">
        <v>59565.0</v>
      </c>
      <c r="C3703" s="1">
        <v>59566.0</v>
      </c>
      <c r="D3703" s="1">
        <v>-0.040224</v>
      </c>
      <c r="E3703" s="1">
        <v>0.073821</v>
      </c>
      <c r="F3703" s="1">
        <v>0.001869</v>
      </c>
      <c r="G3703" s="1">
        <v>0.030025</v>
      </c>
      <c r="H3703" s="1">
        <v>-0.035672</v>
      </c>
      <c r="I3703" s="1">
        <v>0.024635</v>
      </c>
      <c r="J3703" s="1">
        <v>0.008269</v>
      </c>
      <c r="K3703" s="1">
        <v>0.052024</v>
      </c>
    </row>
    <row r="3704" ht="15.75" customHeight="1">
      <c r="A3704" s="1">
        <v>59566.499965</v>
      </c>
      <c r="B3704" s="1">
        <v>59566.0</v>
      </c>
      <c r="C3704" s="1">
        <v>59567.0</v>
      </c>
      <c r="D3704" s="1">
        <v>0.071903</v>
      </c>
      <c r="E3704" s="1">
        <v>0.026771</v>
      </c>
      <c r="F3704" s="1">
        <v>0.007375</v>
      </c>
      <c r="G3704" s="1">
        <v>0.0109</v>
      </c>
      <c r="H3704" s="1">
        <v>0.00902</v>
      </c>
      <c r="I3704" s="1">
        <v>0.01076</v>
      </c>
      <c r="J3704" s="1">
        <v>0.046748</v>
      </c>
      <c r="K3704" s="1">
        <v>0.017455</v>
      </c>
    </row>
    <row r="3705" ht="15.75" customHeight="1">
      <c r="A3705" s="1">
        <v>59567.499965</v>
      </c>
      <c r="B3705" s="1">
        <v>59567.0</v>
      </c>
      <c r="C3705" s="1">
        <v>59568.0</v>
      </c>
      <c r="D3705" s="1">
        <v>0.027273</v>
      </c>
      <c r="E3705" s="1">
        <v>0.012726</v>
      </c>
      <c r="F3705" s="1">
        <v>4.59E-4</v>
      </c>
      <c r="G3705" s="1">
        <v>0.004902</v>
      </c>
      <c r="H3705" s="1">
        <v>0.005471</v>
      </c>
      <c r="I3705" s="1">
        <v>0.00528</v>
      </c>
      <c r="J3705" s="1">
        <v>0.017189</v>
      </c>
      <c r="K3705" s="1">
        <v>0.008364</v>
      </c>
    </row>
    <row r="3706" ht="15.75" customHeight="1">
      <c r="A3706" s="1">
        <v>59568.499965</v>
      </c>
      <c r="B3706" s="1">
        <v>59568.0</v>
      </c>
      <c r="C3706" s="1">
        <v>59569.0</v>
      </c>
      <c r="D3706" s="1">
        <v>-0.003584</v>
      </c>
      <c r="E3706" s="1">
        <v>0.011828</v>
      </c>
      <c r="F3706" s="1">
        <v>0.009333</v>
      </c>
      <c r="G3706" s="1">
        <v>0.004935</v>
      </c>
      <c r="H3706" s="1">
        <v>-0.001941</v>
      </c>
      <c r="I3706" s="1">
        <v>0.004914</v>
      </c>
      <c r="J3706" s="1">
        <v>-0.006915</v>
      </c>
      <c r="K3706" s="1">
        <v>0.007725</v>
      </c>
    </row>
    <row r="3707" ht="15.75" customHeight="1">
      <c r="A3707" s="1">
        <v>59569.499965</v>
      </c>
      <c r="B3707" s="1">
        <v>59569.0</v>
      </c>
      <c r="C3707" s="1">
        <v>59570.0</v>
      </c>
      <c r="D3707" s="1">
        <v>-0.019481</v>
      </c>
      <c r="E3707" s="1">
        <v>0.011971</v>
      </c>
      <c r="F3707" s="1">
        <v>3.0E-4</v>
      </c>
      <c r="G3707" s="1">
        <v>0.00478</v>
      </c>
      <c r="H3707" s="1">
        <v>-0.002963</v>
      </c>
      <c r="I3707" s="1">
        <v>0.005084</v>
      </c>
      <c r="J3707" s="1">
        <v>-0.014237</v>
      </c>
      <c r="K3707" s="1">
        <v>0.007808</v>
      </c>
    </row>
    <row r="3708" ht="15.75" customHeight="1">
      <c r="A3708" s="1">
        <v>59570.499965</v>
      </c>
      <c r="B3708" s="1">
        <v>59570.0</v>
      </c>
      <c r="C3708" s="1">
        <v>59571.0</v>
      </c>
      <c r="D3708" s="1">
        <v>0.01951</v>
      </c>
      <c r="E3708" s="1">
        <v>0.012679</v>
      </c>
      <c r="F3708" s="1">
        <v>0.001722</v>
      </c>
      <c r="G3708" s="1">
        <v>0.00529</v>
      </c>
      <c r="H3708" s="1">
        <v>0.002456</v>
      </c>
      <c r="I3708" s="1">
        <v>0.00552</v>
      </c>
      <c r="J3708" s="1">
        <v>0.013335</v>
      </c>
      <c r="K3708" s="1">
        <v>0.008269</v>
      </c>
    </row>
    <row r="3709" ht="15.75" customHeight="1">
      <c r="A3709" s="1">
        <v>59571.499965</v>
      </c>
      <c r="B3709" s="1">
        <v>59571.0</v>
      </c>
      <c r="C3709" s="1">
        <v>59572.0</v>
      </c>
      <c r="D3709" s="1">
        <v>-0.03701</v>
      </c>
      <c r="E3709" s="1">
        <v>0.014705</v>
      </c>
      <c r="F3709" s="1">
        <v>-0.011483</v>
      </c>
      <c r="G3709" s="1">
        <v>0.006149</v>
      </c>
      <c r="H3709" s="1">
        <v>-0.008004</v>
      </c>
      <c r="I3709" s="1">
        <v>0.006844</v>
      </c>
      <c r="J3709" s="1">
        <v>-0.016181</v>
      </c>
      <c r="K3709" s="1">
        <v>0.009296</v>
      </c>
    </row>
    <row r="3710" ht="15.75" customHeight="1">
      <c r="A3710" s="1">
        <v>59572.499965</v>
      </c>
      <c r="B3710" s="1">
        <v>59572.0</v>
      </c>
      <c r="C3710" s="1">
        <v>59573.0</v>
      </c>
      <c r="D3710" s="1">
        <v>-0.021153</v>
      </c>
      <c r="E3710" s="1">
        <v>0.012762</v>
      </c>
      <c r="F3710" s="1">
        <v>-0.006453</v>
      </c>
      <c r="G3710" s="1">
        <v>0.00544</v>
      </c>
      <c r="H3710" s="1">
        <v>-0.005088</v>
      </c>
      <c r="I3710" s="1">
        <v>0.005734</v>
      </c>
      <c r="J3710" s="1">
        <v>-0.008422</v>
      </c>
      <c r="K3710" s="1">
        <v>0.008265</v>
      </c>
    </row>
    <row r="3711" ht="15.75" customHeight="1">
      <c r="A3711" s="1">
        <v>59573.499965</v>
      </c>
      <c r="B3711" s="1">
        <v>59573.0</v>
      </c>
      <c r="C3711" s="1">
        <v>59574.0</v>
      </c>
      <c r="D3711" s="1">
        <v>-0.024749</v>
      </c>
      <c r="E3711" s="1">
        <v>0.012015</v>
      </c>
      <c r="F3711" s="1">
        <v>-0.003965</v>
      </c>
      <c r="G3711" s="1">
        <v>0.005127</v>
      </c>
      <c r="H3711" s="1">
        <v>-0.009319</v>
      </c>
      <c r="I3711" s="1">
        <v>0.005471</v>
      </c>
      <c r="J3711" s="1">
        <v>-0.006753</v>
      </c>
      <c r="K3711" s="1">
        <v>0.007709</v>
      </c>
    </row>
    <row r="3712" ht="15.75" customHeight="1">
      <c r="A3712" s="1">
        <v>59574.499965</v>
      </c>
      <c r="B3712" s="1">
        <v>59574.0</v>
      </c>
      <c r="C3712" s="1">
        <v>59575.0</v>
      </c>
      <c r="D3712" s="1">
        <v>0.001829</v>
      </c>
      <c r="E3712" s="1">
        <v>0.01221</v>
      </c>
      <c r="F3712" s="1">
        <v>-0.001254</v>
      </c>
      <c r="G3712" s="1">
        <v>0.005374</v>
      </c>
      <c r="H3712" s="1">
        <v>-6.42E-4</v>
      </c>
      <c r="I3712" s="1">
        <v>0.005459</v>
      </c>
      <c r="J3712" s="1">
        <v>0.002003</v>
      </c>
      <c r="K3712" s="1">
        <v>0.007811</v>
      </c>
    </row>
    <row r="3713" ht="15.75" customHeight="1">
      <c r="A3713" s="1">
        <v>59575.499965</v>
      </c>
      <c r="B3713" s="1">
        <v>59575.0</v>
      </c>
      <c r="C3713" s="1">
        <v>59576.0</v>
      </c>
      <c r="D3713" s="1">
        <v>0.026141</v>
      </c>
      <c r="E3713" s="1">
        <v>0.013415</v>
      </c>
      <c r="F3713" s="1">
        <v>0.002023</v>
      </c>
      <c r="G3713" s="1">
        <v>0.006123</v>
      </c>
      <c r="H3713" s="1">
        <v>0.005806</v>
      </c>
      <c r="I3713" s="1">
        <v>0.005911</v>
      </c>
      <c r="J3713" s="1">
        <v>0.013209</v>
      </c>
      <c r="K3713" s="1">
        <v>0.00859</v>
      </c>
    </row>
    <row r="3714" ht="15.75" customHeight="1">
      <c r="A3714" s="1">
        <v>59576.499965</v>
      </c>
      <c r="B3714" s="1">
        <v>59576.0</v>
      </c>
      <c r="C3714" s="1">
        <v>59577.0</v>
      </c>
      <c r="D3714" s="1">
        <v>0.027984</v>
      </c>
      <c r="E3714" s="1">
        <v>0.02452</v>
      </c>
      <c r="F3714" s="1">
        <v>-0.006959</v>
      </c>
      <c r="G3714" s="1">
        <v>0.010585</v>
      </c>
      <c r="H3714" s="1">
        <v>0.015389</v>
      </c>
      <c r="I3714" s="1">
        <v>0.010932</v>
      </c>
      <c r="J3714" s="1">
        <v>0.011409</v>
      </c>
      <c r="K3714" s="1">
        <v>0.016408</v>
      </c>
    </row>
    <row r="3715" ht="15.75" customHeight="1">
      <c r="A3715" s="1">
        <v>59577.499965</v>
      </c>
      <c r="B3715" s="1">
        <v>59577.0</v>
      </c>
      <c r="C3715" s="1">
        <v>59578.0</v>
      </c>
      <c r="D3715" s="1">
        <v>0.027515</v>
      </c>
      <c r="E3715" s="1">
        <v>0.015065</v>
      </c>
      <c r="F3715" s="1">
        <v>0.00801</v>
      </c>
      <c r="G3715" s="1">
        <v>0.006528</v>
      </c>
      <c r="H3715" s="1">
        <v>-0.003357</v>
      </c>
      <c r="I3715" s="1">
        <v>0.006544</v>
      </c>
      <c r="J3715" s="1">
        <v>0.023768</v>
      </c>
      <c r="K3715" s="1">
        <v>0.010291</v>
      </c>
    </row>
    <row r="3716" ht="15.75" customHeight="1">
      <c r="A3716" s="1">
        <v>59578.499965</v>
      </c>
      <c r="B3716" s="1">
        <v>59578.0</v>
      </c>
      <c r="C3716" s="1">
        <v>59579.0</v>
      </c>
      <c r="D3716" s="1">
        <v>-5.59E-4</v>
      </c>
      <c r="E3716" s="1">
        <v>0.01407</v>
      </c>
      <c r="F3716" s="1">
        <v>-0.004139</v>
      </c>
      <c r="G3716" s="1">
        <v>0.006887</v>
      </c>
      <c r="H3716" s="1">
        <v>0.005654</v>
      </c>
      <c r="I3716" s="1">
        <v>0.006542</v>
      </c>
      <c r="J3716" s="1">
        <v>-0.00626</v>
      </c>
      <c r="K3716" s="1">
        <v>0.008838</v>
      </c>
    </row>
    <row r="3717" ht="15.75" customHeight="1">
      <c r="A3717" s="1">
        <v>59579.499965</v>
      </c>
      <c r="B3717" s="1">
        <v>59579.0</v>
      </c>
      <c r="C3717" s="1">
        <v>59580.0</v>
      </c>
      <c r="D3717" s="1">
        <v>0.004376</v>
      </c>
      <c r="E3717" s="1">
        <v>0.01497</v>
      </c>
      <c r="F3717" s="1">
        <v>-0.007623</v>
      </c>
      <c r="G3717" s="1">
        <v>0.006282</v>
      </c>
      <c r="H3717" s="1">
        <v>0.003479</v>
      </c>
      <c r="I3717" s="1">
        <v>0.007193</v>
      </c>
      <c r="J3717" s="1">
        <v>0.006117</v>
      </c>
      <c r="K3717" s="1">
        <v>0.009475</v>
      </c>
    </row>
    <row r="3718" ht="15.75" customHeight="1">
      <c r="A3718" s="1">
        <v>59580.499965</v>
      </c>
      <c r="B3718" s="1">
        <v>59580.0</v>
      </c>
      <c r="C3718" s="1">
        <v>59581.0</v>
      </c>
      <c r="D3718" s="1">
        <v>-0.03232</v>
      </c>
      <c r="E3718" s="1">
        <v>0.014202</v>
      </c>
      <c r="F3718" s="1">
        <v>-0.002816</v>
      </c>
      <c r="G3718" s="1">
        <v>0.006117</v>
      </c>
      <c r="H3718" s="1">
        <v>-0.017604</v>
      </c>
      <c r="I3718" s="1">
        <v>0.006449</v>
      </c>
      <c r="J3718" s="1">
        <v>-0.006199</v>
      </c>
      <c r="K3718" s="1">
        <v>0.009206</v>
      </c>
    </row>
    <row r="3719" ht="15.75" customHeight="1">
      <c r="A3719" s="1">
        <v>59581.499965</v>
      </c>
      <c r="B3719" s="1">
        <v>59581.0</v>
      </c>
      <c r="C3719" s="1">
        <v>59582.0</v>
      </c>
      <c r="D3719" s="1">
        <v>-0.001644</v>
      </c>
      <c r="E3719" s="1">
        <v>0.015602</v>
      </c>
      <c r="F3719" s="1">
        <v>-0.002357</v>
      </c>
      <c r="G3719" s="1">
        <v>0.007328</v>
      </c>
      <c r="H3719" s="1">
        <v>5.45E-4</v>
      </c>
      <c r="I3719" s="1">
        <v>0.007271</v>
      </c>
      <c r="J3719" s="1">
        <v>-0.001753</v>
      </c>
      <c r="K3719" s="1">
        <v>0.009659</v>
      </c>
    </row>
    <row r="3720" ht="15.75" customHeight="1">
      <c r="A3720" s="1">
        <v>59582.499965</v>
      </c>
      <c r="B3720" s="1">
        <v>59582.0</v>
      </c>
      <c r="C3720" s="1">
        <v>59583.0</v>
      </c>
      <c r="D3720" s="1">
        <v>0.01079</v>
      </c>
      <c r="E3720" s="1">
        <v>0.016881</v>
      </c>
      <c r="F3720" s="1">
        <v>0.007511</v>
      </c>
      <c r="G3720" s="1">
        <v>0.008331</v>
      </c>
      <c r="H3720" s="1">
        <v>0.00342</v>
      </c>
      <c r="I3720" s="1">
        <v>0.007519</v>
      </c>
      <c r="J3720" s="1">
        <v>-0.001681</v>
      </c>
      <c r="K3720" s="1">
        <v>0.010472</v>
      </c>
    </row>
    <row r="3721" ht="15.75" customHeight="1">
      <c r="A3721" s="1">
        <v>59583.499965</v>
      </c>
      <c r="B3721" s="1">
        <v>59583.0</v>
      </c>
      <c r="C3721" s="1">
        <v>59584.0</v>
      </c>
      <c r="D3721" s="1">
        <v>-0.01956</v>
      </c>
      <c r="E3721" s="1">
        <v>0.018684</v>
      </c>
      <c r="F3721" s="1">
        <v>0.010208</v>
      </c>
      <c r="G3721" s="1">
        <v>0.008566</v>
      </c>
      <c r="H3721" s="1">
        <v>-0.002099</v>
      </c>
      <c r="I3721" s="1">
        <v>0.008635</v>
      </c>
      <c r="J3721" s="1">
        <v>-0.019704</v>
      </c>
      <c r="K3721" s="1">
        <v>0.011303</v>
      </c>
    </row>
    <row r="3722" ht="15.75" customHeight="1">
      <c r="A3722" s="1">
        <v>59584.499965</v>
      </c>
      <c r="B3722" s="1">
        <v>59584.0</v>
      </c>
      <c r="C3722" s="1">
        <v>59585.0</v>
      </c>
      <c r="D3722" s="1">
        <v>-0.014668</v>
      </c>
      <c r="E3722" s="1">
        <v>0.02072</v>
      </c>
      <c r="F3722" s="1">
        <v>-0.00163</v>
      </c>
      <c r="G3722" s="1">
        <v>0.008665</v>
      </c>
      <c r="H3722" s="1">
        <v>-0.003082</v>
      </c>
      <c r="I3722" s="1">
        <v>0.009474</v>
      </c>
      <c r="J3722" s="1">
        <v>-0.009419</v>
      </c>
      <c r="K3722" s="1">
        <v>0.01256</v>
      </c>
    </row>
    <row r="3723" ht="15.75" customHeight="1">
      <c r="A3723" s="1">
        <v>59585.499965</v>
      </c>
      <c r="B3723" s="1">
        <v>59585.0</v>
      </c>
      <c r="C3723" s="1">
        <v>59586.0</v>
      </c>
      <c r="D3723" s="1">
        <v>-0.058033</v>
      </c>
      <c r="E3723" s="1">
        <v>0.023621</v>
      </c>
      <c r="F3723" s="1">
        <v>-0.023047</v>
      </c>
      <c r="G3723" s="1">
        <v>0.009715</v>
      </c>
      <c r="H3723" s="1">
        <v>-0.016887</v>
      </c>
      <c r="I3723" s="1">
        <v>0.010461</v>
      </c>
      <c r="J3723" s="1">
        <v>-0.013959</v>
      </c>
      <c r="K3723" s="1">
        <v>0.014496</v>
      </c>
    </row>
    <row r="3724" ht="15.75" customHeight="1">
      <c r="A3724" s="1">
        <v>59586.499965</v>
      </c>
      <c r="B3724" s="1">
        <v>59586.0</v>
      </c>
      <c r="C3724" s="1">
        <v>59587.0</v>
      </c>
      <c r="D3724" s="1">
        <v>0.06375</v>
      </c>
      <c r="E3724" s="1">
        <v>0.03902</v>
      </c>
      <c r="F3724" s="1">
        <v>0.009433</v>
      </c>
      <c r="G3724" s="1">
        <v>0.014972</v>
      </c>
      <c r="H3724" s="1">
        <v>0.021318</v>
      </c>
      <c r="I3724" s="1">
        <v>0.017501</v>
      </c>
      <c r="J3724" s="1">
        <v>0.019878</v>
      </c>
      <c r="K3724" s="1">
        <v>0.023389</v>
      </c>
    </row>
    <row r="3725" ht="15.75" customHeight="1">
      <c r="A3725" s="1">
        <v>59614.499965</v>
      </c>
      <c r="B3725" s="1">
        <v>59614.0</v>
      </c>
      <c r="C3725" s="1">
        <v>59615.0</v>
      </c>
      <c r="D3725" s="1">
        <v>0.027733</v>
      </c>
      <c r="E3725" s="1">
        <v>0.025363</v>
      </c>
      <c r="F3725" s="1">
        <v>0.023229</v>
      </c>
      <c r="G3725" s="1">
        <v>0.013116</v>
      </c>
      <c r="H3725" s="1">
        <v>-0.005215</v>
      </c>
      <c r="I3725" s="1">
        <v>0.011122</v>
      </c>
      <c r="J3725" s="1">
        <v>0.015841</v>
      </c>
      <c r="K3725" s="1">
        <v>0.016381</v>
      </c>
    </row>
    <row r="3726" ht="15.75" customHeight="1">
      <c r="A3726" s="1">
        <v>59615.499965</v>
      </c>
      <c r="B3726" s="1">
        <v>59615.0</v>
      </c>
      <c r="C3726" s="1">
        <v>59616.0</v>
      </c>
      <c r="D3726" s="1">
        <v>0.004945</v>
      </c>
      <c r="E3726" s="1">
        <v>0.026542</v>
      </c>
      <c r="F3726" s="1">
        <v>-0.011217</v>
      </c>
      <c r="G3726" s="1">
        <v>0.010178</v>
      </c>
      <c r="H3726" s="1">
        <v>0.017243</v>
      </c>
      <c r="I3726" s="1">
        <v>0.012199</v>
      </c>
      <c r="J3726" s="1">
        <v>-0.00931</v>
      </c>
      <c r="K3726" s="1">
        <v>0.017758</v>
      </c>
    </row>
    <row r="3727" ht="15.75" customHeight="1">
      <c r="A3727" s="1">
        <v>59616.499965</v>
      </c>
      <c r="B3727" s="1">
        <v>59616.0</v>
      </c>
      <c r="C3727" s="1">
        <v>59617.0</v>
      </c>
      <c r="D3727" s="1">
        <v>0.020251</v>
      </c>
      <c r="E3727" s="1">
        <v>0.012968</v>
      </c>
      <c r="F3727" s="1">
        <v>0.006835</v>
      </c>
      <c r="G3727" s="1">
        <v>0.005922</v>
      </c>
      <c r="H3727" s="1">
        <v>0.004103</v>
      </c>
      <c r="I3727" s="1">
        <v>0.005772</v>
      </c>
      <c r="J3727" s="1">
        <v>0.007811</v>
      </c>
      <c r="K3727" s="1">
        <v>0.008246</v>
      </c>
    </row>
    <row r="3728" ht="15.75" customHeight="1">
      <c r="A3728" s="1">
        <v>59617.499965</v>
      </c>
      <c r="B3728" s="1">
        <v>59617.0</v>
      </c>
      <c r="C3728" s="1">
        <v>59618.0</v>
      </c>
      <c r="D3728" s="1">
        <v>-0.00313</v>
      </c>
      <c r="E3728" s="1">
        <v>0.012323</v>
      </c>
      <c r="F3728" s="1">
        <v>0.001665</v>
      </c>
      <c r="G3728" s="1">
        <v>0.005325</v>
      </c>
      <c r="H3728" s="1">
        <v>-0.001399</v>
      </c>
      <c r="I3728" s="1">
        <v>0.005547</v>
      </c>
      <c r="J3728" s="1">
        <v>-0.001873</v>
      </c>
      <c r="K3728" s="1">
        <v>0.007905</v>
      </c>
    </row>
    <row r="3729" ht="15.75" customHeight="1">
      <c r="A3729" s="1">
        <v>59618.499965</v>
      </c>
      <c r="B3729" s="1">
        <v>59618.0</v>
      </c>
      <c r="C3729" s="1">
        <v>59619.0</v>
      </c>
      <c r="D3729" s="1">
        <v>0.00207</v>
      </c>
      <c r="E3729" s="1">
        <v>0.011848</v>
      </c>
      <c r="F3729" s="1">
        <v>0.007929</v>
      </c>
      <c r="G3729" s="1">
        <v>0.005671</v>
      </c>
      <c r="H3729" s="1">
        <v>2.33E-4</v>
      </c>
      <c r="I3729" s="1">
        <v>0.005414</v>
      </c>
      <c r="J3729" s="1">
        <v>-0.004001</v>
      </c>
      <c r="K3729" s="1">
        <v>0.007349</v>
      </c>
    </row>
    <row r="3730" ht="15.75" customHeight="1">
      <c r="A3730" s="1">
        <v>59619.499965</v>
      </c>
      <c r="B3730" s="1">
        <v>59619.0</v>
      </c>
      <c r="C3730" s="1">
        <v>59620.0</v>
      </c>
      <c r="D3730" s="1">
        <v>-0.023039</v>
      </c>
      <c r="E3730" s="1">
        <v>0.011474</v>
      </c>
      <c r="F3730" s="1">
        <v>-0.001119</v>
      </c>
      <c r="G3730" s="1">
        <v>0.005241</v>
      </c>
      <c r="H3730" s="1">
        <v>-0.010532</v>
      </c>
      <c r="I3730" s="1">
        <v>0.005111</v>
      </c>
      <c r="J3730" s="1">
        <v>-0.006779</v>
      </c>
      <c r="K3730" s="1">
        <v>0.007392</v>
      </c>
    </row>
    <row r="3731" ht="15.75" customHeight="1">
      <c r="A3731" s="1">
        <v>59620.499965</v>
      </c>
      <c r="B3731" s="1">
        <v>59620.0</v>
      </c>
      <c r="C3731" s="1">
        <v>59621.0</v>
      </c>
      <c r="D3731" s="1">
        <v>-0.001169</v>
      </c>
      <c r="E3731" s="1">
        <v>0.011029</v>
      </c>
      <c r="F3731" s="1">
        <v>-0.004576</v>
      </c>
      <c r="G3731" s="1">
        <v>0.004864</v>
      </c>
      <c r="H3731" s="1">
        <v>-0.003462</v>
      </c>
      <c r="I3731" s="1">
        <v>0.004961</v>
      </c>
      <c r="J3731" s="1">
        <v>0.006001</v>
      </c>
      <c r="K3731" s="1">
        <v>0.007092</v>
      </c>
    </row>
    <row r="3732" ht="15.75" customHeight="1">
      <c r="A3732" s="1">
        <v>59621.499965</v>
      </c>
      <c r="B3732" s="1">
        <v>59621.0</v>
      </c>
      <c r="C3732" s="1">
        <v>59622.0</v>
      </c>
      <c r="D3732" s="1">
        <v>-3.0E-5</v>
      </c>
      <c r="E3732" s="1">
        <v>0.011494</v>
      </c>
      <c r="F3732" s="1">
        <v>0.001235</v>
      </c>
      <c r="G3732" s="1">
        <v>0.005018</v>
      </c>
      <c r="H3732" s="1">
        <v>0.003548</v>
      </c>
      <c r="I3732" s="1">
        <v>0.005181</v>
      </c>
      <c r="J3732" s="1">
        <v>-0.004604</v>
      </c>
      <c r="K3732" s="1">
        <v>0.007412</v>
      </c>
    </row>
    <row r="3733" ht="15.75" customHeight="1">
      <c r="A3733" s="1">
        <v>59622.499965</v>
      </c>
      <c r="B3733" s="1">
        <v>59622.0</v>
      </c>
      <c r="C3733" s="1">
        <v>59623.0</v>
      </c>
      <c r="D3733" s="1">
        <v>-0.008429</v>
      </c>
      <c r="E3733" s="1">
        <v>0.010958</v>
      </c>
      <c r="F3733" s="1">
        <v>0.002305</v>
      </c>
      <c r="G3733" s="1">
        <v>0.004852</v>
      </c>
      <c r="H3733" s="1">
        <v>-0.001055</v>
      </c>
      <c r="I3733" s="1">
        <v>0.005042</v>
      </c>
      <c r="J3733" s="1">
        <v>-0.00759</v>
      </c>
      <c r="K3733" s="1">
        <v>0.006923</v>
      </c>
    </row>
    <row r="3734" ht="15.75" customHeight="1">
      <c r="A3734" s="1">
        <v>59623.499965</v>
      </c>
      <c r="B3734" s="1">
        <v>59623.0</v>
      </c>
      <c r="C3734" s="1">
        <v>59624.0</v>
      </c>
      <c r="D3734" s="1">
        <v>-0.00626</v>
      </c>
      <c r="E3734" s="1">
        <v>0.011616</v>
      </c>
      <c r="F3734" s="1">
        <v>0.005484</v>
      </c>
      <c r="G3734" s="1">
        <v>0.005194</v>
      </c>
      <c r="H3734" s="1">
        <v>-0.004472</v>
      </c>
      <c r="I3734" s="1">
        <v>0.005251</v>
      </c>
      <c r="J3734" s="1">
        <v>-0.004837</v>
      </c>
      <c r="K3734" s="1">
        <v>0.007372</v>
      </c>
    </row>
    <row r="3735" ht="15.75" customHeight="1">
      <c r="A3735" s="1">
        <v>59624.499965</v>
      </c>
      <c r="B3735" s="1">
        <v>59624.0</v>
      </c>
      <c r="C3735" s="1">
        <v>59625.0</v>
      </c>
      <c r="D3735" s="1">
        <v>-0.013233</v>
      </c>
      <c r="E3735" s="1">
        <v>0.011979</v>
      </c>
      <c r="F3735" s="1">
        <v>0.005099</v>
      </c>
      <c r="G3735" s="1">
        <v>0.005117</v>
      </c>
      <c r="H3735" s="1">
        <v>4.72E-4</v>
      </c>
      <c r="I3735" s="1">
        <v>0.005392</v>
      </c>
      <c r="J3735" s="1">
        <v>-0.01591</v>
      </c>
      <c r="K3735" s="1">
        <v>0.007689</v>
      </c>
    </row>
    <row r="3736" ht="15.75" customHeight="1">
      <c r="A3736" s="1">
        <v>59625.499965</v>
      </c>
      <c r="B3736" s="1">
        <v>59625.0</v>
      </c>
      <c r="C3736" s="1">
        <v>59626.0</v>
      </c>
      <c r="D3736" s="1">
        <v>-0.004019</v>
      </c>
      <c r="E3736" s="1">
        <v>0.013132</v>
      </c>
      <c r="F3736" s="1">
        <v>-0.001826</v>
      </c>
      <c r="G3736" s="1">
        <v>0.005771</v>
      </c>
      <c r="H3736" s="1">
        <v>-0.009352</v>
      </c>
      <c r="I3736" s="1">
        <v>0.005682</v>
      </c>
      <c r="J3736" s="1">
        <v>0.009623</v>
      </c>
      <c r="K3736" s="1">
        <v>0.008564</v>
      </c>
    </row>
    <row r="3737" ht="15.75" customHeight="1">
      <c r="A3737" s="1">
        <v>59626.499965</v>
      </c>
      <c r="B3737" s="1">
        <v>59626.0</v>
      </c>
      <c r="C3737" s="1">
        <v>59627.0</v>
      </c>
      <c r="D3737" s="1">
        <v>0.023098</v>
      </c>
      <c r="E3737" s="1">
        <v>0.014716</v>
      </c>
      <c r="F3737" s="1">
        <v>-0.002068</v>
      </c>
      <c r="G3737" s="1">
        <v>0.005932</v>
      </c>
      <c r="H3737" s="1">
        <v>0.001098</v>
      </c>
      <c r="I3737" s="1">
        <v>0.00619</v>
      </c>
      <c r="J3737" s="1">
        <v>0.020633</v>
      </c>
      <c r="K3737" s="1">
        <v>0.010047</v>
      </c>
    </row>
    <row r="3738" ht="15.75" customHeight="1">
      <c r="A3738" s="1">
        <v>59627.499965</v>
      </c>
      <c r="B3738" s="1">
        <v>59627.0</v>
      </c>
      <c r="C3738" s="1">
        <v>59628.0</v>
      </c>
      <c r="D3738" s="1">
        <v>0.0113</v>
      </c>
      <c r="E3738" s="1">
        <v>0.017529</v>
      </c>
      <c r="F3738" s="1">
        <v>9.88E-4</v>
      </c>
      <c r="G3738" s="1">
        <v>0.007055</v>
      </c>
      <c r="H3738" s="1">
        <v>0.006576</v>
      </c>
      <c r="I3738" s="1">
        <v>0.00734</v>
      </c>
      <c r="J3738" s="1">
        <v>5.15E-4</v>
      </c>
      <c r="K3738" s="1">
        <v>0.01136</v>
      </c>
    </row>
    <row r="3739" ht="15.75" customHeight="1">
      <c r="A3739" s="1">
        <v>59628.499965</v>
      </c>
      <c r="B3739" s="1">
        <v>59628.0</v>
      </c>
      <c r="C3739" s="1">
        <v>59629.0</v>
      </c>
      <c r="D3739" s="1">
        <v>-0.00525</v>
      </c>
      <c r="E3739" s="1">
        <v>0.014597</v>
      </c>
      <c r="F3739" s="1">
        <v>0.007697</v>
      </c>
      <c r="G3739" s="1">
        <v>0.006462</v>
      </c>
      <c r="H3739" s="1">
        <v>0.001028</v>
      </c>
      <c r="I3739" s="1">
        <v>0.006066</v>
      </c>
      <c r="J3739" s="1">
        <v>-0.009591</v>
      </c>
      <c r="K3739" s="1">
        <v>0.009513</v>
      </c>
    </row>
    <row r="3740" ht="15.75" customHeight="1">
      <c r="A3740" s="1">
        <v>59629.499965</v>
      </c>
      <c r="B3740" s="1">
        <v>59629.0</v>
      </c>
      <c r="C3740" s="1">
        <v>59630.0</v>
      </c>
      <c r="D3740" s="1">
        <v>-0.016316</v>
      </c>
      <c r="E3740" s="1">
        <v>0.015255</v>
      </c>
      <c r="F3740" s="1">
        <v>0.00495</v>
      </c>
      <c r="G3740" s="1">
        <v>0.006908</v>
      </c>
      <c r="H3740" s="1">
        <v>-0.011694</v>
      </c>
      <c r="I3740" s="1">
        <v>0.005964</v>
      </c>
      <c r="J3740" s="1">
        <v>-0.001911</v>
      </c>
      <c r="K3740" s="1">
        <v>0.009907</v>
      </c>
    </row>
    <row r="3741" ht="15.75" customHeight="1">
      <c r="A3741" s="1">
        <v>59630.499965</v>
      </c>
      <c r="B3741" s="1">
        <v>59630.0</v>
      </c>
      <c r="C3741" s="1">
        <v>59631.0</v>
      </c>
      <c r="D3741" s="1">
        <v>0.009773</v>
      </c>
      <c r="E3741" s="1">
        <v>0.015194</v>
      </c>
      <c r="F3741" s="1">
        <v>0.00605</v>
      </c>
      <c r="G3741" s="1">
        <v>0.007075</v>
      </c>
      <c r="H3741" s="1">
        <v>0.001244</v>
      </c>
      <c r="I3741" s="1">
        <v>0.006364</v>
      </c>
      <c r="J3741" s="1">
        <v>0.003105</v>
      </c>
      <c r="K3741" s="1">
        <v>0.009376</v>
      </c>
    </row>
    <row r="3742" ht="15.75" customHeight="1">
      <c r="A3742" s="1">
        <v>59631.499965</v>
      </c>
      <c r="B3742" s="1">
        <v>59631.0</v>
      </c>
      <c r="C3742" s="1">
        <v>59632.0</v>
      </c>
      <c r="D3742" s="1">
        <v>0.011955</v>
      </c>
      <c r="E3742" s="1">
        <v>0.015038</v>
      </c>
      <c r="F3742" s="1">
        <v>0.017379</v>
      </c>
      <c r="G3742" s="1">
        <v>0.007561</v>
      </c>
      <c r="H3742" s="1">
        <v>-3.3E-4</v>
      </c>
      <c r="I3742" s="1">
        <v>0.006262</v>
      </c>
      <c r="J3742" s="1">
        <v>8.99E-4</v>
      </c>
      <c r="K3742" s="1">
        <v>0.009197</v>
      </c>
    </row>
    <row r="3743" ht="15.75" customHeight="1">
      <c r="A3743" s="1">
        <v>59632.499965</v>
      </c>
      <c r="B3743" s="1">
        <v>59632.0</v>
      </c>
      <c r="C3743" s="1">
        <v>59633.0</v>
      </c>
      <c r="D3743" s="1">
        <v>0.005034</v>
      </c>
      <c r="E3743" s="1">
        <v>0.013582</v>
      </c>
      <c r="F3743" s="1">
        <v>0.001561</v>
      </c>
      <c r="G3743" s="1">
        <v>0.006173</v>
      </c>
      <c r="H3743" s="1">
        <v>0.002881</v>
      </c>
      <c r="I3743" s="1">
        <v>0.005647</v>
      </c>
      <c r="J3743" s="1">
        <v>-9.26E-4</v>
      </c>
      <c r="K3743" s="1">
        <v>0.008439</v>
      </c>
    </row>
    <row r="3744" ht="15.75" customHeight="1">
      <c r="A3744" s="1">
        <v>59633.499965</v>
      </c>
      <c r="B3744" s="1">
        <v>59633.0</v>
      </c>
      <c r="C3744" s="1">
        <v>59634.0</v>
      </c>
      <c r="D3744" s="1">
        <v>-0.005728</v>
      </c>
      <c r="E3744" s="1">
        <v>0.013807</v>
      </c>
      <c r="F3744" s="1">
        <v>6.11E-4</v>
      </c>
      <c r="G3744" s="1">
        <v>0.006148</v>
      </c>
      <c r="H3744" s="1">
        <v>-8.29E-4</v>
      </c>
      <c r="I3744" s="1">
        <v>0.005867</v>
      </c>
      <c r="J3744" s="1">
        <v>-0.005537</v>
      </c>
      <c r="K3744" s="1">
        <v>0.008515</v>
      </c>
    </row>
    <row r="3745" ht="15.75" customHeight="1">
      <c r="A3745" s="1">
        <v>59634.499965</v>
      </c>
      <c r="B3745" s="1">
        <v>59634.0</v>
      </c>
      <c r="C3745" s="1">
        <v>59635.0</v>
      </c>
      <c r="D3745" s="1">
        <v>-0.010906</v>
      </c>
      <c r="E3745" s="1">
        <v>0.012901</v>
      </c>
      <c r="F3745" s="1">
        <v>0.002453</v>
      </c>
      <c r="G3745" s="1">
        <v>0.006001</v>
      </c>
      <c r="H3745" s="1">
        <v>-0.003955</v>
      </c>
      <c r="I3745" s="1">
        <v>0.005313</v>
      </c>
      <c r="J3745" s="1">
        <v>-0.005421</v>
      </c>
      <c r="K3745" s="1">
        <v>0.008068</v>
      </c>
    </row>
    <row r="3746" ht="15.75" customHeight="1">
      <c r="A3746" s="1">
        <v>59635.499965</v>
      </c>
      <c r="B3746" s="1">
        <v>59635.0</v>
      </c>
      <c r="C3746" s="1">
        <v>59636.0</v>
      </c>
      <c r="D3746" s="1">
        <v>-0.003442</v>
      </c>
      <c r="E3746" s="1">
        <v>0.01413</v>
      </c>
      <c r="F3746" s="1">
        <v>0.010492</v>
      </c>
      <c r="G3746" s="1">
        <v>0.006584</v>
      </c>
      <c r="H3746" s="1">
        <v>0.004097</v>
      </c>
      <c r="I3746" s="1">
        <v>0.006135</v>
      </c>
      <c r="J3746" s="1">
        <v>-0.01402</v>
      </c>
      <c r="K3746" s="1">
        <v>0.008504</v>
      </c>
    </row>
    <row r="3747" ht="15.75" customHeight="1">
      <c r="A3747" s="1">
        <v>59636.499965</v>
      </c>
      <c r="B3747" s="1">
        <v>59636.0</v>
      </c>
      <c r="C3747" s="1">
        <v>59637.0</v>
      </c>
      <c r="D3747" s="1">
        <v>0.008159</v>
      </c>
      <c r="E3747" s="1">
        <v>0.019756</v>
      </c>
      <c r="F3747" s="1">
        <v>-6.6E-4</v>
      </c>
      <c r="G3747" s="1">
        <v>0.008638</v>
      </c>
      <c r="H3747" s="1">
        <v>0.007659</v>
      </c>
      <c r="I3747" s="1">
        <v>0.008588</v>
      </c>
      <c r="J3747" s="1">
        <v>-0.001451</v>
      </c>
      <c r="K3747" s="1">
        <v>0.012054</v>
      </c>
    </row>
    <row r="3748" ht="15.75" customHeight="1">
      <c r="A3748" s="1">
        <v>59638.499965</v>
      </c>
      <c r="B3748" s="1">
        <v>59638.0</v>
      </c>
      <c r="C3748" s="1">
        <v>59639.0</v>
      </c>
      <c r="D3748" s="1">
        <v>-0.040529</v>
      </c>
      <c r="E3748" s="1">
        <v>0.036666</v>
      </c>
      <c r="F3748" s="1">
        <v>0.011878</v>
      </c>
      <c r="G3748" s="1">
        <v>0.015601</v>
      </c>
      <c r="H3748" s="1">
        <v>-0.005747</v>
      </c>
      <c r="I3748" s="1">
        <v>0.015444</v>
      </c>
      <c r="J3748" s="1">
        <v>-0.036436</v>
      </c>
      <c r="K3748" s="1">
        <v>0.023631</v>
      </c>
    </row>
    <row r="3749" ht="15.75" customHeight="1">
      <c r="A3749" s="1">
        <v>59639.499965</v>
      </c>
      <c r="B3749" s="1">
        <v>59639.0</v>
      </c>
      <c r="C3749" s="1">
        <v>59640.0</v>
      </c>
      <c r="D3749" s="1">
        <v>0.022053</v>
      </c>
      <c r="E3749" s="1">
        <v>0.016511</v>
      </c>
      <c r="F3749" s="1">
        <v>-0.004288</v>
      </c>
      <c r="G3749" s="1">
        <v>0.006339</v>
      </c>
      <c r="H3749" s="1">
        <v>0.008654</v>
      </c>
      <c r="I3749" s="1">
        <v>0.006851</v>
      </c>
      <c r="J3749" s="1">
        <v>0.01254</v>
      </c>
      <c r="K3749" s="1">
        <v>0.010837</v>
      </c>
    </row>
    <row r="3750" ht="15.75" customHeight="1">
      <c r="A3750" s="1">
        <v>59640.499965</v>
      </c>
      <c r="B3750" s="1">
        <v>59640.0</v>
      </c>
      <c r="C3750" s="1">
        <v>59641.0</v>
      </c>
      <c r="D3750" s="1">
        <v>-0.004745</v>
      </c>
      <c r="E3750" s="1">
        <v>0.012469</v>
      </c>
      <c r="F3750" s="1">
        <v>-2.35E-4</v>
      </c>
      <c r="G3750" s="1">
        <v>0.004841</v>
      </c>
      <c r="H3750" s="1">
        <v>-0.003353</v>
      </c>
      <c r="I3750" s="1">
        <v>0.005173</v>
      </c>
      <c r="J3750" s="1">
        <v>-3.18E-4</v>
      </c>
      <c r="K3750" s="1">
        <v>0.008147</v>
      </c>
    </row>
    <row r="3751" ht="15.75" customHeight="1">
      <c r="A3751" s="1">
        <v>59641.499965</v>
      </c>
      <c r="B3751" s="1">
        <v>59641.0</v>
      </c>
      <c r="C3751" s="1">
        <v>59642.0</v>
      </c>
      <c r="D3751" s="1">
        <v>0.011835</v>
      </c>
      <c r="E3751" s="1">
        <v>0.011921</v>
      </c>
      <c r="F3751" s="1">
        <v>-0.003659</v>
      </c>
      <c r="G3751" s="1">
        <v>0.004532</v>
      </c>
      <c r="H3751" s="1">
        <v>-8.06E-4</v>
      </c>
      <c r="I3751" s="1">
        <v>0.004916</v>
      </c>
      <c r="J3751" s="1">
        <v>0.013552</v>
      </c>
      <c r="K3751" s="1">
        <v>0.007963</v>
      </c>
    </row>
    <row r="3752" ht="15.75" customHeight="1">
      <c r="A3752" s="1">
        <v>59642.499965</v>
      </c>
      <c r="B3752" s="1">
        <v>59642.0</v>
      </c>
      <c r="C3752" s="1">
        <v>59643.0</v>
      </c>
      <c r="D3752" s="1">
        <v>0.018234</v>
      </c>
      <c r="E3752" s="1">
        <v>0.012662</v>
      </c>
      <c r="F3752" s="1">
        <v>-0.004335</v>
      </c>
      <c r="G3752" s="1">
        <v>0.005135</v>
      </c>
      <c r="H3752" s="1">
        <v>0.00356</v>
      </c>
      <c r="I3752" s="1">
        <v>0.005515</v>
      </c>
      <c r="J3752" s="1">
        <v>0.014458</v>
      </c>
      <c r="K3752" s="1">
        <v>0.008271</v>
      </c>
    </row>
    <row r="3753" ht="15.75" customHeight="1">
      <c r="A3753" s="1">
        <v>59643.499965</v>
      </c>
      <c r="B3753" s="1">
        <v>59643.0</v>
      </c>
      <c r="C3753" s="1">
        <v>59644.0</v>
      </c>
      <c r="D3753" s="1">
        <v>-0.017206</v>
      </c>
      <c r="E3753" s="1">
        <v>0.011882</v>
      </c>
      <c r="F3753" s="1">
        <v>-0.003144</v>
      </c>
      <c r="G3753" s="1">
        <v>0.005314</v>
      </c>
      <c r="H3753" s="1">
        <v>-0.005751</v>
      </c>
      <c r="I3753" s="1">
        <v>0.005299</v>
      </c>
      <c r="J3753" s="1">
        <v>-0.006676</v>
      </c>
      <c r="K3753" s="1">
        <v>0.007642</v>
      </c>
    </row>
    <row r="3754" ht="15.75" customHeight="1">
      <c r="A3754" s="1">
        <v>59644.499965</v>
      </c>
      <c r="B3754" s="1">
        <v>59644.0</v>
      </c>
      <c r="C3754" s="1">
        <v>59645.0</v>
      </c>
      <c r="D3754" s="1">
        <v>-0.015376</v>
      </c>
      <c r="E3754" s="1">
        <v>0.012381</v>
      </c>
      <c r="F3754" s="1">
        <v>-0.00264</v>
      </c>
      <c r="G3754" s="1">
        <v>0.005367</v>
      </c>
      <c r="H3754" s="1">
        <v>-0.006248</v>
      </c>
      <c r="I3754" s="1">
        <v>0.005627</v>
      </c>
      <c r="J3754" s="1">
        <v>-0.003682</v>
      </c>
      <c r="K3754" s="1">
        <v>0.007939</v>
      </c>
    </row>
    <row r="3755" ht="15.75" customHeight="1">
      <c r="A3755" s="1">
        <v>59645.499965</v>
      </c>
      <c r="B3755" s="1">
        <v>59645.0</v>
      </c>
      <c r="C3755" s="1">
        <v>59646.0</v>
      </c>
      <c r="D3755" s="1">
        <v>-0.011273</v>
      </c>
      <c r="E3755" s="1">
        <v>0.011783</v>
      </c>
      <c r="F3755" s="1">
        <v>0.003526</v>
      </c>
      <c r="G3755" s="1">
        <v>0.005412</v>
      </c>
      <c r="H3755" s="1">
        <v>0.001153</v>
      </c>
      <c r="I3755" s="1">
        <v>0.005421</v>
      </c>
      <c r="J3755" s="1">
        <v>-0.01441</v>
      </c>
      <c r="K3755" s="1">
        <v>0.007352</v>
      </c>
    </row>
    <row r="3756" ht="15.75" customHeight="1">
      <c r="A3756" s="1">
        <v>59646.499965</v>
      </c>
      <c r="B3756" s="1">
        <v>59646.0</v>
      </c>
      <c r="C3756" s="1">
        <v>59647.0</v>
      </c>
      <c r="D3756" s="1">
        <v>0.011716</v>
      </c>
      <c r="E3756" s="1">
        <v>0.012287</v>
      </c>
      <c r="F3756" s="1">
        <v>-0.007082</v>
      </c>
      <c r="G3756" s="1">
        <v>0.005138</v>
      </c>
      <c r="H3756" s="1">
        <v>0.004153</v>
      </c>
      <c r="I3756" s="1">
        <v>0.005558</v>
      </c>
      <c r="J3756" s="1">
        <v>0.009389</v>
      </c>
      <c r="K3756" s="1">
        <v>0.007895</v>
      </c>
    </row>
    <row r="3757" ht="15.75" customHeight="1">
      <c r="A3757" s="1">
        <v>59647.499965</v>
      </c>
      <c r="B3757" s="1">
        <v>59647.0</v>
      </c>
      <c r="C3757" s="1">
        <v>59648.0</v>
      </c>
      <c r="D3757" s="1">
        <v>0.008749</v>
      </c>
      <c r="E3757" s="1">
        <v>0.01248</v>
      </c>
      <c r="F3757" s="1">
        <v>-0.005591</v>
      </c>
      <c r="G3757" s="1">
        <v>0.005101</v>
      </c>
      <c r="H3757" s="1">
        <v>0.004369</v>
      </c>
      <c r="I3757" s="1">
        <v>0.005727</v>
      </c>
      <c r="J3757" s="1">
        <v>0.006458</v>
      </c>
      <c r="K3757" s="1">
        <v>0.007957</v>
      </c>
    </row>
    <row r="3758" ht="15.75" customHeight="1">
      <c r="A3758" s="1">
        <v>59648.499965</v>
      </c>
      <c r="B3758" s="1">
        <v>59648.0</v>
      </c>
      <c r="C3758" s="1">
        <v>59649.0</v>
      </c>
      <c r="D3758" s="1">
        <v>0.012636</v>
      </c>
      <c r="E3758" s="1">
        <v>0.01356</v>
      </c>
      <c r="F3758" s="1">
        <v>0.008372</v>
      </c>
      <c r="G3758" s="1">
        <v>0.006017</v>
      </c>
      <c r="H3758" s="1">
        <v>-0.00312</v>
      </c>
      <c r="I3758" s="1">
        <v>0.005863</v>
      </c>
      <c r="J3758" s="1">
        <v>0.009592</v>
      </c>
      <c r="K3758" s="1">
        <v>0.008948</v>
      </c>
    </row>
    <row r="3759" ht="15.75" customHeight="1">
      <c r="A3759" s="1">
        <v>59649.499965</v>
      </c>
      <c r="B3759" s="1">
        <v>59649.0</v>
      </c>
      <c r="C3759" s="1">
        <v>59650.0</v>
      </c>
      <c r="D3759" s="1">
        <v>0.050118</v>
      </c>
      <c r="E3759" s="1">
        <v>0.023936</v>
      </c>
      <c r="F3759" s="1">
        <v>0.006993</v>
      </c>
      <c r="G3759" s="1">
        <v>0.010377</v>
      </c>
      <c r="H3759" s="1">
        <v>0.006794</v>
      </c>
      <c r="I3759" s="1">
        <v>0.010809</v>
      </c>
      <c r="J3759" s="1">
        <v>0.032943</v>
      </c>
      <c r="K3759" s="1">
        <v>0.015853</v>
      </c>
    </row>
    <row r="3760" ht="15.75" customHeight="1">
      <c r="A3760" s="1">
        <v>59650.499965</v>
      </c>
      <c r="B3760" s="1">
        <v>59650.0</v>
      </c>
      <c r="C3760" s="1">
        <v>59651.0</v>
      </c>
      <c r="D3760" s="1">
        <v>6.18E-4</v>
      </c>
      <c r="E3760" s="1">
        <v>0.013646</v>
      </c>
      <c r="F3760" s="1">
        <v>-0.008586</v>
      </c>
      <c r="G3760" s="1">
        <v>0.006259</v>
      </c>
      <c r="H3760" s="1">
        <v>0.00405</v>
      </c>
      <c r="I3760" s="1">
        <v>0.006435</v>
      </c>
      <c r="J3760" s="1">
        <v>0.001223</v>
      </c>
      <c r="K3760" s="1">
        <v>0.00864</v>
      </c>
    </row>
    <row r="3761" ht="15.75" customHeight="1">
      <c r="A3761" s="1">
        <v>59651.499965</v>
      </c>
      <c r="B3761" s="1">
        <v>59651.0</v>
      </c>
      <c r="C3761" s="1">
        <v>59652.0</v>
      </c>
      <c r="D3761" s="1">
        <v>-0.001078</v>
      </c>
      <c r="E3761" s="1">
        <v>0.013773</v>
      </c>
      <c r="F3761" s="1">
        <v>-0.007859</v>
      </c>
      <c r="G3761" s="1">
        <v>0.006457</v>
      </c>
      <c r="H3761" s="1">
        <v>0.006207</v>
      </c>
      <c r="I3761" s="1">
        <v>0.006319</v>
      </c>
      <c r="J3761" s="1">
        <v>-0.001994</v>
      </c>
      <c r="K3761" s="1">
        <v>0.008881</v>
      </c>
    </row>
    <row r="3762" ht="15.75" customHeight="1">
      <c r="A3762" s="1">
        <v>59652.499965</v>
      </c>
      <c r="B3762" s="1">
        <v>59652.0</v>
      </c>
      <c r="C3762" s="1">
        <v>59653.0</v>
      </c>
      <c r="D3762" s="1">
        <v>0.003046</v>
      </c>
      <c r="E3762" s="1">
        <v>0.014966</v>
      </c>
      <c r="F3762" s="1">
        <v>-0.008134</v>
      </c>
      <c r="G3762" s="1">
        <v>0.006344</v>
      </c>
      <c r="H3762" s="1">
        <v>0.006232</v>
      </c>
      <c r="I3762" s="1">
        <v>0.00711</v>
      </c>
      <c r="J3762" s="1">
        <v>0.001317</v>
      </c>
      <c r="K3762" s="1">
        <v>0.009501</v>
      </c>
    </row>
    <row r="3763" ht="15.75" customHeight="1">
      <c r="A3763" s="1">
        <v>59653.499965</v>
      </c>
      <c r="B3763" s="1">
        <v>59653.0</v>
      </c>
      <c r="C3763" s="1">
        <v>59654.0</v>
      </c>
      <c r="D3763" s="1">
        <v>-0.026267</v>
      </c>
      <c r="E3763" s="1">
        <v>0.014395</v>
      </c>
      <c r="F3763" s="1">
        <v>-0.002703</v>
      </c>
      <c r="G3763" s="1">
        <v>0.00699</v>
      </c>
      <c r="H3763" s="1">
        <v>-0.002535</v>
      </c>
      <c r="I3763" s="1">
        <v>0.006692</v>
      </c>
      <c r="J3763" s="1">
        <v>-0.019424</v>
      </c>
      <c r="K3763" s="1">
        <v>0.008888</v>
      </c>
    </row>
    <row r="3764" ht="15.75" customHeight="1">
      <c r="A3764" s="1">
        <v>59654.499965</v>
      </c>
      <c r="B3764" s="1">
        <v>59654.0</v>
      </c>
      <c r="C3764" s="1">
        <v>59655.0</v>
      </c>
      <c r="D3764" s="1">
        <v>-0.017891</v>
      </c>
      <c r="E3764" s="1">
        <v>0.016216</v>
      </c>
      <c r="F3764" s="1">
        <v>-3.4E-4</v>
      </c>
      <c r="G3764" s="1">
        <v>0.006629</v>
      </c>
      <c r="H3764" s="1">
        <v>-0.003854</v>
      </c>
      <c r="I3764" s="1">
        <v>0.007652</v>
      </c>
      <c r="J3764" s="1">
        <v>-0.011134</v>
      </c>
      <c r="K3764" s="1">
        <v>0.010156</v>
      </c>
    </row>
    <row r="3765" ht="15.75" customHeight="1">
      <c r="A3765" s="1">
        <v>59655.499965</v>
      </c>
      <c r="B3765" s="1">
        <v>59655.0</v>
      </c>
      <c r="C3765" s="1">
        <v>59656.0</v>
      </c>
      <c r="D3765" s="1">
        <v>0.013962</v>
      </c>
      <c r="E3765" s="1">
        <v>0.017753</v>
      </c>
      <c r="F3765" s="1">
        <v>0.001043</v>
      </c>
      <c r="G3765" s="1">
        <v>0.007446</v>
      </c>
      <c r="H3765" s="1">
        <v>0.005164</v>
      </c>
      <c r="I3765" s="1">
        <v>0.007936</v>
      </c>
      <c r="J3765" s="1">
        <v>0.006539</v>
      </c>
      <c r="K3765" s="1">
        <v>0.011413</v>
      </c>
    </row>
    <row r="3766" ht="15.75" customHeight="1">
      <c r="A3766" s="1">
        <v>59656.499965</v>
      </c>
      <c r="B3766" s="1">
        <v>59656.0</v>
      </c>
      <c r="C3766" s="1">
        <v>59657.0</v>
      </c>
      <c r="D3766" s="1">
        <v>-0.014156</v>
      </c>
      <c r="E3766" s="1">
        <v>0.014418</v>
      </c>
      <c r="F3766" s="1">
        <v>0.007116</v>
      </c>
      <c r="G3766" s="1">
        <v>0.0069</v>
      </c>
      <c r="H3766" s="1">
        <v>-0.011723</v>
      </c>
      <c r="I3766" s="1">
        <v>0.006432</v>
      </c>
      <c r="J3766" s="1">
        <v>-0.004076</v>
      </c>
      <c r="K3766" s="1">
        <v>0.00909</v>
      </c>
    </row>
    <row r="3767" ht="15.75" customHeight="1">
      <c r="A3767" s="1">
        <v>59657.499965</v>
      </c>
      <c r="B3767" s="1">
        <v>59657.0</v>
      </c>
      <c r="C3767" s="1">
        <v>59658.0</v>
      </c>
      <c r="D3767" s="1">
        <v>-0.011697</v>
      </c>
      <c r="E3767" s="1">
        <v>0.01732</v>
      </c>
      <c r="F3767" s="1">
        <v>0.005374</v>
      </c>
      <c r="G3767" s="1">
        <v>0.007072</v>
      </c>
      <c r="H3767" s="1">
        <v>-0.009344</v>
      </c>
      <c r="I3767" s="1">
        <v>0.007691</v>
      </c>
      <c r="J3767" s="1">
        <v>-0.002477</v>
      </c>
      <c r="K3767" s="1">
        <v>0.011076</v>
      </c>
    </row>
    <row r="3768" ht="15.75" customHeight="1">
      <c r="A3768" s="1">
        <v>59658.499965</v>
      </c>
      <c r="B3768" s="1">
        <v>59658.0</v>
      </c>
      <c r="C3768" s="1">
        <v>59659.0</v>
      </c>
      <c r="D3768" s="1">
        <v>-0.038538</v>
      </c>
      <c r="E3768" s="1">
        <v>0.029882</v>
      </c>
      <c r="F3768" s="1">
        <v>-0.009062</v>
      </c>
      <c r="G3768" s="1">
        <v>0.013054</v>
      </c>
      <c r="H3768" s="1">
        <v>-0.006142</v>
      </c>
      <c r="I3768" s="1">
        <v>0.012911</v>
      </c>
      <c r="J3768" s="1">
        <v>-0.021044</v>
      </c>
      <c r="K3768" s="1">
        <v>0.01814</v>
      </c>
    </row>
    <row r="3769" ht="15.75" customHeight="1">
      <c r="A3769" s="1">
        <v>59659.499965</v>
      </c>
      <c r="B3769" s="1">
        <v>59659.0</v>
      </c>
      <c r="C3769" s="1">
        <v>59660.0</v>
      </c>
      <c r="D3769" s="1">
        <v>0.012918</v>
      </c>
      <c r="E3769" s="1">
        <v>0.063301</v>
      </c>
      <c r="F3769" s="1">
        <v>-0.001739</v>
      </c>
      <c r="G3769" s="1">
        <v>0.01854</v>
      </c>
      <c r="H3769" s="1">
        <v>0.04008</v>
      </c>
      <c r="I3769" s="1">
        <v>0.02882</v>
      </c>
      <c r="J3769" s="1">
        <v>-0.038191</v>
      </c>
      <c r="K3769" s="1">
        <v>0.038613</v>
      </c>
    </row>
    <row r="3770" ht="15.75" customHeight="1">
      <c r="A3770" s="1">
        <v>59678.499965</v>
      </c>
      <c r="B3770" s="1">
        <v>59678.0</v>
      </c>
      <c r="C3770" s="1">
        <v>59679.0</v>
      </c>
      <c r="D3770" s="1">
        <v>-0.032528</v>
      </c>
      <c r="E3770" s="1">
        <v>0.029471</v>
      </c>
      <c r="F3770" s="1">
        <v>4.26E-4</v>
      </c>
      <c r="G3770" s="1">
        <v>0.012218</v>
      </c>
      <c r="H3770" s="1">
        <v>-0.015551</v>
      </c>
      <c r="I3770" s="1">
        <v>0.012635</v>
      </c>
      <c r="J3770" s="1">
        <v>-0.010936</v>
      </c>
      <c r="K3770" s="1">
        <v>0.018167</v>
      </c>
    </row>
    <row r="3771" ht="15.75" customHeight="1">
      <c r="A3771" s="1">
        <v>59679.499965</v>
      </c>
      <c r="B3771" s="1">
        <v>59679.0</v>
      </c>
      <c r="C3771" s="1">
        <v>59680.0</v>
      </c>
      <c r="D3771" s="1">
        <v>-0.008175</v>
      </c>
      <c r="E3771" s="1">
        <v>0.021553</v>
      </c>
      <c r="F3771" s="1">
        <v>0.011936</v>
      </c>
      <c r="G3771" s="1">
        <v>0.009216</v>
      </c>
      <c r="H3771" s="1">
        <v>-0.006522</v>
      </c>
      <c r="I3771" s="1">
        <v>0.009255</v>
      </c>
      <c r="J3771" s="1">
        <v>-0.007265</v>
      </c>
      <c r="K3771" s="1">
        <v>0.013461</v>
      </c>
    </row>
    <row r="3772" ht="15.75" customHeight="1">
      <c r="A3772" s="1">
        <v>59680.499965</v>
      </c>
      <c r="B3772" s="1">
        <v>59680.0</v>
      </c>
      <c r="C3772" s="1">
        <v>59681.0</v>
      </c>
      <c r="D3772" s="1">
        <v>-0.006663</v>
      </c>
      <c r="E3772" s="1">
        <v>0.018209</v>
      </c>
      <c r="F3772" s="1">
        <v>0.002049</v>
      </c>
      <c r="G3772" s="1">
        <v>0.008069</v>
      </c>
      <c r="H3772" s="1">
        <v>-5.74E-4</v>
      </c>
      <c r="I3772" s="1">
        <v>0.008422</v>
      </c>
      <c r="J3772" s="1">
        <v>-0.006102</v>
      </c>
      <c r="K3772" s="1">
        <v>0.010942</v>
      </c>
    </row>
    <row r="3773" ht="15.75" customHeight="1">
      <c r="A3773" s="1">
        <v>59681.499965</v>
      </c>
      <c r="B3773" s="1">
        <v>59681.0</v>
      </c>
      <c r="C3773" s="1">
        <v>59682.0</v>
      </c>
      <c r="D3773" s="1">
        <v>0.017142</v>
      </c>
      <c r="E3773" s="1">
        <v>0.016476</v>
      </c>
      <c r="F3773" s="1">
        <v>-0.010362</v>
      </c>
      <c r="G3773" s="1">
        <v>0.00639</v>
      </c>
      <c r="H3773" s="1">
        <v>0.007941</v>
      </c>
      <c r="I3773" s="1">
        <v>0.00733</v>
      </c>
      <c r="J3773" s="1">
        <v>0.011758</v>
      </c>
      <c r="K3773" s="1">
        <v>0.010678</v>
      </c>
    </row>
    <row r="3774" ht="15.75" customHeight="1">
      <c r="A3774" s="1">
        <v>59682.499965</v>
      </c>
      <c r="B3774" s="1">
        <v>59682.0</v>
      </c>
      <c r="C3774" s="1">
        <v>59683.0</v>
      </c>
      <c r="D3774" s="1">
        <v>-0.013008</v>
      </c>
      <c r="E3774" s="1">
        <v>0.014712</v>
      </c>
      <c r="F3774" s="1">
        <v>0.001523</v>
      </c>
      <c r="G3774" s="1">
        <v>0.00785</v>
      </c>
      <c r="H3774" s="1">
        <v>-0.012949</v>
      </c>
      <c r="I3774" s="1">
        <v>0.006077</v>
      </c>
      <c r="J3774" s="1">
        <v>0.003301</v>
      </c>
      <c r="K3774" s="1">
        <v>0.009505</v>
      </c>
    </row>
    <row r="3775" ht="15.75" customHeight="1">
      <c r="A3775" s="1">
        <v>59683.499965</v>
      </c>
      <c r="B3775" s="1">
        <v>59683.0</v>
      </c>
      <c r="C3775" s="1">
        <v>59684.0</v>
      </c>
      <c r="D3775" s="1">
        <v>-0.020905</v>
      </c>
      <c r="E3775" s="1">
        <v>0.013294</v>
      </c>
      <c r="F3775" s="1">
        <v>0.003844</v>
      </c>
      <c r="G3775" s="1">
        <v>0.006982</v>
      </c>
      <c r="H3775" s="1">
        <v>0.002587</v>
      </c>
      <c r="I3775" s="1">
        <v>0.006122</v>
      </c>
      <c r="J3775" s="1">
        <v>-0.025676</v>
      </c>
      <c r="K3775" s="1">
        <v>0.008011</v>
      </c>
    </row>
    <row r="3776" ht="15.75" customHeight="1">
      <c r="A3776" s="1">
        <v>59684.499965</v>
      </c>
      <c r="B3776" s="1">
        <v>59684.0</v>
      </c>
      <c r="C3776" s="1">
        <v>59685.0</v>
      </c>
      <c r="D3776" s="1">
        <v>-0.011651</v>
      </c>
      <c r="E3776" s="1">
        <v>0.013985</v>
      </c>
      <c r="F3776" s="1">
        <v>-9.11E-4</v>
      </c>
      <c r="G3776" s="1">
        <v>0.006586</v>
      </c>
      <c r="H3776" s="1">
        <v>-0.005553</v>
      </c>
      <c r="I3776" s="1">
        <v>0.00622</v>
      </c>
      <c r="J3776" s="1">
        <v>-0.001209</v>
      </c>
      <c r="K3776" s="1">
        <v>0.009138</v>
      </c>
    </row>
    <row r="3777" ht="15.75" customHeight="1">
      <c r="A3777" s="1">
        <v>59685.499965</v>
      </c>
      <c r="B3777" s="1">
        <v>59685.0</v>
      </c>
      <c r="C3777" s="1">
        <v>59686.0</v>
      </c>
      <c r="D3777" s="1">
        <v>-0.013753</v>
      </c>
      <c r="E3777" s="1">
        <v>0.011798</v>
      </c>
      <c r="F3777" s="1">
        <v>-0.009003</v>
      </c>
      <c r="G3777" s="1">
        <v>0.005633</v>
      </c>
      <c r="H3777" s="1">
        <v>-7.78E-4</v>
      </c>
      <c r="I3777" s="1">
        <v>0.005235</v>
      </c>
      <c r="J3777" s="1">
        <v>-0.003592</v>
      </c>
      <c r="K3777" s="1">
        <v>0.007803</v>
      </c>
    </row>
    <row r="3778" ht="15.75" customHeight="1">
      <c r="A3778" s="1">
        <v>59686.499965</v>
      </c>
      <c r="B3778" s="1">
        <v>59686.0</v>
      </c>
      <c r="C3778" s="1">
        <v>59687.0</v>
      </c>
      <c r="D3778" s="1">
        <v>-0.004355</v>
      </c>
      <c r="E3778" s="1">
        <v>0.01264</v>
      </c>
      <c r="F3778" s="1">
        <v>0.002104</v>
      </c>
      <c r="G3778" s="1">
        <v>0.00648</v>
      </c>
      <c r="H3778" s="1">
        <v>0.006666</v>
      </c>
      <c r="I3778" s="1">
        <v>0.005934</v>
      </c>
      <c r="J3778" s="1">
        <v>-0.014042</v>
      </c>
      <c r="K3778" s="1">
        <v>0.007776</v>
      </c>
    </row>
    <row r="3779" ht="15.75" customHeight="1">
      <c r="A3779" s="1">
        <v>59687.499965</v>
      </c>
      <c r="B3779" s="1">
        <v>59687.0</v>
      </c>
      <c r="C3779" s="1">
        <v>59688.0</v>
      </c>
      <c r="D3779" s="1">
        <v>0.018275</v>
      </c>
      <c r="E3779" s="1">
        <v>0.01613</v>
      </c>
      <c r="F3779" s="1">
        <v>0.010951</v>
      </c>
      <c r="G3779" s="1">
        <v>0.008615</v>
      </c>
      <c r="H3779" s="1">
        <v>-0.001557</v>
      </c>
      <c r="I3779" s="1">
        <v>0.007086</v>
      </c>
      <c r="J3779" s="1">
        <v>0.010615</v>
      </c>
      <c r="K3779" s="1">
        <v>0.010399</v>
      </c>
    </row>
    <row r="3780" ht="15.75" customHeight="1">
      <c r="A3780" s="1">
        <v>59688.499965</v>
      </c>
      <c r="B3780" s="1">
        <v>59688.0</v>
      </c>
      <c r="C3780" s="1">
        <v>59689.0</v>
      </c>
      <c r="D3780" s="1">
        <v>0.040531</v>
      </c>
      <c r="E3780" s="1">
        <v>0.015962</v>
      </c>
      <c r="F3780" s="1">
        <v>0.003101</v>
      </c>
      <c r="G3780" s="1">
        <v>0.007486</v>
      </c>
      <c r="H3780" s="1">
        <v>0.020934</v>
      </c>
      <c r="I3780" s="1">
        <v>0.00756</v>
      </c>
      <c r="J3780" s="1">
        <v>0.00745</v>
      </c>
      <c r="K3780" s="1">
        <v>0.009712</v>
      </c>
    </row>
    <row r="3781" ht="15.75" customHeight="1">
      <c r="A3781" s="1">
        <v>59689.499965</v>
      </c>
      <c r="B3781" s="1">
        <v>59689.0</v>
      </c>
      <c r="C3781" s="1">
        <v>59690.0</v>
      </c>
      <c r="D3781" s="1">
        <v>0.006012</v>
      </c>
      <c r="E3781" s="1">
        <v>0.010781</v>
      </c>
      <c r="F3781" s="1">
        <v>0.002635</v>
      </c>
      <c r="G3781" s="1">
        <v>0.00493</v>
      </c>
      <c r="H3781" s="1">
        <v>0.003865</v>
      </c>
      <c r="I3781" s="1">
        <v>0.004801</v>
      </c>
      <c r="J3781" s="1">
        <v>-8.32E-4</v>
      </c>
      <c r="K3781" s="1">
        <v>0.006857</v>
      </c>
    </row>
    <row r="3782" ht="15.75" customHeight="1">
      <c r="A3782" s="1">
        <v>59690.499965</v>
      </c>
      <c r="B3782" s="1">
        <v>59690.0</v>
      </c>
      <c r="C3782" s="1">
        <v>59691.0</v>
      </c>
      <c r="D3782" s="1">
        <v>-0.008677</v>
      </c>
      <c r="E3782" s="1">
        <v>0.010639</v>
      </c>
      <c r="F3782" s="1">
        <v>9.23E-4</v>
      </c>
      <c r="G3782" s="1">
        <v>0.005142</v>
      </c>
      <c r="H3782" s="1">
        <v>-0.007627</v>
      </c>
      <c r="I3782" s="1">
        <v>0.00457</v>
      </c>
      <c r="J3782" s="1">
        <v>0.001638</v>
      </c>
      <c r="K3782" s="1">
        <v>0.0069</v>
      </c>
    </row>
    <row r="3783" ht="15.75" customHeight="1">
      <c r="A3783" s="1">
        <v>59691.499965</v>
      </c>
      <c r="B3783" s="1">
        <v>59691.0</v>
      </c>
      <c r="C3783" s="1">
        <v>59692.0</v>
      </c>
      <c r="D3783" s="1">
        <v>-0.013929</v>
      </c>
      <c r="E3783" s="1">
        <v>0.009645</v>
      </c>
      <c r="F3783" s="1">
        <v>-0.002026</v>
      </c>
      <c r="G3783" s="1">
        <v>0.004456</v>
      </c>
      <c r="H3783" s="1">
        <v>0.001539</v>
      </c>
      <c r="I3783" s="1">
        <v>0.004423</v>
      </c>
      <c r="J3783" s="1">
        <v>-0.01296</v>
      </c>
      <c r="K3783" s="1">
        <v>0.006023</v>
      </c>
    </row>
    <row r="3784" ht="15.75" customHeight="1">
      <c r="A3784" s="1">
        <v>59692.499965</v>
      </c>
      <c r="B3784" s="1">
        <v>59692.0</v>
      </c>
      <c r="C3784" s="1">
        <v>59693.0</v>
      </c>
      <c r="D3784" s="1">
        <v>0.018667</v>
      </c>
      <c r="E3784" s="1">
        <v>0.010475</v>
      </c>
      <c r="F3784" s="1">
        <v>-0.001007</v>
      </c>
      <c r="G3784" s="1">
        <v>0.004607</v>
      </c>
      <c r="H3784" s="1">
        <v>0.012977</v>
      </c>
      <c r="I3784" s="1">
        <v>0.004748</v>
      </c>
      <c r="J3784" s="1">
        <v>0.001762</v>
      </c>
      <c r="K3784" s="1">
        <v>0.006688</v>
      </c>
    </row>
    <row r="3785" ht="15.75" customHeight="1">
      <c r="A3785" s="1">
        <v>59693.499965</v>
      </c>
      <c r="B3785" s="1">
        <v>59693.0</v>
      </c>
      <c r="C3785" s="1">
        <v>59694.0</v>
      </c>
      <c r="D3785" s="1">
        <v>-0.018948</v>
      </c>
      <c r="E3785" s="1">
        <v>0.009103</v>
      </c>
      <c r="F3785" s="1">
        <v>-4.14E-4</v>
      </c>
      <c r="G3785" s="1">
        <v>0.00416</v>
      </c>
      <c r="H3785" s="1">
        <v>-0.008512</v>
      </c>
      <c r="I3785" s="1">
        <v>0.004086</v>
      </c>
      <c r="J3785" s="1">
        <v>-0.006627</v>
      </c>
      <c r="K3785" s="1">
        <v>0.005804</v>
      </c>
    </row>
    <row r="3786" ht="15.75" customHeight="1">
      <c r="A3786" s="1">
        <v>59694.499965</v>
      </c>
      <c r="B3786" s="1">
        <v>59694.0</v>
      </c>
      <c r="C3786" s="1">
        <v>59695.0</v>
      </c>
      <c r="D3786" s="1">
        <v>-0.026386</v>
      </c>
      <c r="E3786" s="1">
        <v>0.009659</v>
      </c>
      <c r="F3786" s="1">
        <v>-0.005921</v>
      </c>
      <c r="G3786" s="1">
        <v>0.00427</v>
      </c>
      <c r="H3786" s="1">
        <v>-0.006652</v>
      </c>
      <c r="I3786" s="1">
        <v>0.004372</v>
      </c>
      <c r="J3786" s="1">
        <v>-0.011931</v>
      </c>
      <c r="K3786" s="1">
        <v>0.006178</v>
      </c>
    </row>
    <row r="3787" ht="15.75" customHeight="1">
      <c r="A3787" s="1">
        <v>59695.499965</v>
      </c>
      <c r="B3787" s="1">
        <v>59695.0</v>
      </c>
      <c r="C3787" s="1">
        <v>59696.0</v>
      </c>
      <c r="D3787" s="1">
        <v>-0.020232</v>
      </c>
      <c r="E3787" s="1">
        <v>0.009385</v>
      </c>
      <c r="F3787" s="1">
        <v>-0.007227</v>
      </c>
      <c r="G3787" s="1">
        <v>0.004095</v>
      </c>
      <c r="H3787" s="1">
        <v>-0.001807</v>
      </c>
      <c r="I3787" s="1">
        <v>0.004198</v>
      </c>
      <c r="J3787" s="1">
        <v>-0.010994</v>
      </c>
      <c r="K3787" s="1">
        <v>0.006068</v>
      </c>
    </row>
    <row r="3788" ht="15.75" customHeight="1">
      <c r="A3788" s="1">
        <v>59696.499965</v>
      </c>
      <c r="B3788" s="1">
        <v>59696.0</v>
      </c>
      <c r="C3788" s="1">
        <v>59697.0</v>
      </c>
      <c r="D3788" s="1">
        <v>0.004688</v>
      </c>
      <c r="E3788" s="1">
        <v>0.010173</v>
      </c>
      <c r="F3788" s="1">
        <v>-0.004272</v>
      </c>
      <c r="G3788" s="1">
        <v>0.004173</v>
      </c>
      <c r="H3788" s="1">
        <v>-0.005722</v>
      </c>
      <c r="I3788" s="1">
        <v>0.004463</v>
      </c>
      <c r="J3788" s="1">
        <v>0.014561</v>
      </c>
      <c r="K3788" s="1">
        <v>0.006722</v>
      </c>
    </row>
    <row r="3789" ht="15.75" customHeight="1">
      <c r="A3789" s="1">
        <v>59697.499965</v>
      </c>
      <c r="B3789" s="1">
        <v>59697.0</v>
      </c>
      <c r="C3789" s="1">
        <v>59698.0</v>
      </c>
      <c r="D3789" s="1">
        <v>0.002471</v>
      </c>
      <c r="E3789" s="1">
        <v>0.010271</v>
      </c>
      <c r="F3789" s="1">
        <v>-0.001972</v>
      </c>
      <c r="G3789" s="1">
        <v>0.003989</v>
      </c>
      <c r="H3789" s="1">
        <v>0.005736</v>
      </c>
      <c r="I3789" s="1">
        <v>0.004504</v>
      </c>
      <c r="J3789" s="1">
        <v>-0.003254</v>
      </c>
      <c r="K3789" s="1">
        <v>0.006825</v>
      </c>
    </row>
    <row r="3790" ht="15.75" customHeight="1">
      <c r="A3790" s="1">
        <v>59698.499965</v>
      </c>
      <c r="B3790" s="1">
        <v>59698.0</v>
      </c>
      <c r="C3790" s="1">
        <v>59699.0</v>
      </c>
      <c r="D3790" s="1">
        <v>-0.010359</v>
      </c>
      <c r="E3790" s="1">
        <v>0.011356</v>
      </c>
      <c r="F3790" s="1">
        <v>0.001665</v>
      </c>
      <c r="G3790" s="1">
        <v>0.004944</v>
      </c>
      <c r="H3790" s="1">
        <v>-0.006363</v>
      </c>
      <c r="I3790" s="1">
        <v>0.004801</v>
      </c>
      <c r="J3790" s="1">
        <v>-0.002547</v>
      </c>
      <c r="K3790" s="1">
        <v>0.00753</v>
      </c>
    </row>
    <row r="3791" ht="15.75" customHeight="1">
      <c r="A3791" s="1">
        <v>59699.499965</v>
      </c>
      <c r="B3791" s="1">
        <v>59699.0</v>
      </c>
      <c r="C3791" s="1">
        <v>59700.0</v>
      </c>
      <c r="D3791" s="1">
        <v>-0.044397</v>
      </c>
      <c r="E3791" s="1">
        <v>0.017437</v>
      </c>
      <c r="F3791" s="1">
        <v>-0.00466</v>
      </c>
      <c r="G3791" s="1">
        <v>0.007364</v>
      </c>
      <c r="H3791" s="1">
        <v>-0.007556</v>
      </c>
      <c r="I3791" s="1">
        <v>0.007468</v>
      </c>
      <c r="J3791" s="1">
        <v>-0.027565</v>
      </c>
      <c r="K3791" s="1">
        <v>0.011851</v>
      </c>
    </row>
    <row r="3792" ht="15.75" customHeight="1">
      <c r="A3792" s="1">
        <v>59700.499965</v>
      </c>
      <c r="B3792" s="1">
        <v>59700.0</v>
      </c>
      <c r="C3792" s="1">
        <v>59701.0</v>
      </c>
      <c r="D3792" s="1">
        <v>0.034574</v>
      </c>
      <c r="E3792" s="1">
        <v>0.017816</v>
      </c>
      <c r="F3792" s="1">
        <v>0.012546</v>
      </c>
      <c r="G3792" s="1">
        <v>0.007314</v>
      </c>
      <c r="H3792" s="1">
        <v>0.004199</v>
      </c>
      <c r="I3792" s="1">
        <v>0.007051</v>
      </c>
      <c r="J3792" s="1">
        <v>0.01751</v>
      </c>
      <c r="K3792" s="1">
        <v>0.011856</v>
      </c>
    </row>
    <row r="3793" ht="15.75" customHeight="1">
      <c r="A3793" s="1">
        <v>59701.499965</v>
      </c>
      <c r="B3793" s="1">
        <v>59701.0</v>
      </c>
      <c r="C3793" s="1">
        <v>59702.0</v>
      </c>
      <c r="D3793" s="1">
        <v>-0.010916</v>
      </c>
      <c r="E3793" s="1">
        <v>0.012321</v>
      </c>
      <c r="F3793" s="1">
        <v>-0.007419</v>
      </c>
      <c r="G3793" s="1">
        <v>0.00481</v>
      </c>
      <c r="H3793" s="1">
        <v>-0.002295</v>
      </c>
      <c r="I3793" s="1">
        <v>0.004952</v>
      </c>
      <c r="J3793" s="1">
        <v>-0.002614</v>
      </c>
      <c r="K3793" s="1">
        <v>0.008375</v>
      </c>
    </row>
    <row r="3794" ht="15.75" customHeight="1">
      <c r="A3794" s="1">
        <v>59702.499965</v>
      </c>
      <c r="B3794" s="1">
        <v>59702.0</v>
      </c>
      <c r="C3794" s="1">
        <v>59703.0</v>
      </c>
      <c r="D3794" s="1">
        <v>-0.029124</v>
      </c>
      <c r="E3794" s="1">
        <v>0.013808</v>
      </c>
      <c r="F3794" s="1">
        <v>-0.015824</v>
      </c>
      <c r="G3794" s="1">
        <v>0.006083</v>
      </c>
      <c r="H3794" s="1">
        <v>-5.3E-5</v>
      </c>
      <c r="I3794" s="1">
        <v>0.005679</v>
      </c>
      <c r="J3794" s="1">
        <v>-0.016562</v>
      </c>
      <c r="K3794" s="1">
        <v>0.0088</v>
      </c>
    </row>
    <row r="3795" ht="15.75" customHeight="1">
      <c r="A3795" s="1">
        <v>59703.499965</v>
      </c>
      <c r="B3795" s="1">
        <v>59703.0</v>
      </c>
      <c r="C3795" s="1">
        <v>59704.0</v>
      </c>
      <c r="D3795" s="1">
        <v>-0.001341</v>
      </c>
      <c r="E3795" s="1">
        <v>0.01314</v>
      </c>
      <c r="F3795" s="1">
        <v>0.011624</v>
      </c>
      <c r="G3795" s="1">
        <v>0.00628</v>
      </c>
      <c r="H3795" s="1">
        <v>4.21E-4</v>
      </c>
      <c r="I3795" s="1">
        <v>0.005317</v>
      </c>
      <c r="J3795" s="1">
        <v>-0.00844</v>
      </c>
      <c r="K3795" s="1">
        <v>0.008277</v>
      </c>
    </row>
    <row r="3796" ht="15.75" customHeight="1">
      <c r="A3796" s="1">
        <v>59704.499965</v>
      </c>
      <c r="B3796" s="1">
        <v>59704.0</v>
      </c>
      <c r="C3796" s="1">
        <v>59705.0</v>
      </c>
      <c r="D3796" s="1">
        <v>0.010237</v>
      </c>
      <c r="E3796" s="1">
        <v>0.013385</v>
      </c>
      <c r="F3796" s="1">
        <v>-0.005641</v>
      </c>
      <c r="G3796" s="1">
        <v>0.005575</v>
      </c>
      <c r="H3796" s="1">
        <v>0.009903</v>
      </c>
      <c r="I3796" s="1">
        <v>0.005761</v>
      </c>
      <c r="J3796" s="1">
        <v>-3.08E-4</v>
      </c>
      <c r="K3796" s="1">
        <v>0.008269</v>
      </c>
    </row>
    <row r="3797" ht="15.75" customHeight="1">
      <c r="A3797" s="1">
        <v>59705.499965</v>
      </c>
      <c r="B3797" s="1">
        <v>59705.0</v>
      </c>
      <c r="C3797" s="1">
        <v>59706.0</v>
      </c>
      <c r="D3797" s="1">
        <v>0.00342</v>
      </c>
      <c r="E3797" s="1">
        <v>0.013211</v>
      </c>
      <c r="F3797" s="1">
        <v>0.009711</v>
      </c>
      <c r="G3797" s="1">
        <v>0.006012</v>
      </c>
      <c r="H3797" s="1">
        <v>0.004913</v>
      </c>
      <c r="I3797" s="1">
        <v>0.00555</v>
      </c>
      <c r="J3797" s="1">
        <v>-0.008787</v>
      </c>
      <c r="K3797" s="1">
        <v>0.008217</v>
      </c>
    </row>
    <row r="3798" ht="15.75" customHeight="1">
      <c r="A3798" s="1">
        <v>59706.499965</v>
      </c>
      <c r="B3798" s="1">
        <v>59706.0</v>
      </c>
      <c r="C3798" s="1">
        <v>59707.0</v>
      </c>
      <c r="D3798" s="1">
        <v>0.008339</v>
      </c>
      <c r="E3798" s="1">
        <v>0.01259</v>
      </c>
      <c r="F3798" s="1">
        <v>0.002083</v>
      </c>
      <c r="G3798" s="1">
        <v>0.005908</v>
      </c>
      <c r="H3798" s="1">
        <v>0.002886</v>
      </c>
      <c r="I3798" s="1">
        <v>0.005125</v>
      </c>
      <c r="J3798" s="1">
        <v>0.00203</v>
      </c>
      <c r="K3798" s="1">
        <v>0.007928</v>
      </c>
    </row>
    <row r="3799" ht="15.75" customHeight="1">
      <c r="A3799" s="1">
        <v>59707.499965</v>
      </c>
      <c r="B3799" s="1">
        <v>59707.0</v>
      </c>
      <c r="C3799" s="1">
        <v>59708.0</v>
      </c>
      <c r="D3799" s="1">
        <v>-0.020572</v>
      </c>
      <c r="E3799" s="1">
        <v>0.011866</v>
      </c>
      <c r="F3799" s="1">
        <v>-0.001308</v>
      </c>
      <c r="G3799" s="1">
        <v>0.00567</v>
      </c>
      <c r="H3799" s="1">
        <v>-0.014271</v>
      </c>
      <c r="I3799" s="1">
        <v>0.004416</v>
      </c>
      <c r="J3799" s="1">
        <v>-8.87E-4</v>
      </c>
      <c r="K3799" s="1">
        <v>0.00782</v>
      </c>
    </row>
    <row r="3800" ht="15.75" customHeight="1">
      <c r="A3800" s="1">
        <v>59708.499965</v>
      </c>
      <c r="B3800" s="1">
        <v>59708.0</v>
      </c>
      <c r="C3800" s="1">
        <v>59709.0</v>
      </c>
      <c r="D3800" s="1">
        <v>-0.013534</v>
      </c>
      <c r="E3800" s="1">
        <v>0.014086</v>
      </c>
      <c r="F3800" s="1">
        <v>0.004983</v>
      </c>
      <c r="G3800" s="1">
        <v>0.006713</v>
      </c>
      <c r="H3800" s="1">
        <v>-0.003031</v>
      </c>
      <c r="I3800" s="1">
        <v>0.005815</v>
      </c>
      <c r="J3800" s="1">
        <v>-0.011136</v>
      </c>
      <c r="K3800" s="1">
        <v>0.008685</v>
      </c>
    </row>
    <row r="3801" ht="15.75" customHeight="1">
      <c r="A3801" s="1">
        <v>59709.499965</v>
      </c>
      <c r="B3801" s="1">
        <v>59709.0</v>
      </c>
      <c r="C3801" s="1">
        <v>59710.0</v>
      </c>
      <c r="D3801" s="1">
        <v>-0.001103</v>
      </c>
      <c r="E3801" s="1">
        <v>0.013602</v>
      </c>
      <c r="F3801" s="1">
        <v>-0.010135</v>
      </c>
      <c r="G3801" s="1">
        <v>0.005403</v>
      </c>
      <c r="H3801" s="1">
        <v>0.0049</v>
      </c>
      <c r="I3801" s="1">
        <v>0.005353</v>
      </c>
      <c r="J3801" s="1">
        <v>-2.58E-4</v>
      </c>
      <c r="K3801" s="1">
        <v>0.008911</v>
      </c>
    </row>
    <row r="3802" ht="15.75" customHeight="1">
      <c r="A3802" s="1">
        <v>59710.499965</v>
      </c>
      <c r="B3802" s="1">
        <v>59710.0</v>
      </c>
      <c r="C3802" s="1">
        <v>59711.0</v>
      </c>
      <c r="D3802" s="1">
        <v>-0.019325</v>
      </c>
      <c r="E3802" s="1">
        <v>0.014024</v>
      </c>
      <c r="F3802" s="1">
        <v>-0.011828</v>
      </c>
      <c r="G3802" s="1">
        <v>0.005703</v>
      </c>
      <c r="H3802" s="1">
        <v>0.002996</v>
      </c>
      <c r="I3802" s="1">
        <v>0.005942</v>
      </c>
      <c r="J3802" s="1">
        <v>-0.012814</v>
      </c>
      <c r="K3802" s="1">
        <v>0.008784</v>
      </c>
    </row>
    <row r="3803" ht="15.75" customHeight="1">
      <c r="A3803" s="1">
        <v>59711.499965</v>
      </c>
      <c r="B3803" s="1">
        <v>59711.0</v>
      </c>
      <c r="C3803" s="1">
        <v>59712.0</v>
      </c>
      <c r="D3803" s="1">
        <v>0.015874</v>
      </c>
      <c r="E3803" s="1">
        <v>0.015297</v>
      </c>
      <c r="F3803" s="1">
        <v>-0.012223</v>
      </c>
      <c r="G3803" s="1">
        <v>0.005796</v>
      </c>
      <c r="H3803" s="1">
        <v>0.009888</v>
      </c>
      <c r="I3803" s="1">
        <v>0.006031</v>
      </c>
      <c r="J3803" s="1">
        <v>0.00766</v>
      </c>
      <c r="K3803" s="1">
        <v>0.010146</v>
      </c>
    </row>
    <row r="3804" ht="15.75" customHeight="1">
      <c r="A3804" s="1">
        <v>59712.499965</v>
      </c>
      <c r="B3804" s="1">
        <v>59712.0</v>
      </c>
      <c r="C3804" s="1">
        <v>59713.0</v>
      </c>
      <c r="D3804" s="1">
        <v>0.007087</v>
      </c>
      <c r="E3804" s="1">
        <v>0.01857</v>
      </c>
      <c r="F3804" s="1">
        <v>0.010578</v>
      </c>
      <c r="G3804" s="1">
        <v>0.007504</v>
      </c>
      <c r="H3804" s="1">
        <v>-0.006835</v>
      </c>
      <c r="I3804" s="1">
        <v>0.007124</v>
      </c>
      <c r="J3804" s="1">
        <v>0.00635</v>
      </c>
      <c r="K3804" s="1">
        <v>0.012757</v>
      </c>
    </row>
    <row r="3805" ht="15.75" customHeight="1">
      <c r="A3805" s="1">
        <v>59713.499965</v>
      </c>
      <c r="B3805" s="1">
        <v>59713.0</v>
      </c>
      <c r="C3805" s="1">
        <v>59714.0</v>
      </c>
      <c r="D3805" s="1">
        <v>0.006425</v>
      </c>
      <c r="E3805" s="1">
        <v>0.013322</v>
      </c>
      <c r="F3805" s="1">
        <v>0.010157</v>
      </c>
      <c r="G3805" s="1">
        <v>0.005306</v>
      </c>
      <c r="H3805" s="1">
        <v>-0.002594</v>
      </c>
      <c r="I3805" s="1">
        <v>0.005299</v>
      </c>
      <c r="J3805" s="1">
        <v>0.002449</v>
      </c>
      <c r="K3805" s="1">
        <v>0.008813</v>
      </c>
    </row>
    <row r="3806" ht="15.75" customHeight="1">
      <c r="A3806" s="1">
        <v>59714.499965</v>
      </c>
      <c r="B3806" s="1">
        <v>59714.0</v>
      </c>
      <c r="C3806" s="1">
        <v>59715.0</v>
      </c>
      <c r="D3806" s="1">
        <v>-0.012704</v>
      </c>
      <c r="E3806" s="1">
        <v>0.01198</v>
      </c>
      <c r="F3806" s="1">
        <v>-9.07E-4</v>
      </c>
      <c r="G3806" s="1">
        <v>0.004967</v>
      </c>
      <c r="H3806" s="1">
        <v>-0.007402</v>
      </c>
      <c r="I3806" s="1">
        <v>0.004812</v>
      </c>
      <c r="J3806" s="1">
        <v>-9.46E-4</v>
      </c>
      <c r="K3806" s="1">
        <v>0.007947</v>
      </c>
    </row>
    <row r="3807" ht="15.75" customHeight="1">
      <c r="A3807" s="1">
        <v>59715.499965</v>
      </c>
      <c r="B3807" s="1">
        <v>59715.0</v>
      </c>
      <c r="C3807" s="1">
        <v>59716.0</v>
      </c>
      <c r="D3807" s="1">
        <v>0.015477</v>
      </c>
      <c r="E3807" s="1">
        <v>0.011424</v>
      </c>
      <c r="F3807" s="1">
        <v>-0.002177</v>
      </c>
      <c r="G3807" s="1">
        <v>0.004379</v>
      </c>
      <c r="H3807" s="1">
        <v>0.002548</v>
      </c>
      <c r="I3807" s="1">
        <v>0.004611</v>
      </c>
      <c r="J3807" s="1">
        <v>0.013062</v>
      </c>
      <c r="K3807" s="1">
        <v>0.007749</v>
      </c>
    </row>
    <row r="3808" ht="15.75" customHeight="1">
      <c r="A3808" s="1">
        <v>59716.499965</v>
      </c>
      <c r="B3808" s="1">
        <v>59716.0</v>
      </c>
      <c r="C3808" s="1">
        <v>59717.0</v>
      </c>
      <c r="D3808" s="1">
        <v>0.015564</v>
      </c>
      <c r="E3808" s="1">
        <v>0.012262</v>
      </c>
      <c r="F3808" s="1">
        <v>0.004199</v>
      </c>
      <c r="G3808" s="1">
        <v>0.005102</v>
      </c>
      <c r="H3808" s="1">
        <v>-9.22E-4</v>
      </c>
      <c r="I3808" s="1">
        <v>0.00512</v>
      </c>
      <c r="J3808" s="1">
        <v>0.011657</v>
      </c>
      <c r="K3808" s="1">
        <v>0.008202</v>
      </c>
    </row>
    <row r="3809" ht="15.75" customHeight="1">
      <c r="A3809" s="1">
        <v>59717.499965</v>
      </c>
      <c r="B3809" s="1">
        <v>59717.0</v>
      </c>
      <c r="C3809" s="1">
        <v>59718.0</v>
      </c>
      <c r="D3809" s="1">
        <v>-0.013861</v>
      </c>
      <c r="E3809" s="1">
        <v>0.010399</v>
      </c>
      <c r="F3809" s="1">
        <v>-0.00602</v>
      </c>
      <c r="G3809" s="1">
        <v>0.004543</v>
      </c>
      <c r="H3809" s="1">
        <v>-0.003274</v>
      </c>
      <c r="I3809" s="1">
        <v>0.004753</v>
      </c>
      <c r="J3809" s="1">
        <v>-0.005418</v>
      </c>
      <c r="K3809" s="1">
        <v>0.006611</v>
      </c>
    </row>
    <row r="3810" ht="15.75" customHeight="1">
      <c r="A3810" s="1">
        <v>59718.499965</v>
      </c>
      <c r="B3810" s="1">
        <v>59718.0</v>
      </c>
      <c r="C3810" s="1">
        <v>59719.0</v>
      </c>
      <c r="D3810" s="1">
        <v>-0.008478</v>
      </c>
      <c r="E3810" s="1">
        <v>0.011151</v>
      </c>
      <c r="F3810" s="1">
        <v>-6.03E-4</v>
      </c>
      <c r="G3810" s="1">
        <v>0.005077</v>
      </c>
      <c r="H3810" s="1">
        <v>-0.002531</v>
      </c>
      <c r="I3810" s="1">
        <v>0.004825</v>
      </c>
      <c r="J3810" s="1">
        <v>-0.004301</v>
      </c>
      <c r="K3810" s="1">
        <v>0.007309</v>
      </c>
    </row>
    <row r="3811" ht="15.75" customHeight="1">
      <c r="A3811" s="1">
        <v>59719.499965</v>
      </c>
      <c r="B3811" s="1">
        <v>59719.0</v>
      </c>
      <c r="C3811" s="1">
        <v>59720.0</v>
      </c>
      <c r="D3811" s="1">
        <v>-0.013443</v>
      </c>
      <c r="E3811" s="1">
        <v>0.010508</v>
      </c>
      <c r="F3811" s="1">
        <v>-0.006775</v>
      </c>
      <c r="G3811" s="1">
        <v>0.004548</v>
      </c>
      <c r="H3811" s="1">
        <v>-0.004198</v>
      </c>
      <c r="I3811" s="1">
        <v>0.004568</v>
      </c>
      <c r="J3811" s="1">
        <v>-0.002499</v>
      </c>
      <c r="K3811" s="1">
        <v>0.006912</v>
      </c>
    </row>
    <row r="3812" ht="15.75" customHeight="1">
      <c r="A3812" s="1">
        <v>59720.499965</v>
      </c>
      <c r="B3812" s="1">
        <v>59720.0</v>
      </c>
      <c r="C3812" s="1">
        <v>59721.0</v>
      </c>
      <c r="D3812" s="1">
        <v>-0.011608</v>
      </c>
      <c r="E3812" s="1">
        <v>0.011034</v>
      </c>
      <c r="F3812" s="1">
        <v>0.00373</v>
      </c>
      <c r="G3812" s="1">
        <v>0.004913</v>
      </c>
      <c r="H3812" s="1">
        <v>-0.003564</v>
      </c>
      <c r="I3812" s="1">
        <v>0.004772</v>
      </c>
      <c r="J3812" s="1">
        <v>-0.008271</v>
      </c>
      <c r="K3812" s="1">
        <v>0.007224</v>
      </c>
    </row>
    <row r="3813" ht="15.75" customHeight="1">
      <c r="A3813" s="1">
        <v>59721.499965</v>
      </c>
      <c r="B3813" s="1">
        <v>59721.0</v>
      </c>
      <c r="C3813" s="1">
        <v>59722.0</v>
      </c>
      <c r="D3813" s="1">
        <v>-0.008373</v>
      </c>
      <c r="E3813" s="1">
        <v>0.013517</v>
      </c>
      <c r="F3813" s="1">
        <v>-3.32E-4</v>
      </c>
      <c r="G3813" s="1">
        <v>0.006466</v>
      </c>
      <c r="H3813" s="1">
        <v>-0.008285</v>
      </c>
      <c r="I3813" s="1">
        <v>0.005682</v>
      </c>
      <c r="J3813" s="1">
        <v>0.002858</v>
      </c>
      <c r="K3813" s="1">
        <v>0.009092</v>
      </c>
    </row>
    <row r="3814" ht="15.75" customHeight="1">
      <c r="A3814" s="1">
        <v>59722.499965</v>
      </c>
      <c r="B3814" s="1">
        <v>59722.0</v>
      </c>
      <c r="C3814" s="1">
        <v>59723.0</v>
      </c>
      <c r="D3814" s="1">
        <v>0.03132</v>
      </c>
      <c r="E3814" s="1">
        <v>0.015597</v>
      </c>
      <c r="F3814" s="1">
        <v>0.018941</v>
      </c>
      <c r="G3814" s="1">
        <v>0.008832</v>
      </c>
      <c r="H3814" s="1">
        <v>0.015186</v>
      </c>
      <c r="I3814" s="1">
        <v>0.006984</v>
      </c>
      <c r="J3814" s="1">
        <v>1.08E-4</v>
      </c>
      <c r="K3814" s="1">
        <v>0.009865</v>
      </c>
    </row>
    <row r="3815" ht="15.75" customHeight="1">
      <c r="A3815" s="1">
        <v>59723.499965</v>
      </c>
      <c r="B3815" s="1">
        <v>59723.0</v>
      </c>
      <c r="C3815" s="1">
        <v>59724.0</v>
      </c>
      <c r="D3815" s="1">
        <v>-0.008444</v>
      </c>
      <c r="E3815" s="1">
        <v>0.011883</v>
      </c>
      <c r="F3815" s="1">
        <v>-0.004641</v>
      </c>
      <c r="G3815" s="1">
        <v>0.005646</v>
      </c>
      <c r="H3815" s="1">
        <v>-0.009589</v>
      </c>
      <c r="I3815" s="1">
        <v>0.005255</v>
      </c>
      <c r="J3815" s="1">
        <v>0.007039</v>
      </c>
      <c r="K3815" s="1">
        <v>0.007856</v>
      </c>
    </row>
    <row r="3816" ht="15.75" customHeight="1">
      <c r="A3816" s="1">
        <v>59724.499965</v>
      </c>
      <c r="B3816" s="1">
        <v>59724.0</v>
      </c>
      <c r="C3816" s="1">
        <v>59725.0</v>
      </c>
      <c r="D3816" s="1">
        <v>1.39E-4</v>
      </c>
      <c r="E3816" s="1">
        <v>0.01209</v>
      </c>
      <c r="F3816" s="1">
        <v>0.004926</v>
      </c>
      <c r="G3816" s="1">
        <v>0.006101</v>
      </c>
      <c r="H3816" s="1">
        <v>0.003429</v>
      </c>
      <c r="I3816" s="1">
        <v>0.005486</v>
      </c>
      <c r="J3816" s="1">
        <v>-0.008207</v>
      </c>
      <c r="K3816" s="1">
        <v>0.00765</v>
      </c>
    </row>
    <row r="3817" ht="15.75" customHeight="1">
      <c r="A3817" s="1">
        <v>59725.499965</v>
      </c>
      <c r="B3817" s="1">
        <v>59725.0</v>
      </c>
      <c r="C3817" s="1">
        <v>59726.0</v>
      </c>
      <c r="D3817" s="1">
        <v>-0.007939</v>
      </c>
      <c r="E3817" s="1">
        <v>0.012365</v>
      </c>
      <c r="F3817" s="1">
        <v>-0.00219</v>
      </c>
      <c r="G3817" s="1">
        <v>0.005834</v>
      </c>
      <c r="H3817" s="1">
        <v>-0.006054</v>
      </c>
      <c r="I3817" s="1">
        <v>0.00555</v>
      </c>
      <c r="J3817" s="1">
        <v>8.13E-4</v>
      </c>
      <c r="K3817" s="1">
        <v>0.007952</v>
      </c>
    </row>
    <row r="3818" ht="15.75" customHeight="1">
      <c r="A3818" s="1">
        <v>59726.499965</v>
      </c>
      <c r="B3818" s="1">
        <v>59726.0</v>
      </c>
      <c r="C3818" s="1">
        <v>59727.0</v>
      </c>
      <c r="D3818" s="1">
        <v>-0.006013</v>
      </c>
      <c r="E3818" s="1">
        <v>0.01239</v>
      </c>
      <c r="F3818" s="1">
        <v>-0.00528</v>
      </c>
      <c r="G3818" s="1">
        <v>0.005519</v>
      </c>
      <c r="H3818" s="1">
        <v>-0.005354</v>
      </c>
      <c r="I3818" s="1">
        <v>0.005452</v>
      </c>
      <c r="J3818" s="1">
        <v>0.004596</v>
      </c>
      <c r="K3818" s="1">
        <v>0.008094</v>
      </c>
    </row>
    <row r="3819" ht="15.75" customHeight="1">
      <c r="A3819" s="1">
        <v>59727.499965</v>
      </c>
      <c r="B3819" s="1">
        <v>59727.0</v>
      </c>
      <c r="C3819" s="1">
        <v>59728.0</v>
      </c>
      <c r="D3819" s="1">
        <v>0.003671</v>
      </c>
      <c r="E3819" s="1">
        <v>0.013971</v>
      </c>
      <c r="F3819" s="1">
        <v>0.009253</v>
      </c>
      <c r="G3819" s="1">
        <v>0.00636</v>
      </c>
      <c r="H3819" s="1">
        <v>-0.001494</v>
      </c>
      <c r="I3819" s="1">
        <v>0.006339</v>
      </c>
      <c r="J3819" s="1">
        <v>-0.001122</v>
      </c>
      <c r="K3819" s="1">
        <v>0.008791</v>
      </c>
    </row>
    <row r="3820" ht="15.75" customHeight="1">
      <c r="A3820" s="1">
        <v>59728.499965</v>
      </c>
      <c r="B3820" s="1">
        <v>59728.0</v>
      </c>
      <c r="C3820" s="1">
        <v>59729.0</v>
      </c>
      <c r="D3820" s="1">
        <v>-0.023928</v>
      </c>
      <c r="E3820" s="1">
        <v>0.01327</v>
      </c>
      <c r="F3820" s="1">
        <v>-0.005424</v>
      </c>
      <c r="G3820" s="1">
        <v>0.006125</v>
      </c>
      <c r="H3820" s="1">
        <v>-0.004257</v>
      </c>
      <c r="I3820" s="1">
        <v>0.005815</v>
      </c>
      <c r="J3820" s="1">
        <v>-0.012435</v>
      </c>
      <c r="K3820" s="1">
        <v>0.008447</v>
      </c>
    </row>
    <row r="3821" ht="15.75" customHeight="1">
      <c r="A3821" s="1">
        <v>59729.499965</v>
      </c>
      <c r="B3821" s="1">
        <v>59729.0</v>
      </c>
      <c r="C3821" s="1">
        <v>59730.0</v>
      </c>
      <c r="D3821" s="1">
        <v>-0.013526</v>
      </c>
      <c r="E3821" s="1">
        <v>0.015597</v>
      </c>
      <c r="F3821" s="1">
        <v>-0.004323</v>
      </c>
      <c r="G3821" s="1">
        <v>0.006831</v>
      </c>
      <c r="H3821" s="1">
        <v>-0.003006</v>
      </c>
      <c r="I3821" s="1">
        <v>0.007075</v>
      </c>
      <c r="J3821" s="1">
        <v>-0.006245</v>
      </c>
      <c r="K3821" s="1">
        <v>0.009496</v>
      </c>
    </row>
    <row r="3822" ht="15.75" customHeight="1">
      <c r="A3822" s="1">
        <v>59730.499965</v>
      </c>
      <c r="B3822" s="1">
        <v>59730.0</v>
      </c>
      <c r="C3822" s="1">
        <v>59731.0</v>
      </c>
      <c r="D3822" s="1">
        <v>-0.019218</v>
      </c>
      <c r="E3822" s="1">
        <v>0.018359</v>
      </c>
      <c r="F3822" s="1">
        <v>-5.68E-4</v>
      </c>
      <c r="G3822" s="1">
        <v>0.008986</v>
      </c>
      <c r="H3822" s="1">
        <v>-0.008491</v>
      </c>
      <c r="I3822" s="1">
        <v>0.007982</v>
      </c>
      <c r="J3822" s="1">
        <v>-0.007381</v>
      </c>
      <c r="K3822" s="1">
        <v>0.011016</v>
      </c>
    </row>
    <row r="3823" ht="15.75" customHeight="1">
      <c r="A3823" s="1">
        <v>59731.499965</v>
      </c>
      <c r="B3823" s="1">
        <v>59731.0</v>
      </c>
      <c r="C3823" s="1">
        <v>59732.0</v>
      </c>
      <c r="D3823" s="1">
        <v>-0.005731</v>
      </c>
      <c r="E3823" s="1">
        <v>0.026952</v>
      </c>
      <c r="F3823" s="1">
        <v>5.92E-4</v>
      </c>
      <c r="G3823" s="1">
        <v>0.010438</v>
      </c>
      <c r="H3823" s="1">
        <v>-0.014178</v>
      </c>
      <c r="I3823" s="1">
        <v>0.011107</v>
      </c>
      <c r="J3823" s="1">
        <v>0.009945</v>
      </c>
      <c r="K3823" s="1">
        <v>0.017124</v>
      </c>
    </row>
    <row r="3824" ht="15.75" customHeight="1">
      <c r="A3824" s="1">
        <v>59749.499965</v>
      </c>
      <c r="B3824" s="1">
        <v>59749.0</v>
      </c>
      <c r="C3824" s="1">
        <v>59750.0</v>
      </c>
      <c r="D3824" s="1">
        <v>0.015875</v>
      </c>
      <c r="E3824" s="1">
        <v>0.058603</v>
      </c>
      <c r="F3824" s="1">
        <v>0.013678</v>
      </c>
      <c r="G3824" s="1">
        <v>0.027277</v>
      </c>
      <c r="H3824" s="1">
        <v>-0.01236</v>
      </c>
      <c r="I3824" s="1">
        <v>0.024899</v>
      </c>
      <c r="J3824" s="1">
        <v>0.026126</v>
      </c>
      <c r="K3824" s="1">
        <v>0.041094</v>
      </c>
    </row>
    <row r="3825" ht="15.75" customHeight="1">
      <c r="A3825" s="1">
        <v>59750.499965</v>
      </c>
      <c r="B3825" s="1">
        <v>59750.0</v>
      </c>
      <c r="C3825" s="1">
        <v>59751.0</v>
      </c>
      <c r="D3825" s="1">
        <v>-0.023408</v>
      </c>
      <c r="E3825" s="1">
        <v>0.015404</v>
      </c>
      <c r="F3825" s="1">
        <v>0.007865</v>
      </c>
      <c r="G3825" s="1">
        <v>0.007669</v>
      </c>
      <c r="H3825" s="1">
        <v>-0.001545</v>
      </c>
      <c r="I3825" s="1">
        <v>0.006424</v>
      </c>
      <c r="J3825" s="1">
        <v>-0.02449</v>
      </c>
      <c r="K3825" s="1">
        <v>0.010501</v>
      </c>
    </row>
    <row r="3826" ht="15.75" customHeight="1">
      <c r="A3826" s="1">
        <v>59751.499965</v>
      </c>
      <c r="B3826" s="1">
        <v>59751.0</v>
      </c>
      <c r="C3826" s="1">
        <v>59752.0</v>
      </c>
      <c r="D3826" s="1">
        <v>-0.004579</v>
      </c>
      <c r="E3826" s="1">
        <v>0.02832</v>
      </c>
      <c r="F3826" s="1">
        <v>0.002818</v>
      </c>
      <c r="G3826" s="1">
        <v>0.013277</v>
      </c>
      <c r="H3826" s="1">
        <v>-0.008218</v>
      </c>
      <c r="I3826" s="1">
        <v>0.011886</v>
      </c>
      <c r="J3826" s="1">
        <v>0.003246</v>
      </c>
      <c r="K3826" s="1">
        <v>0.018591</v>
      </c>
    </row>
    <row r="3827" ht="15.75" customHeight="1">
      <c r="A3827" s="1">
        <v>59753.499965</v>
      </c>
      <c r="B3827" s="1">
        <v>59753.0</v>
      </c>
      <c r="C3827" s="1">
        <v>59754.0</v>
      </c>
      <c r="D3827" s="1">
        <v>0.02213</v>
      </c>
      <c r="E3827" s="1">
        <v>0.018708</v>
      </c>
      <c r="F3827" s="1">
        <v>0.008695</v>
      </c>
      <c r="G3827" s="1">
        <v>0.008552</v>
      </c>
      <c r="H3827" s="1">
        <v>0.006113</v>
      </c>
      <c r="I3827" s="1">
        <v>0.008311</v>
      </c>
      <c r="J3827" s="1">
        <v>0.006588</v>
      </c>
      <c r="K3827" s="1">
        <v>0.011622</v>
      </c>
    </row>
    <row r="3828" ht="15.75" customHeight="1">
      <c r="A3828" s="1">
        <v>59754.499965</v>
      </c>
      <c r="B3828" s="1">
        <v>59754.0</v>
      </c>
      <c r="C3828" s="1">
        <v>59755.0</v>
      </c>
      <c r="D3828" s="1">
        <v>0.03274</v>
      </c>
      <c r="E3828" s="1">
        <v>0.016103</v>
      </c>
      <c r="F3828" s="1">
        <v>-0.001321</v>
      </c>
      <c r="G3828" s="1">
        <v>0.006606</v>
      </c>
      <c r="H3828" s="1">
        <v>0.011147</v>
      </c>
      <c r="I3828" s="1">
        <v>0.007222</v>
      </c>
      <c r="J3828" s="1">
        <v>0.017635</v>
      </c>
      <c r="K3828" s="1">
        <v>0.010361</v>
      </c>
    </row>
    <row r="3829" ht="15.75" customHeight="1">
      <c r="A3829" s="1">
        <v>59755.499965</v>
      </c>
      <c r="B3829" s="1">
        <v>59755.0</v>
      </c>
      <c r="C3829" s="1">
        <v>59756.0</v>
      </c>
      <c r="D3829" s="1">
        <v>-0.015537</v>
      </c>
      <c r="E3829" s="1">
        <v>0.010068</v>
      </c>
      <c r="F3829" s="1">
        <v>-0.001855</v>
      </c>
      <c r="G3829" s="1">
        <v>0.004663</v>
      </c>
      <c r="H3829" s="1">
        <v>-0.004873</v>
      </c>
      <c r="I3829" s="1">
        <v>0.004356</v>
      </c>
      <c r="J3829" s="1">
        <v>-0.006413</v>
      </c>
      <c r="K3829" s="1">
        <v>0.006561</v>
      </c>
    </row>
    <row r="3830" ht="15.75" customHeight="1">
      <c r="A3830" s="1">
        <v>59756.499965</v>
      </c>
      <c r="B3830" s="1">
        <v>59756.0</v>
      </c>
      <c r="C3830" s="1">
        <v>59757.0</v>
      </c>
      <c r="D3830" s="1">
        <v>-0.011978</v>
      </c>
      <c r="E3830" s="1">
        <v>0.011298</v>
      </c>
      <c r="F3830" s="1">
        <v>-0.008657</v>
      </c>
      <c r="G3830" s="1">
        <v>0.004974</v>
      </c>
      <c r="H3830" s="1">
        <v>0.00437</v>
      </c>
      <c r="I3830" s="1">
        <v>0.005494</v>
      </c>
      <c r="J3830" s="1">
        <v>-0.010295</v>
      </c>
      <c r="K3830" s="1">
        <v>0.006887</v>
      </c>
    </row>
    <row r="3831" ht="15.75" customHeight="1">
      <c r="A3831" s="1">
        <v>59757.499965</v>
      </c>
      <c r="B3831" s="1">
        <v>59757.0</v>
      </c>
      <c r="C3831" s="1">
        <v>59758.0</v>
      </c>
      <c r="D3831" s="1">
        <v>0.03648</v>
      </c>
      <c r="E3831" s="1">
        <v>0.014101</v>
      </c>
      <c r="F3831" s="1">
        <v>0.002087</v>
      </c>
      <c r="G3831" s="1">
        <v>0.006926</v>
      </c>
      <c r="H3831" s="1">
        <v>0.009259</v>
      </c>
      <c r="I3831" s="1">
        <v>0.005965</v>
      </c>
      <c r="J3831" s="1">
        <v>0.020294</v>
      </c>
      <c r="K3831" s="1">
        <v>0.009426</v>
      </c>
    </row>
    <row r="3832" ht="15.75" customHeight="1">
      <c r="A3832" s="1">
        <v>59758.499965</v>
      </c>
      <c r="B3832" s="1">
        <v>59758.0</v>
      </c>
      <c r="C3832" s="1">
        <v>59759.0</v>
      </c>
      <c r="D3832" s="1">
        <v>0.014483</v>
      </c>
      <c r="E3832" s="1">
        <v>0.012056</v>
      </c>
      <c r="F3832" s="1">
        <v>0.008754</v>
      </c>
      <c r="G3832" s="1">
        <v>0.006106</v>
      </c>
      <c r="H3832" s="1">
        <v>-0.002807</v>
      </c>
      <c r="I3832" s="1">
        <v>0.005354</v>
      </c>
      <c r="J3832" s="1">
        <v>0.009616</v>
      </c>
      <c r="K3832" s="1">
        <v>0.007739</v>
      </c>
    </row>
    <row r="3833" ht="15.75" customHeight="1">
      <c r="A3833" s="1">
        <v>59759.499965</v>
      </c>
      <c r="B3833" s="1">
        <v>59759.0</v>
      </c>
      <c r="C3833" s="1">
        <v>59760.0</v>
      </c>
      <c r="D3833" s="1">
        <v>0.019585</v>
      </c>
      <c r="E3833" s="1">
        <v>0.012782</v>
      </c>
      <c r="F3833" s="1">
        <v>0.007182</v>
      </c>
      <c r="G3833" s="1">
        <v>0.006338</v>
      </c>
      <c r="H3833" s="1">
        <v>1.13E-4</v>
      </c>
      <c r="I3833" s="1">
        <v>0.005587</v>
      </c>
      <c r="J3833" s="1">
        <v>0.012855</v>
      </c>
      <c r="K3833" s="1">
        <v>0.008429</v>
      </c>
    </row>
    <row r="3834" ht="15.75" customHeight="1">
      <c r="A3834" s="1">
        <v>59760.499965</v>
      </c>
      <c r="B3834" s="1">
        <v>59760.0</v>
      </c>
      <c r="C3834" s="1">
        <v>59761.0</v>
      </c>
      <c r="D3834" s="1">
        <v>-0.008228</v>
      </c>
      <c r="E3834" s="1">
        <v>0.022266</v>
      </c>
      <c r="F3834" s="1">
        <v>-0.018455</v>
      </c>
      <c r="G3834" s="1">
        <v>0.00858</v>
      </c>
      <c r="H3834" s="1">
        <v>0.010002</v>
      </c>
      <c r="I3834" s="1">
        <v>0.009883</v>
      </c>
      <c r="J3834" s="1">
        <v>-0.005905</v>
      </c>
      <c r="K3834" s="1">
        <v>0.015413</v>
      </c>
    </row>
    <row r="3835" ht="15.75" customHeight="1">
      <c r="A3835" s="1">
        <v>59761.499965</v>
      </c>
      <c r="B3835" s="1">
        <v>59761.0</v>
      </c>
      <c r="C3835" s="1">
        <v>59762.0</v>
      </c>
      <c r="D3835" s="1">
        <v>0.010278</v>
      </c>
      <c r="E3835" s="1">
        <v>0.012261</v>
      </c>
      <c r="F3835" s="1">
        <v>-0.003234</v>
      </c>
      <c r="G3835" s="1">
        <v>0.005112</v>
      </c>
      <c r="H3835" s="1">
        <v>0.003936</v>
      </c>
      <c r="I3835" s="1">
        <v>0.005427</v>
      </c>
      <c r="J3835" s="1">
        <v>0.005334</v>
      </c>
      <c r="K3835" s="1">
        <v>0.008029</v>
      </c>
    </row>
    <row r="3836" ht="15.75" customHeight="1">
      <c r="A3836" s="1">
        <v>59762.499965</v>
      </c>
      <c r="B3836" s="1">
        <v>59762.0</v>
      </c>
      <c r="C3836" s="1">
        <v>59763.0</v>
      </c>
      <c r="D3836" s="1">
        <v>-0.003174</v>
      </c>
      <c r="E3836" s="1">
        <v>0.010702</v>
      </c>
      <c r="F3836" s="1">
        <v>-0.001906</v>
      </c>
      <c r="G3836" s="1">
        <v>0.004435</v>
      </c>
      <c r="H3836" s="1">
        <v>-0.004403</v>
      </c>
      <c r="I3836" s="1">
        <v>0.004639</v>
      </c>
      <c r="J3836" s="1">
        <v>0.004198</v>
      </c>
      <c r="K3836" s="1">
        <v>0.007086</v>
      </c>
    </row>
    <row r="3837" ht="15.75" customHeight="1">
      <c r="A3837" s="1">
        <v>59763.499965</v>
      </c>
      <c r="B3837" s="1">
        <v>59763.0</v>
      </c>
      <c r="C3837" s="1">
        <v>59764.0</v>
      </c>
      <c r="D3837" s="1">
        <v>0.012996</v>
      </c>
      <c r="E3837" s="1">
        <v>0.010582</v>
      </c>
      <c r="F3837" s="1">
        <v>0.006788</v>
      </c>
      <c r="G3837" s="1">
        <v>0.004948</v>
      </c>
      <c r="H3837" s="1">
        <v>0.0078</v>
      </c>
      <c r="I3837" s="1">
        <v>0.004706</v>
      </c>
      <c r="J3837" s="1">
        <v>-0.003178</v>
      </c>
      <c r="K3837" s="1">
        <v>0.006723</v>
      </c>
    </row>
    <row r="3838" ht="15.75" customHeight="1">
      <c r="A3838" s="1">
        <v>59764.499965</v>
      </c>
      <c r="B3838" s="1">
        <v>59764.0</v>
      </c>
      <c r="C3838" s="1">
        <v>59765.0</v>
      </c>
      <c r="D3838" s="1">
        <v>-0.017601</v>
      </c>
      <c r="E3838" s="1">
        <v>0.009662</v>
      </c>
      <c r="F3838" s="1">
        <v>-0.003498</v>
      </c>
      <c r="G3838" s="1">
        <v>0.00414</v>
      </c>
      <c r="H3838" s="1">
        <v>-0.006474</v>
      </c>
      <c r="I3838" s="1">
        <v>0.004062</v>
      </c>
      <c r="J3838" s="1">
        <v>-0.004619</v>
      </c>
      <c r="K3838" s="1">
        <v>0.006541</v>
      </c>
    </row>
    <row r="3839" ht="15.75" customHeight="1">
      <c r="A3839" s="1">
        <v>59765.499965</v>
      </c>
      <c r="B3839" s="1">
        <v>59765.0</v>
      </c>
      <c r="C3839" s="1">
        <v>59766.0</v>
      </c>
      <c r="D3839" s="1">
        <v>-0.003657</v>
      </c>
      <c r="E3839" s="1">
        <v>0.009807</v>
      </c>
      <c r="F3839" s="1">
        <v>0.006049</v>
      </c>
      <c r="G3839" s="1">
        <v>0.004553</v>
      </c>
      <c r="H3839" s="1">
        <v>-0.00255</v>
      </c>
      <c r="I3839" s="1">
        <v>0.004459</v>
      </c>
      <c r="J3839" s="1">
        <v>-0.003771</v>
      </c>
      <c r="K3839" s="1">
        <v>0.006186</v>
      </c>
    </row>
    <row r="3840" ht="15.75" customHeight="1">
      <c r="A3840" s="1">
        <v>59766.499965</v>
      </c>
      <c r="B3840" s="1">
        <v>59766.0</v>
      </c>
      <c r="C3840" s="1">
        <v>59767.0</v>
      </c>
      <c r="D3840" s="1">
        <v>0.004444</v>
      </c>
      <c r="E3840" s="1">
        <v>0.009459</v>
      </c>
      <c r="F3840" s="1">
        <v>0.001766</v>
      </c>
      <c r="G3840" s="1">
        <v>0.004702</v>
      </c>
      <c r="H3840" s="1">
        <v>0.001815</v>
      </c>
      <c r="I3840" s="1">
        <v>0.004105</v>
      </c>
      <c r="J3840" s="1">
        <v>0.001323</v>
      </c>
      <c r="K3840" s="1">
        <v>0.006076</v>
      </c>
    </row>
    <row r="3841" ht="15.75" customHeight="1">
      <c r="A3841" s="1">
        <v>59767.499965</v>
      </c>
      <c r="B3841" s="1">
        <v>59767.0</v>
      </c>
      <c r="C3841" s="1">
        <v>59768.0</v>
      </c>
      <c r="D3841" s="1">
        <v>-0.006291</v>
      </c>
      <c r="E3841" s="1">
        <v>0.009632</v>
      </c>
      <c r="F3841" s="1">
        <v>0.008703</v>
      </c>
      <c r="G3841" s="1">
        <v>0.004688</v>
      </c>
      <c r="H3841" s="1">
        <v>-0.001396</v>
      </c>
      <c r="I3841" s="1">
        <v>0.0042</v>
      </c>
      <c r="J3841" s="1">
        <v>-0.010107</v>
      </c>
      <c r="K3841" s="1">
        <v>0.006166</v>
      </c>
    </row>
    <row r="3842" ht="15.75" customHeight="1">
      <c r="A3842" s="1">
        <v>59768.499965</v>
      </c>
      <c r="B3842" s="1">
        <v>59768.0</v>
      </c>
      <c r="C3842" s="1">
        <v>59769.0</v>
      </c>
      <c r="D3842" s="1">
        <v>-0.003323</v>
      </c>
      <c r="E3842" s="1">
        <v>0.009487</v>
      </c>
      <c r="F3842" s="1">
        <v>-4.39E-4</v>
      </c>
      <c r="G3842" s="1">
        <v>0.004539</v>
      </c>
      <c r="H3842" s="1">
        <v>-0.006003</v>
      </c>
      <c r="I3842" s="1">
        <v>0.004058</v>
      </c>
      <c r="J3842" s="1">
        <v>0.003534</v>
      </c>
      <c r="K3842" s="1">
        <v>0.006157</v>
      </c>
    </row>
    <row r="3843" ht="15.75" customHeight="1">
      <c r="A3843" s="1">
        <v>59769.499965</v>
      </c>
      <c r="B3843" s="1">
        <v>59769.0</v>
      </c>
      <c r="C3843" s="1">
        <v>59770.0</v>
      </c>
      <c r="D3843" s="1">
        <v>-0.013276</v>
      </c>
      <c r="E3843" s="1">
        <v>0.00993</v>
      </c>
      <c r="F3843" s="1">
        <v>-0.00159</v>
      </c>
      <c r="G3843" s="1">
        <v>0.004441</v>
      </c>
      <c r="H3843" s="1">
        <v>0.001211</v>
      </c>
      <c r="I3843" s="1">
        <v>0.004518</v>
      </c>
      <c r="J3843" s="1">
        <v>-0.012556</v>
      </c>
      <c r="K3843" s="1">
        <v>0.006244</v>
      </c>
    </row>
    <row r="3844" ht="15.75" customHeight="1">
      <c r="A3844" s="1">
        <v>59770.499965</v>
      </c>
      <c r="B3844" s="1">
        <v>59770.0</v>
      </c>
      <c r="C3844" s="1">
        <v>59771.0</v>
      </c>
      <c r="D3844" s="1">
        <v>0.003532</v>
      </c>
      <c r="E3844" s="1">
        <v>0.010183</v>
      </c>
      <c r="F3844" s="1">
        <v>-0.003272</v>
      </c>
      <c r="G3844" s="1">
        <v>0.00422</v>
      </c>
      <c r="H3844" s="1">
        <v>-0.004441</v>
      </c>
      <c r="I3844" s="1">
        <v>0.00434</v>
      </c>
      <c r="J3844" s="1">
        <v>0.01073</v>
      </c>
      <c r="K3844" s="1">
        <v>0.006805</v>
      </c>
    </row>
    <row r="3845" ht="15.75" customHeight="1">
      <c r="A3845" s="1">
        <v>59771.499965</v>
      </c>
      <c r="B3845" s="1">
        <v>59771.0</v>
      </c>
      <c r="C3845" s="1">
        <v>59772.0</v>
      </c>
      <c r="D3845" s="1">
        <v>0.11868</v>
      </c>
      <c r="E3845" s="1">
        <v>0.019484</v>
      </c>
      <c r="F3845" s="1">
        <v>0.042277</v>
      </c>
      <c r="G3845" s="1">
        <v>0.010577</v>
      </c>
      <c r="H3845" s="1">
        <v>0.030017</v>
      </c>
      <c r="I3845" s="1">
        <v>0.008925</v>
      </c>
      <c r="J3845" s="1">
        <v>0.041578</v>
      </c>
      <c r="K3845" s="1">
        <v>0.011722</v>
      </c>
    </row>
    <row r="3846" ht="15.75" customHeight="1">
      <c r="A3846" s="1">
        <v>59772.499965</v>
      </c>
      <c r="B3846" s="1">
        <v>59772.0</v>
      </c>
      <c r="C3846" s="1">
        <v>59773.0</v>
      </c>
      <c r="D3846" s="1">
        <v>-0.027951</v>
      </c>
      <c r="E3846" s="1">
        <v>0.026276</v>
      </c>
      <c r="F3846" s="1">
        <v>-0.019596</v>
      </c>
      <c r="G3846" s="1">
        <v>0.011029</v>
      </c>
      <c r="H3846" s="1">
        <v>-0.021098</v>
      </c>
      <c r="I3846" s="1">
        <v>0.010725</v>
      </c>
      <c r="J3846" s="1">
        <v>0.014702</v>
      </c>
      <c r="K3846" s="1">
        <v>0.017172</v>
      </c>
    </row>
    <row r="3847" ht="15.75" customHeight="1">
      <c r="A3847" s="1">
        <v>59773.499965</v>
      </c>
      <c r="B3847" s="1">
        <v>59773.0</v>
      </c>
      <c r="C3847" s="1">
        <v>59774.0</v>
      </c>
      <c r="D3847" s="1">
        <v>-0.009171</v>
      </c>
      <c r="E3847" s="1">
        <v>0.012112</v>
      </c>
      <c r="F3847" s="1">
        <v>-0.007149</v>
      </c>
      <c r="G3847" s="1">
        <v>0.004338</v>
      </c>
      <c r="H3847" s="1">
        <v>0.003719</v>
      </c>
      <c r="I3847" s="1">
        <v>0.005168</v>
      </c>
      <c r="J3847" s="1">
        <v>-0.007704</v>
      </c>
      <c r="K3847" s="1">
        <v>0.008236</v>
      </c>
    </row>
    <row r="3848" ht="15.75" customHeight="1">
      <c r="A3848" s="1">
        <v>59774.499965</v>
      </c>
      <c r="B3848" s="1">
        <v>59774.0</v>
      </c>
      <c r="C3848" s="1">
        <v>59775.0</v>
      </c>
      <c r="D3848" s="1">
        <v>0.007773</v>
      </c>
      <c r="E3848" s="1">
        <v>0.010764</v>
      </c>
      <c r="F3848" s="1">
        <v>6.63E-4</v>
      </c>
      <c r="G3848" s="1">
        <v>0.004484</v>
      </c>
      <c r="H3848" s="1">
        <v>-0.005763</v>
      </c>
      <c r="I3848" s="1">
        <v>0.004316</v>
      </c>
      <c r="J3848" s="1">
        <v>0.013209</v>
      </c>
      <c r="K3848" s="1">
        <v>0.007341</v>
      </c>
    </row>
    <row r="3849" ht="15.75" customHeight="1">
      <c r="A3849" s="1">
        <v>59775.499965</v>
      </c>
      <c r="B3849" s="1">
        <v>59775.0</v>
      </c>
      <c r="C3849" s="1">
        <v>59776.0</v>
      </c>
      <c r="D3849" s="1">
        <v>-0.00663</v>
      </c>
      <c r="E3849" s="1">
        <v>0.013075</v>
      </c>
      <c r="F3849" s="1">
        <v>-0.006227</v>
      </c>
      <c r="G3849" s="1">
        <v>0.005465</v>
      </c>
      <c r="H3849" s="1">
        <v>-0.005992</v>
      </c>
      <c r="I3849" s="1">
        <v>0.00535</v>
      </c>
      <c r="J3849" s="1">
        <v>0.005992</v>
      </c>
      <c r="K3849" s="1">
        <v>0.008493</v>
      </c>
    </row>
    <row r="3850" ht="15.75" customHeight="1">
      <c r="A3850" s="1">
        <v>59776.499965</v>
      </c>
      <c r="B3850" s="1">
        <v>59776.0</v>
      </c>
      <c r="C3850" s="1">
        <v>59777.0</v>
      </c>
      <c r="D3850" s="1">
        <v>-0.030975</v>
      </c>
      <c r="E3850" s="1">
        <v>0.013477</v>
      </c>
      <c r="F3850" s="1">
        <v>-0.007495</v>
      </c>
      <c r="G3850" s="1">
        <v>0.005636</v>
      </c>
      <c r="H3850" s="1">
        <v>-0.006298</v>
      </c>
      <c r="I3850" s="1">
        <v>0.005589</v>
      </c>
      <c r="J3850" s="1">
        <v>-0.014949</v>
      </c>
      <c r="K3850" s="1">
        <v>0.008474</v>
      </c>
    </row>
    <row r="3851" ht="15.75" customHeight="1">
      <c r="A3851" s="1">
        <v>59780.499965</v>
      </c>
      <c r="B3851" s="1">
        <v>59780.0</v>
      </c>
      <c r="C3851" s="1">
        <v>59781.0</v>
      </c>
      <c r="D3851" s="1">
        <v>-0.019368</v>
      </c>
      <c r="E3851" s="1">
        <v>0.01452</v>
      </c>
      <c r="F3851" s="1">
        <v>-0.009016</v>
      </c>
      <c r="G3851" s="1">
        <v>0.006072</v>
      </c>
      <c r="H3851" s="1">
        <v>-6.67E-4</v>
      </c>
      <c r="I3851" s="1">
        <v>0.006113</v>
      </c>
      <c r="J3851" s="1">
        <v>-0.007996</v>
      </c>
      <c r="K3851" s="1">
        <v>0.009197</v>
      </c>
    </row>
    <row r="3852" ht="15.75" customHeight="1">
      <c r="A3852" s="1">
        <v>59781.499965</v>
      </c>
      <c r="B3852" s="1">
        <v>59781.0</v>
      </c>
      <c r="C3852" s="1">
        <v>59782.0</v>
      </c>
      <c r="D3852" s="1">
        <v>-0.036416</v>
      </c>
      <c r="E3852" s="1">
        <v>0.012695</v>
      </c>
      <c r="F3852" s="1">
        <v>8.7E-5</v>
      </c>
      <c r="G3852" s="1">
        <v>0.006006</v>
      </c>
      <c r="H3852" s="1">
        <v>-0.002564</v>
      </c>
      <c r="I3852" s="1">
        <v>0.005326</v>
      </c>
      <c r="J3852" s="1">
        <v>-0.027336</v>
      </c>
      <c r="K3852" s="1">
        <v>0.007872</v>
      </c>
    </row>
    <row r="3853" ht="15.75" customHeight="1">
      <c r="A3853" s="1">
        <v>59782.499965</v>
      </c>
      <c r="B3853" s="1">
        <v>59782.0</v>
      </c>
      <c r="C3853" s="1">
        <v>59783.0</v>
      </c>
      <c r="D3853" s="1">
        <v>0.011527</v>
      </c>
      <c r="E3853" s="1">
        <v>0.013466</v>
      </c>
      <c r="F3853" s="1">
        <v>0.002275</v>
      </c>
      <c r="G3853" s="1">
        <v>0.005595</v>
      </c>
      <c r="H3853" s="1">
        <v>-3.34E-4</v>
      </c>
      <c r="I3853" s="1">
        <v>0.005577</v>
      </c>
      <c r="J3853" s="1">
        <v>0.010731</v>
      </c>
      <c r="K3853" s="1">
        <v>0.008617</v>
      </c>
    </row>
    <row r="3854" ht="15.75" customHeight="1">
      <c r="A3854" s="1">
        <v>59783.499965</v>
      </c>
      <c r="B3854" s="1">
        <v>59783.0</v>
      </c>
      <c r="C3854" s="1">
        <v>59784.0</v>
      </c>
      <c r="D3854" s="1">
        <v>-0.020361</v>
      </c>
      <c r="E3854" s="1">
        <v>0.019812</v>
      </c>
      <c r="F3854" s="1">
        <v>0.001283</v>
      </c>
      <c r="G3854" s="1">
        <v>0.009215</v>
      </c>
      <c r="H3854" s="1">
        <v>0.002818</v>
      </c>
      <c r="I3854" s="1">
        <v>0.007988</v>
      </c>
      <c r="J3854" s="1">
        <v>-0.022398</v>
      </c>
      <c r="K3854" s="1">
        <v>0.012573</v>
      </c>
    </row>
    <row r="3855" ht="15.75" customHeight="1">
      <c r="A3855" s="1">
        <v>59784.499965</v>
      </c>
      <c r="B3855" s="1">
        <v>59784.0</v>
      </c>
      <c r="C3855" s="1">
        <v>59785.0</v>
      </c>
      <c r="D3855" s="1">
        <v>0.048152</v>
      </c>
      <c r="E3855" s="1">
        <v>0.02912</v>
      </c>
      <c r="F3855" s="1">
        <v>2.82E-4</v>
      </c>
      <c r="G3855" s="1">
        <v>0.009913</v>
      </c>
      <c r="H3855" s="1">
        <v>0.008708</v>
      </c>
      <c r="I3855" s="1">
        <v>0.011032</v>
      </c>
      <c r="J3855" s="1">
        <v>0.030293</v>
      </c>
      <c r="K3855" s="1">
        <v>0.020211</v>
      </c>
    </row>
    <row r="3856" ht="15.75" customHeight="1">
      <c r="A3856" s="1">
        <v>59785.499965</v>
      </c>
      <c r="B3856" s="1">
        <v>59785.0</v>
      </c>
      <c r="C3856" s="1">
        <v>59786.0</v>
      </c>
      <c r="D3856" s="1">
        <v>0.028177</v>
      </c>
      <c r="E3856" s="1">
        <v>0.012267</v>
      </c>
      <c r="F3856" s="1">
        <v>-0.002961</v>
      </c>
      <c r="G3856" s="1">
        <v>0.004506</v>
      </c>
      <c r="H3856" s="1">
        <v>0.004368</v>
      </c>
      <c r="I3856" s="1">
        <v>0.004865</v>
      </c>
      <c r="J3856" s="1">
        <v>0.020214</v>
      </c>
      <c r="K3856" s="1">
        <v>0.008207</v>
      </c>
    </row>
    <row r="3857" ht="15.75" customHeight="1">
      <c r="A3857" s="1">
        <v>59786.499965</v>
      </c>
      <c r="B3857" s="1">
        <v>59786.0</v>
      </c>
      <c r="C3857" s="1">
        <v>59787.0</v>
      </c>
      <c r="D3857" s="1">
        <v>0.002616</v>
      </c>
      <c r="E3857" s="1">
        <v>0.011222</v>
      </c>
      <c r="F3857" s="1">
        <v>-0.008257</v>
      </c>
      <c r="G3857" s="1">
        <v>0.004131</v>
      </c>
      <c r="H3857" s="1">
        <v>0.008473</v>
      </c>
      <c r="I3857" s="1">
        <v>0.004695</v>
      </c>
      <c r="J3857" s="1">
        <v>-0.001442</v>
      </c>
      <c r="K3857" s="1">
        <v>0.007413</v>
      </c>
    </row>
    <row r="3858" ht="15.75" customHeight="1">
      <c r="A3858" s="1">
        <v>59787.499965</v>
      </c>
      <c r="B3858" s="1">
        <v>59787.0</v>
      </c>
      <c r="C3858" s="1">
        <v>59788.0</v>
      </c>
      <c r="D3858" s="1">
        <v>0.008674</v>
      </c>
      <c r="E3858" s="1">
        <v>0.011317</v>
      </c>
      <c r="F3858" s="1">
        <v>-4.55E-4</v>
      </c>
      <c r="G3858" s="1">
        <v>0.004421</v>
      </c>
      <c r="H3858" s="1">
        <v>-2.09E-4</v>
      </c>
      <c r="I3858" s="1">
        <v>0.004589</v>
      </c>
      <c r="J3858" s="1">
        <v>0.007322</v>
      </c>
      <c r="K3858" s="1">
        <v>0.007545</v>
      </c>
    </row>
    <row r="3859" ht="15.75" customHeight="1">
      <c r="A3859" s="1">
        <v>59788.499965</v>
      </c>
      <c r="B3859" s="1">
        <v>59788.0</v>
      </c>
      <c r="C3859" s="1">
        <v>59789.0</v>
      </c>
      <c r="D3859" s="1">
        <v>-0.010528</v>
      </c>
      <c r="E3859" s="1">
        <v>0.011001</v>
      </c>
      <c r="F3859" s="1">
        <v>-0.007342</v>
      </c>
      <c r="G3859" s="1">
        <v>0.004416</v>
      </c>
      <c r="H3859" s="1">
        <v>-0.003997</v>
      </c>
      <c r="I3859" s="1">
        <v>0.004594</v>
      </c>
      <c r="J3859" s="1">
        <v>9.15E-4</v>
      </c>
      <c r="K3859" s="1">
        <v>0.007398</v>
      </c>
    </row>
    <row r="3860" ht="15.75" customHeight="1">
      <c r="A3860" s="1">
        <v>59789.499965</v>
      </c>
      <c r="B3860" s="1">
        <v>59789.0</v>
      </c>
      <c r="C3860" s="1">
        <v>59790.0</v>
      </c>
      <c r="D3860" s="1">
        <v>-0.006036</v>
      </c>
      <c r="E3860" s="1">
        <v>0.010559</v>
      </c>
      <c r="F3860" s="1">
        <v>0.001335</v>
      </c>
      <c r="G3860" s="1">
        <v>0.004718</v>
      </c>
      <c r="H3860" s="1">
        <v>0.003736</v>
      </c>
      <c r="I3860" s="1">
        <v>0.00468</v>
      </c>
      <c r="J3860" s="1">
        <v>-0.010525</v>
      </c>
      <c r="K3860" s="1">
        <v>0.006739</v>
      </c>
    </row>
    <row r="3861" ht="15.75" customHeight="1">
      <c r="A3861" s="1">
        <v>59790.499965</v>
      </c>
      <c r="B3861" s="1">
        <v>59790.0</v>
      </c>
      <c r="C3861" s="1">
        <v>59791.0</v>
      </c>
      <c r="D3861" s="1">
        <v>0.005703</v>
      </c>
      <c r="E3861" s="1">
        <v>0.010907</v>
      </c>
      <c r="F3861" s="1">
        <v>0.006725</v>
      </c>
      <c r="G3861" s="1">
        <v>0.005244</v>
      </c>
      <c r="H3861" s="1">
        <v>-0.005701</v>
      </c>
      <c r="I3861" s="1">
        <v>0.00455</v>
      </c>
      <c r="J3861" s="1">
        <v>0.007413</v>
      </c>
      <c r="K3861" s="1">
        <v>0.007225</v>
      </c>
    </row>
    <row r="3862" ht="15.75" customHeight="1">
      <c r="A3862" s="1">
        <v>59791.499965</v>
      </c>
      <c r="B3862" s="1">
        <v>59791.0</v>
      </c>
      <c r="C3862" s="1">
        <v>59792.0</v>
      </c>
      <c r="D3862" s="1">
        <v>0.012656</v>
      </c>
      <c r="E3862" s="1">
        <v>0.010728</v>
      </c>
      <c r="F3862" s="1">
        <v>0.007095</v>
      </c>
      <c r="G3862" s="1">
        <v>0.005104</v>
      </c>
      <c r="H3862" s="1">
        <v>-0.00364</v>
      </c>
      <c r="I3862" s="1">
        <v>0.004493</v>
      </c>
      <c r="J3862" s="1">
        <v>0.010858</v>
      </c>
      <c r="K3862" s="1">
        <v>0.007088</v>
      </c>
    </row>
    <row r="3863" ht="15.75" customHeight="1">
      <c r="A3863" s="1">
        <v>59792.499965</v>
      </c>
      <c r="B3863" s="1">
        <v>59792.0</v>
      </c>
      <c r="C3863" s="1">
        <v>59793.0</v>
      </c>
      <c r="D3863" s="1">
        <v>0.013207</v>
      </c>
      <c r="E3863" s="1">
        <v>0.010925</v>
      </c>
      <c r="F3863" s="1">
        <v>0.007754</v>
      </c>
      <c r="G3863" s="1">
        <v>0.0052</v>
      </c>
      <c r="H3863" s="1">
        <v>-0.001589</v>
      </c>
      <c r="I3863" s="1">
        <v>0.004734</v>
      </c>
      <c r="J3863" s="1">
        <v>0.008364</v>
      </c>
      <c r="K3863" s="1">
        <v>0.007029</v>
      </c>
    </row>
    <row r="3864" ht="15.75" customHeight="1">
      <c r="A3864" s="1">
        <v>59793.499965</v>
      </c>
      <c r="B3864" s="1">
        <v>59793.0</v>
      </c>
      <c r="C3864" s="1">
        <v>59794.0</v>
      </c>
      <c r="D3864" s="1">
        <v>-0.006282</v>
      </c>
      <c r="E3864" s="1">
        <v>0.011428</v>
      </c>
      <c r="F3864" s="1">
        <v>0.0028770000000000002</v>
      </c>
      <c r="G3864" s="1">
        <v>0.005532</v>
      </c>
      <c r="H3864" s="1">
        <v>-0.006574</v>
      </c>
      <c r="I3864" s="1">
        <v>0.004926</v>
      </c>
      <c r="J3864" s="1">
        <v>5.14E-4</v>
      </c>
      <c r="K3864" s="1">
        <v>0.007354</v>
      </c>
    </row>
    <row r="3865" ht="15.75" customHeight="1">
      <c r="A3865" s="1">
        <v>59794.499965</v>
      </c>
      <c r="B3865" s="1">
        <v>59794.0</v>
      </c>
      <c r="C3865" s="1">
        <v>59795.0</v>
      </c>
      <c r="D3865" s="1">
        <v>0.026425</v>
      </c>
      <c r="E3865" s="1">
        <v>0.029534</v>
      </c>
      <c r="F3865" s="1">
        <v>-0.009905</v>
      </c>
      <c r="G3865" s="1">
        <v>0.009294</v>
      </c>
      <c r="H3865" s="1">
        <v>0.00686</v>
      </c>
      <c r="I3865" s="1">
        <v>0.011903</v>
      </c>
      <c r="J3865" s="1">
        <v>0.023418</v>
      </c>
      <c r="K3865" s="1">
        <v>0.021539</v>
      </c>
    </row>
    <row r="3866" ht="15.75" customHeight="1">
      <c r="A3866" s="1">
        <v>59795.499965</v>
      </c>
      <c r="B3866" s="1">
        <v>59795.0</v>
      </c>
      <c r="C3866" s="1">
        <v>59796.0</v>
      </c>
      <c r="D3866" s="1">
        <v>0.026395</v>
      </c>
      <c r="E3866" s="1">
        <v>0.017521</v>
      </c>
      <c r="F3866" s="1">
        <v>2.14E-4</v>
      </c>
      <c r="G3866" s="1">
        <v>0.007505</v>
      </c>
      <c r="H3866" s="1">
        <v>0.009246</v>
      </c>
      <c r="I3866" s="1">
        <v>0.007463</v>
      </c>
      <c r="J3866" s="1">
        <v>0.012621</v>
      </c>
      <c r="K3866" s="1">
        <v>0.0121</v>
      </c>
    </row>
    <row r="3867" ht="15.75" customHeight="1">
      <c r="A3867" s="1">
        <v>59796.499965</v>
      </c>
      <c r="B3867" s="1">
        <v>59796.0</v>
      </c>
      <c r="C3867" s="1">
        <v>59797.0</v>
      </c>
      <c r="D3867" s="1">
        <v>-0.027507</v>
      </c>
      <c r="E3867" s="1">
        <v>0.015194</v>
      </c>
      <c r="F3867" s="1">
        <v>-0.002156</v>
      </c>
      <c r="G3867" s="1">
        <v>0.008127</v>
      </c>
      <c r="H3867" s="1">
        <v>-0.010927</v>
      </c>
      <c r="I3867" s="1">
        <v>0.00646</v>
      </c>
      <c r="J3867" s="1">
        <v>-0.010539</v>
      </c>
      <c r="K3867" s="1">
        <v>0.009899</v>
      </c>
    </row>
    <row r="3868" ht="15.75" customHeight="1">
      <c r="A3868" s="1">
        <v>59797.499965</v>
      </c>
      <c r="B3868" s="1">
        <v>59797.0</v>
      </c>
      <c r="C3868" s="1">
        <v>59798.0</v>
      </c>
      <c r="D3868" s="1">
        <v>-0.00511</v>
      </c>
      <c r="E3868" s="1">
        <v>0.02022</v>
      </c>
      <c r="F3868" s="1">
        <v>-0.01377</v>
      </c>
      <c r="G3868" s="1">
        <v>0.008905</v>
      </c>
      <c r="H3868" s="1">
        <v>-0.006237</v>
      </c>
      <c r="I3868" s="1">
        <v>0.009042</v>
      </c>
      <c r="J3868" s="1">
        <v>0.01145</v>
      </c>
      <c r="K3868" s="1">
        <v>0.013294</v>
      </c>
    </row>
    <row r="3869" ht="15.75" customHeight="1">
      <c r="A3869" s="1">
        <v>59798.499965</v>
      </c>
      <c r="B3869" s="1">
        <v>59798.0</v>
      </c>
      <c r="C3869" s="1">
        <v>59799.0</v>
      </c>
      <c r="D3869" s="1">
        <v>-0.007466</v>
      </c>
      <c r="E3869" s="1">
        <v>0.012379</v>
      </c>
      <c r="F3869" s="1">
        <v>0.004256</v>
      </c>
      <c r="G3869" s="1">
        <v>0.006234</v>
      </c>
      <c r="H3869" s="1">
        <v>-0.006928</v>
      </c>
      <c r="I3869" s="1">
        <v>0.005452</v>
      </c>
      <c r="J3869" s="1">
        <v>-0.001617</v>
      </c>
      <c r="K3869" s="1">
        <v>0.007931</v>
      </c>
    </row>
    <row r="3870" ht="15.75" customHeight="1">
      <c r="A3870" s="1">
        <v>59799.499965</v>
      </c>
      <c r="B3870" s="1">
        <v>59799.0</v>
      </c>
      <c r="C3870" s="1">
        <v>59800.0</v>
      </c>
      <c r="D3870" s="1">
        <v>0.002495</v>
      </c>
      <c r="E3870" s="1">
        <v>0.013359</v>
      </c>
      <c r="F3870" s="1">
        <v>0.005562</v>
      </c>
      <c r="G3870" s="1">
        <v>0.006477</v>
      </c>
      <c r="H3870" s="1">
        <v>0.002856</v>
      </c>
      <c r="I3870" s="1">
        <v>0.006012</v>
      </c>
      <c r="J3870" s="1">
        <v>-0.004582</v>
      </c>
      <c r="K3870" s="1">
        <v>0.008394</v>
      </c>
    </row>
    <row r="3871" ht="15.75" customHeight="1">
      <c r="A3871" s="1">
        <v>59800.499965</v>
      </c>
      <c r="B3871" s="1">
        <v>59800.0</v>
      </c>
      <c r="C3871" s="1">
        <v>59801.0</v>
      </c>
      <c r="D3871" s="1">
        <v>-0.002744</v>
      </c>
      <c r="E3871" s="1">
        <v>0.013797</v>
      </c>
      <c r="F3871" s="1">
        <v>-5.95E-4</v>
      </c>
      <c r="G3871" s="1">
        <v>0.006751</v>
      </c>
      <c r="H3871" s="1">
        <v>0.002707</v>
      </c>
      <c r="I3871" s="1">
        <v>0.006135</v>
      </c>
      <c r="J3871" s="1">
        <v>-0.00517</v>
      </c>
      <c r="K3871" s="1">
        <v>0.008602</v>
      </c>
    </row>
    <row r="3872" ht="15.75" customHeight="1">
      <c r="A3872" s="1">
        <v>59801.499965</v>
      </c>
      <c r="B3872" s="1">
        <v>59801.0</v>
      </c>
      <c r="C3872" s="1">
        <v>59802.0</v>
      </c>
      <c r="D3872" s="1">
        <v>-0.013172</v>
      </c>
      <c r="E3872" s="1">
        <v>0.015359</v>
      </c>
      <c r="F3872" s="1">
        <v>-0.00374</v>
      </c>
      <c r="G3872" s="1">
        <v>0.007393</v>
      </c>
      <c r="H3872" s="1">
        <v>-0.004447</v>
      </c>
      <c r="I3872" s="1">
        <v>0.006741</v>
      </c>
      <c r="J3872" s="1">
        <v>-0.003449</v>
      </c>
      <c r="K3872" s="1">
        <v>0.009542</v>
      </c>
    </row>
    <row r="3873" ht="15.75" customHeight="1">
      <c r="A3873" s="1">
        <v>59802.499965</v>
      </c>
      <c r="B3873" s="1">
        <v>59802.0</v>
      </c>
      <c r="C3873" s="1">
        <v>59803.0</v>
      </c>
      <c r="D3873" s="1">
        <v>0.011675</v>
      </c>
      <c r="E3873" s="1">
        <v>0.01867</v>
      </c>
      <c r="F3873" s="1">
        <v>0.017189</v>
      </c>
      <c r="G3873" s="1">
        <v>0.009507</v>
      </c>
      <c r="H3873" s="1">
        <v>0.001022</v>
      </c>
      <c r="I3873" s="1">
        <v>0.008103</v>
      </c>
      <c r="J3873" s="1">
        <v>-4.43E-4</v>
      </c>
      <c r="K3873" s="1">
        <v>0.011317</v>
      </c>
    </row>
    <row r="3874" ht="15.75" customHeight="1">
      <c r="A3874" s="1">
        <v>59803.499965</v>
      </c>
      <c r="B3874" s="1">
        <v>59803.0</v>
      </c>
      <c r="C3874" s="1">
        <v>59804.0</v>
      </c>
      <c r="D3874" s="1">
        <v>-0.012735</v>
      </c>
      <c r="E3874" s="1">
        <v>0.019844</v>
      </c>
      <c r="F3874" s="1">
        <v>-0.012868</v>
      </c>
      <c r="G3874" s="1">
        <v>0.007759</v>
      </c>
      <c r="H3874" s="1">
        <v>0.00331</v>
      </c>
      <c r="I3874" s="1">
        <v>0.008754</v>
      </c>
      <c r="J3874" s="1">
        <v>-0.008638</v>
      </c>
      <c r="K3874" s="1">
        <v>0.012199</v>
      </c>
    </row>
    <row r="3875" ht="15.75" customHeight="1">
      <c r="A3875" s="1">
        <v>59804.499965</v>
      </c>
      <c r="B3875" s="1">
        <v>59804.0</v>
      </c>
      <c r="C3875" s="1">
        <v>59805.0</v>
      </c>
      <c r="D3875" s="1">
        <v>0.059246</v>
      </c>
      <c r="E3875" s="1">
        <v>0.046113</v>
      </c>
      <c r="F3875" s="1">
        <v>0.033819</v>
      </c>
      <c r="G3875" s="1">
        <v>0.025349</v>
      </c>
      <c r="H3875" s="1">
        <v>-0.003074</v>
      </c>
      <c r="I3875" s="1">
        <v>0.019106</v>
      </c>
      <c r="J3875" s="1">
        <v>0.035743</v>
      </c>
      <c r="K3875" s="1">
        <v>0.027475</v>
      </c>
    </row>
    <row r="3876" ht="15.75" customHeight="1">
      <c r="A3876" s="1">
        <v>59823.499965</v>
      </c>
      <c r="B3876" s="1">
        <v>59823.0</v>
      </c>
      <c r="C3876" s="1">
        <v>59824.0</v>
      </c>
      <c r="D3876" s="1">
        <v>0.161001</v>
      </c>
      <c r="E3876" s="1">
        <v>0.086892</v>
      </c>
      <c r="F3876" s="1">
        <v>-0.032796</v>
      </c>
      <c r="G3876" s="1">
        <v>0.016398</v>
      </c>
      <c r="H3876" s="1">
        <v>0.072292</v>
      </c>
      <c r="I3876" s="1">
        <v>0.037919</v>
      </c>
      <c r="J3876" s="1">
        <v>0.067518</v>
      </c>
      <c r="K3876" s="1">
        <v>0.055874</v>
      </c>
    </row>
    <row r="3877" ht="15.75" customHeight="1">
      <c r="A3877" s="1">
        <v>59824.499965</v>
      </c>
      <c r="B3877" s="1">
        <v>59824.0</v>
      </c>
      <c r="C3877" s="1">
        <v>59825.0</v>
      </c>
      <c r="D3877" s="1">
        <v>-0.02447</v>
      </c>
      <c r="E3877" s="1">
        <v>0.022932</v>
      </c>
      <c r="F3877" s="1">
        <v>-0.006654</v>
      </c>
      <c r="G3877" s="1">
        <v>0.009522</v>
      </c>
      <c r="H3877" s="1">
        <v>0.002874</v>
      </c>
      <c r="I3877" s="1">
        <v>0.010117</v>
      </c>
      <c r="J3877" s="1">
        <v>-0.019263</v>
      </c>
      <c r="K3877" s="1">
        <v>0.013955</v>
      </c>
    </row>
    <row r="3878" ht="15.75" customHeight="1">
      <c r="A3878" s="1">
        <v>59825.499965</v>
      </c>
      <c r="B3878" s="1">
        <v>59825.0</v>
      </c>
      <c r="C3878" s="1">
        <v>59826.0</v>
      </c>
      <c r="D3878" s="1">
        <v>-0.020163</v>
      </c>
      <c r="E3878" s="1">
        <v>0.019</v>
      </c>
      <c r="F3878" s="1">
        <v>-5.82E-4</v>
      </c>
      <c r="G3878" s="1">
        <v>0.009078</v>
      </c>
      <c r="H3878" s="1">
        <v>-0.011847</v>
      </c>
      <c r="I3878" s="1">
        <v>0.008158</v>
      </c>
      <c r="J3878" s="1">
        <v>-0.003738</v>
      </c>
      <c r="K3878" s="1">
        <v>0.011711</v>
      </c>
    </row>
    <row r="3879" ht="15.75" customHeight="1">
      <c r="A3879" s="1">
        <v>59826.499965</v>
      </c>
      <c r="B3879" s="1">
        <v>59826.0</v>
      </c>
      <c r="C3879" s="1">
        <v>59827.0</v>
      </c>
      <c r="D3879" s="1">
        <v>0.025768</v>
      </c>
      <c r="E3879" s="1">
        <v>0.01816</v>
      </c>
      <c r="F3879" s="1">
        <v>0.016248</v>
      </c>
      <c r="G3879" s="1">
        <v>0.008826</v>
      </c>
      <c r="H3879" s="1">
        <v>0.009417</v>
      </c>
      <c r="I3879" s="1">
        <v>0.00819</v>
      </c>
      <c r="J3879" s="1">
        <v>8.76E-4</v>
      </c>
      <c r="K3879" s="1">
        <v>0.01101</v>
      </c>
    </row>
    <row r="3880" ht="15.75" customHeight="1">
      <c r="A3880" s="1">
        <v>59827.499965</v>
      </c>
      <c r="B3880" s="1">
        <v>59827.0</v>
      </c>
      <c r="C3880" s="1">
        <v>59828.0</v>
      </c>
      <c r="D3880" s="1">
        <v>-0.026994</v>
      </c>
      <c r="E3880" s="1">
        <v>0.014269</v>
      </c>
      <c r="F3880" s="1">
        <v>-3.38E-4</v>
      </c>
      <c r="G3880" s="1">
        <v>0.006523</v>
      </c>
      <c r="H3880" s="1">
        <v>-0.01865</v>
      </c>
      <c r="I3880" s="1">
        <v>0.005983</v>
      </c>
      <c r="J3880" s="1">
        <v>-5.18E-4</v>
      </c>
      <c r="K3880" s="1">
        <v>0.009421</v>
      </c>
    </row>
    <row r="3881" ht="15.75" customHeight="1">
      <c r="A3881" s="1">
        <v>59828.499965</v>
      </c>
      <c r="B3881" s="1">
        <v>59828.0</v>
      </c>
      <c r="C3881" s="1">
        <v>59829.0</v>
      </c>
      <c r="D3881" s="1">
        <v>0.003125</v>
      </c>
      <c r="E3881" s="1">
        <v>0.014252</v>
      </c>
      <c r="F3881" s="1">
        <v>-0.001545</v>
      </c>
      <c r="G3881" s="1">
        <v>0.006752</v>
      </c>
      <c r="H3881" s="1">
        <v>0.001946</v>
      </c>
      <c r="I3881" s="1">
        <v>0.006332</v>
      </c>
      <c r="J3881" s="1">
        <v>0.001999</v>
      </c>
      <c r="K3881" s="1">
        <v>0.009097</v>
      </c>
    </row>
    <row r="3882" ht="15.75" customHeight="1">
      <c r="A3882" s="1">
        <v>59829.499965</v>
      </c>
      <c r="B3882" s="1">
        <v>59829.0</v>
      </c>
      <c r="C3882" s="1">
        <v>59830.0</v>
      </c>
      <c r="D3882" s="1">
        <v>-0.007594</v>
      </c>
      <c r="E3882" s="1">
        <v>0.013444</v>
      </c>
      <c r="F3882" s="1">
        <v>0.006209</v>
      </c>
      <c r="G3882" s="1">
        <v>0.006698</v>
      </c>
      <c r="H3882" s="1">
        <v>-0.005469</v>
      </c>
      <c r="I3882" s="1">
        <v>0.006093</v>
      </c>
      <c r="J3882" s="1">
        <v>-0.004486</v>
      </c>
      <c r="K3882" s="1">
        <v>0.008511</v>
      </c>
    </row>
    <row r="3883" ht="15.75" customHeight="1">
      <c r="A3883" s="1">
        <v>59830.499965</v>
      </c>
      <c r="B3883" s="1">
        <v>59830.0</v>
      </c>
      <c r="C3883" s="1">
        <v>59831.0</v>
      </c>
      <c r="D3883" s="1">
        <v>-0.010143</v>
      </c>
      <c r="E3883" s="1">
        <v>0.012453</v>
      </c>
      <c r="F3883" s="1">
        <v>0.006699</v>
      </c>
      <c r="G3883" s="1">
        <v>0.006223</v>
      </c>
      <c r="H3883" s="1">
        <v>-0.009909</v>
      </c>
      <c r="I3883" s="1">
        <v>0.005296</v>
      </c>
      <c r="J3883" s="1">
        <v>-0.001822</v>
      </c>
      <c r="K3883" s="1">
        <v>0.008217</v>
      </c>
    </row>
    <row r="3884" ht="15.75" customHeight="1">
      <c r="A3884" s="1">
        <v>59831.499965</v>
      </c>
      <c r="B3884" s="1">
        <v>59831.0</v>
      </c>
      <c r="C3884" s="1">
        <v>59832.0</v>
      </c>
      <c r="D3884" s="1">
        <v>-0.008336</v>
      </c>
      <c r="E3884" s="1">
        <v>0.012435</v>
      </c>
      <c r="F3884" s="1">
        <v>0.008295</v>
      </c>
      <c r="G3884" s="1">
        <v>0.006282</v>
      </c>
      <c r="H3884" s="1">
        <v>-0.008627</v>
      </c>
      <c r="I3884" s="1">
        <v>0.00545</v>
      </c>
      <c r="J3884" s="1">
        <v>-0.002144</v>
      </c>
      <c r="K3884" s="1">
        <v>0.0081</v>
      </c>
    </row>
    <row r="3885" ht="15.75" customHeight="1">
      <c r="A3885" s="1">
        <v>59832.499965</v>
      </c>
      <c r="B3885" s="1">
        <v>59832.0</v>
      </c>
      <c r="C3885" s="1">
        <v>59833.0</v>
      </c>
      <c r="D3885" s="1">
        <v>0.002833</v>
      </c>
      <c r="E3885" s="1">
        <v>0.011344</v>
      </c>
      <c r="F3885" s="1">
        <v>-2.9E-4</v>
      </c>
      <c r="G3885" s="1">
        <v>0.00566</v>
      </c>
      <c r="H3885" s="1">
        <v>0.004316</v>
      </c>
      <c r="I3885" s="1">
        <v>0.005187</v>
      </c>
      <c r="J3885" s="1">
        <v>-0.003695</v>
      </c>
      <c r="K3885" s="1">
        <v>0.007182</v>
      </c>
    </row>
    <row r="3886" ht="15.75" customHeight="1">
      <c r="A3886" s="1">
        <v>59833.499965</v>
      </c>
      <c r="B3886" s="1">
        <v>59833.0</v>
      </c>
      <c r="C3886" s="1">
        <v>59834.0</v>
      </c>
      <c r="D3886" s="1">
        <v>0.031789</v>
      </c>
      <c r="E3886" s="1">
        <v>0.027131</v>
      </c>
      <c r="F3886" s="1">
        <v>0.007465</v>
      </c>
      <c r="G3886" s="1">
        <v>0.011252</v>
      </c>
      <c r="H3886" s="1">
        <v>0.017511</v>
      </c>
      <c r="I3886" s="1">
        <v>0.012599</v>
      </c>
      <c r="J3886" s="1">
        <v>0.001013</v>
      </c>
      <c r="K3886" s="1">
        <v>0.017777</v>
      </c>
    </row>
    <row r="3887" ht="15.75" customHeight="1">
      <c r="A3887" s="1">
        <v>59834.499965</v>
      </c>
      <c r="B3887" s="1">
        <v>59834.0</v>
      </c>
      <c r="C3887" s="1">
        <v>59835.0</v>
      </c>
      <c r="D3887" s="1">
        <v>-0.015032</v>
      </c>
      <c r="E3887" s="1">
        <v>0.010813</v>
      </c>
      <c r="F3887" s="1">
        <v>-3.61E-4</v>
      </c>
      <c r="G3887" s="1">
        <v>0.004974</v>
      </c>
      <c r="H3887" s="1">
        <v>-0.015375</v>
      </c>
      <c r="I3887" s="1">
        <v>0.004213</v>
      </c>
      <c r="J3887" s="1">
        <v>0.006329</v>
      </c>
      <c r="K3887" s="1">
        <v>0.007487</v>
      </c>
    </row>
    <row r="3888" ht="15.75" customHeight="1">
      <c r="A3888" s="1">
        <v>59835.499965</v>
      </c>
      <c r="B3888" s="1">
        <v>59835.0</v>
      </c>
      <c r="C3888" s="1">
        <v>59836.0</v>
      </c>
      <c r="D3888" s="1">
        <v>-0.008462</v>
      </c>
      <c r="E3888" s="1">
        <v>0.010631</v>
      </c>
      <c r="F3888" s="1">
        <v>0.001085</v>
      </c>
      <c r="G3888" s="1">
        <v>0.005093</v>
      </c>
      <c r="H3888" s="1">
        <v>-0.005199</v>
      </c>
      <c r="I3888" s="1">
        <v>0.004434</v>
      </c>
      <c r="J3888" s="1">
        <v>-0.001934</v>
      </c>
      <c r="K3888" s="1">
        <v>0.007003</v>
      </c>
    </row>
    <row r="3889" ht="15.75" customHeight="1">
      <c r="A3889" s="1">
        <v>59836.499965</v>
      </c>
      <c r="B3889" s="1">
        <v>59836.0</v>
      </c>
      <c r="C3889" s="1">
        <v>59837.0</v>
      </c>
      <c r="D3889" s="1">
        <v>-0.00515</v>
      </c>
      <c r="E3889" s="1">
        <v>0.010057</v>
      </c>
      <c r="F3889" s="1">
        <v>0.003778</v>
      </c>
      <c r="G3889" s="1">
        <v>0.004932</v>
      </c>
      <c r="H3889" s="1">
        <v>-0.002445</v>
      </c>
      <c r="I3889" s="1">
        <v>0.004273</v>
      </c>
      <c r="J3889" s="1">
        <v>-0.004704</v>
      </c>
      <c r="K3889" s="1">
        <v>0.006523</v>
      </c>
    </row>
    <row r="3890" ht="15.75" customHeight="1">
      <c r="A3890" s="1">
        <v>59837.499965</v>
      </c>
      <c r="B3890" s="1">
        <v>59837.0</v>
      </c>
      <c r="C3890" s="1">
        <v>59838.0</v>
      </c>
      <c r="D3890" s="1">
        <v>9.39E-4</v>
      </c>
      <c r="E3890" s="1">
        <v>0.010273</v>
      </c>
      <c r="F3890" s="1">
        <v>-0.005755</v>
      </c>
      <c r="G3890" s="1">
        <v>0.004766</v>
      </c>
      <c r="H3890" s="1">
        <v>0.005972</v>
      </c>
      <c r="I3890" s="1">
        <v>0.004691</v>
      </c>
      <c r="J3890" s="1">
        <v>-0.002603</v>
      </c>
      <c r="K3890" s="1">
        <v>0.00646</v>
      </c>
    </row>
    <row r="3891" ht="15.75" customHeight="1">
      <c r="A3891" s="1">
        <v>59838.499965</v>
      </c>
      <c r="B3891" s="1">
        <v>59838.0</v>
      </c>
      <c r="C3891" s="1">
        <v>59839.0</v>
      </c>
      <c r="D3891" s="1">
        <v>0.005388</v>
      </c>
      <c r="E3891" s="1">
        <v>0.011301</v>
      </c>
      <c r="F3891" s="1">
        <v>-0.006124</v>
      </c>
      <c r="G3891" s="1">
        <v>0.004613</v>
      </c>
      <c r="H3891" s="1">
        <v>-0.003249</v>
      </c>
      <c r="I3891" s="1">
        <v>0.004899</v>
      </c>
      <c r="J3891" s="1">
        <v>0.012648</v>
      </c>
      <c r="K3891" s="1">
        <v>0.007535</v>
      </c>
    </row>
    <row r="3892" ht="15.75" customHeight="1">
      <c r="A3892" s="1">
        <v>59839.499965</v>
      </c>
      <c r="B3892" s="1">
        <v>59839.0</v>
      </c>
      <c r="C3892" s="1">
        <v>59840.0</v>
      </c>
      <c r="D3892" s="1">
        <v>-0.013396</v>
      </c>
      <c r="E3892" s="1">
        <v>0.011114</v>
      </c>
      <c r="F3892" s="1">
        <v>-0.005807</v>
      </c>
      <c r="G3892" s="1">
        <v>0.004983</v>
      </c>
      <c r="H3892" s="1">
        <v>-0.007486</v>
      </c>
      <c r="I3892" s="1">
        <v>0.004906</v>
      </c>
      <c r="J3892" s="1">
        <v>7.1E-5</v>
      </c>
      <c r="K3892" s="1">
        <v>0.007194</v>
      </c>
    </row>
    <row r="3893" ht="15.75" customHeight="1">
      <c r="A3893" s="1">
        <v>59840.499965</v>
      </c>
      <c r="B3893" s="1">
        <v>59840.0</v>
      </c>
      <c r="C3893" s="1">
        <v>59841.0</v>
      </c>
      <c r="D3893" s="1">
        <v>-0.002886</v>
      </c>
      <c r="E3893" s="1">
        <v>0.010704</v>
      </c>
      <c r="F3893" s="1">
        <v>0.003038</v>
      </c>
      <c r="G3893" s="1">
        <v>0.005036</v>
      </c>
      <c r="H3893" s="1">
        <v>-0.008512</v>
      </c>
      <c r="I3893" s="1">
        <v>0.004202</v>
      </c>
      <c r="J3893" s="1">
        <v>0.005971</v>
      </c>
      <c r="K3893" s="1">
        <v>0.007372</v>
      </c>
    </row>
    <row r="3894" ht="15.75" customHeight="1">
      <c r="A3894" s="1">
        <v>59841.499965</v>
      </c>
      <c r="B3894" s="1">
        <v>59841.0</v>
      </c>
      <c r="C3894" s="1">
        <v>59842.0</v>
      </c>
      <c r="D3894" s="1">
        <v>-0.016919</v>
      </c>
      <c r="E3894" s="1">
        <v>0.011575</v>
      </c>
      <c r="F3894" s="1">
        <v>-0.005381</v>
      </c>
      <c r="G3894" s="1">
        <v>0.005465</v>
      </c>
      <c r="H3894" s="1">
        <v>-0.001198</v>
      </c>
      <c r="I3894" s="1">
        <v>0.005004</v>
      </c>
      <c r="J3894" s="1">
        <v>-0.009681</v>
      </c>
      <c r="K3894" s="1">
        <v>0.007558</v>
      </c>
    </row>
    <row r="3895" ht="15.75" customHeight="1">
      <c r="A3895" s="1">
        <v>59842.499965</v>
      </c>
      <c r="B3895" s="1">
        <v>59842.0</v>
      </c>
      <c r="C3895" s="1">
        <v>59843.0</v>
      </c>
      <c r="D3895" s="1">
        <v>-8.29E-4</v>
      </c>
      <c r="E3895" s="1">
        <v>0.009762</v>
      </c>
      <c r="F3895" s="1">
        <v>0.001213</v>
      </c>
      <c r="G3895" s="1">
        <v>0.004289</v>
      </c>
      <c r="H3895" s="1">
        <v>-0.001617</v>
      </c>
      <c r="I3895" s="1">
        <v>0.004212</v>
      </c>
      <c r="J3895" s="1">
        <v>6.24E-4</v>
      </c>
      <c r="K3895" s="1">
        <v>0.006418</v>
      </c>
    </row>
    <row r="3896" ht="15.75" customHeight="1">
      <c r="A3896" s="1">
        <v>59843.499965</v>
      </c>
      <c r="B3896" s="1">
        <v>59843.0</v>
      </c>
      <c r="C3896" s="1">
        <v>59844.0</v>
      </c>
      <c r="D3896" s="1">
        <v>0.005891</v>
      </c>
      <c r="E3896" s="1">
        <v>0.016293</v>
      </c>
      <c r="F3896" s="1">
        <v>-0.004661</v>
      </c>
      <c r="G3896" s="1">
        <v>0.006865</v>
      </c>
      <c r="H3896" s="1">
        <v>-1.45E-4</v>
      </c>
      <c r="I3896" s="1">
        <v>0.006877</v>
      </c>
      <c r="J3896" s="1">
        <v>0.007671</v>
      </c>
      <c r="K3896" s="1">
        <v>0.010215</v>
      </c>
    </row>
    <row r="3897" ht="15.75" customHeight="1">
      <c r="A3897" s="1">
        <v>59844.499965</v>
      </c>
      <c r="B3897" s="1">
        <v>59844.0</v>
      </c>
      <c r="C3897" s="1">
        <v>59845.0</v>
      </c>
      <c r="D3897" s="1">
        <v>0.018457</v>
      </c>
      <c r="E3897" s="1">
        <v>0.014977</v>
      </c>
      <c r="F3897" s="1">
        <v>0.0042</v>
      </c>
      <c r="G3897" s="1">
        <v>0.006531</v>
      </c>
      <c r="H3897" s="1">
        <v>0.012554</v>
      </c>
      <c r="I3897" s="1">
        <v>0.00661</v>
      </c>
      <c r="J3897" s="1">
        <v>-0.001287</v>
      </c>
      <c r="K3897" s="1">
        <v>0.009559</v>
      </c>
    </row>
    <row r="3898" ht="15.75" customHeight="1">
      <c r="A3898" s="1">
        <v>59845.499965</v>
      </c>
      <c r="B3898" s="1">
        <v>59845.0</v>
      </c>
      <c r="C3898" s="1">
        <v>59846.0</v>
      </c>
      <c r="D3898" s="1">
        <v>0.043823</v>
      </c>
      <c r="E3898" s="1">
        <v>0.023542</v>
      </c>
      <c r="F3898" s="1">
        <v>0.022676</v>
      </c>
      <c r="G3898" s="1">
        <v>0.011406</v>
      </c>
      <c r="H3898" s="1">
        <v>0.004306</v>
      </c>
      <c r="I3898" s="1">
        <v>0.009834</v>
      </c>
      <c r="J3898" s="1">
        <v>0.016062</v>
      </c>
      <c r="K3898" s="1">
        <v>0.015199</v>
      </c>
    </row>
    <row r="3899" ht="15.75" customHeight="1">
      <c r="A3899" s="1">
        <v>59846.499965</v>
      </c>
      <c r="B3899" s="1">
        <v>59846.0</v>
      </c>
      <c r="C3899" s="1">
        <v>59847.0</v>
      </c>
      <c r="D3899" s="1">
        <v>0.025826</v>
      </c>
      <c r="E3899" s="1">
        <v>0.018614</v>
      </c>
      <c r="F3899" s="1">
        <v>0.018444</v>
      </c>
      <c r="G3899" s="1">
        <v>0.008782</v>
      </c>
      <c r="H3899" s="1">
        <v>0.005172</v>
      </c>
      <c r="I3899" s="1">
        <v>0.007624</v>
      </c>
      <c r="J3899" s="1">
        <v>0.008171</v>
      </c>
      <c r="K3899" s="1">
        <v>0.012064</v>
      </c>
    </row>
    <row r="3900" ht="15.75" customHeight="1">
      <c r="A3900" s="1">
        <v>59847.499965</v>
      </c>
      <c r="B3900" s="1">
        <v>59847.0</v>
      </c>
      <c r="C3900" s="1">
        <v>59848.0</v>
      </c>
      <c r="D3900" s="1">
        <v>-0.017775</v>
      </c>
      <c r="E3900" s="1">
        <v>0.014161</v>
      </c>
      <c r="F3900" s="1">
        <v>0.002088</v>
      </c>
      <c r="G3900" s="1">
        <v>0.005993</v>
      </c>
      <c r="H3900" s="1">
        <v>-0.011144</v>
      </c>
      <c r="I3900" s="1">
        <v>0.005845</v>
      </c>
      <c r="J3900" s="1">
        <v>-0.002288</v>
      </c>
      <c r="K3900" s="1">
        <v>0.009297</v>
      </c>
    </row>
    <row r="3901" ht="15.75" customHeight="1">
      <c r="A3901" s="1">
        <v>59848.499965</v>
      </c>
      <c r="B3901" s="1">
        <v>59848.0</v>
      </c>
      <c r="C3901" s="1">
        <v>59849.0</v>
      </c>
      <c r="D3901" s="1">
        <v>-0.010739</v>
      </c>
      <c r="E3901" s="1">
        <v>0.016061</v>
      </c>
      <c r="F3901" s="1">
        <v>0.005505</v>
      </c>
      <c r="G3901" s="1">
        <v>0.007418</v>
      </c>
      <c r="H3901" s="1">
        <v>-0.003081</v>
      </c>
      <c r="I3901" s="1">
        <v>0.006954</v>
      </c>
      <c r="J3901" s="1">
        <v>-0.009205</v>
      </c>
      <c r="K3901" s="1">
        <v>0.009756</v>
      </c>
    </row>
    <row r="3902" ht="15.75" customHeight="1">
      <c r="A3902" s="1">
        <v>59849.499965</v>
      </c>
      <c r="B3902" s="1">
        <v>59849.0</v>
      </c>
      <c r="C3902" s="1">
        <v>59850.0</v>
      </c>
      <c r="D3902" s="1">
        <v>-0.020455</v>
      </c>
      <c r="E3902" s="1">
        <v>0.015133</v>
      </c>
      <c r="F3902" s="1">
        <v>-3.51E-4</v>
      </c>
      <c r="G3902" s="1">
        <v>0.006757</v>
      </c>
      <c r="H3902" s="1">
        <v>-0.005566</v>
      </c>
      <c r="I3902" s="1">
        <v>0.006327</v>
      </c>
      <c r="J3902" s="1">
        <v>-0.011618</v>
      </c>
      <c r="K3902" s="1">
        <v>0.009406</v>
      </c>
    </row>
    <row r="3903" ht="15.75" customHeight="1">
      <c r="A3903" s="1">
        <v>59850.499965</v>
      </c>
      <c r="B3903" s="1">
        <v>59850.0</v>
      </c>
      <c r="C3903" s="1">
        <v>59851.0</v>
      </c>
      <c r="D3903" s="1">
        <v>-0.018755</v>
      </c>
      <c r="E3903" s="1">
        <v>0.014472</v>
      </c>
      <c r="F3903" s="1">
        <v>-0.005324</v>
      </c>
      <c r="G3903" s="1">
        <v>0.006267</v>
      </c>
      <c r="H3903" s="1">
        <v>0.001006</v>
      </c>
      <c r="I3903" s="1">
        <v>0.005967</v>
      </c>
      <c r="J3903" s="1">
        <v>-0.013755</v>
      </c>
      <c r="K3903" s="1">
        <v>0.009131</v>
      </c>
    </row>
    <row r="3904" ht="15.75" customHeight="1">
      <c r="A3904" s="1">
        <v>59851.499965</v>
      </c>
      <c r="B3904" s="1">
        <v>59851.0</v>
      </c>
      <c r="C3904" s="1">
        <v>59852.0</v>
      </c>
      <c r="D3904" s="1">
        <v>-0.009928</v>
      </c>
      <c r="E3904" s="1">
        <v>0.01436</v>
      </c>
      <c r="F3904" s="1">
        <v>-0.007664</v>
      </c>
      <c r="G3904" s="1">
        <v>0.00604</v>
      </c>
      <c r="H3904" s="1">
        <v>-0.001858</v>
      </c>
      <c r="I3904" s="1">
        <v>0.006013</v>
      </c>
      <c r="J3904" s="1">
        <v>-0.002769</v>
      </c>
      <c r="K3904" s="1">
        <v>0.00903</v>
      </c>
    </row>
    <row r="3905" ht="15.75" customHeight="1">
      <c r="A3905" s="1">
        <v>59852.499965</v>
      </c>
      <c r="B3905" s="1">
        <v>59852.0</v>
      </c>
      <c r="C3905" s="1">
        <v>59853.0</v>
      </c>
      <c r="D3905" s="1">
        <v>-0.02547</v>
      </c>
      <c r="E3905" s="1">
        <v>0.013082</v>
      </c>
      <c r="F3905" s="1">
        <v>-4.85E-4</v>
      </c>
      <c r="G3905" s="1">
        <v>0.005799</v>
      </c>
      <c r="H3905" s="1">
        <v>-0.004965</v>
      </c>
      <c r="I3905" s="1">
        <v>0.005559</v>
      </c>
      <c r="J3905" s="1">
        <v>-0.01637</v>
      </c>
      <c r="K3905" s="1">
        <v>0.008103</v>
      </c>
    </row>
    <row r="3906" ht="15.75" customHeight="1">
      <c r="A3906" s="1">
        <v>59853.499965</v>
      </c>
      <c r="B3906" s="1">
        <v>59853.0</v>
      </c>
      <c r="C3906" s="1">
        <v>59854.0</v>
      </c>
      <c r="D3906" s="1">
        <v>-0.024076</v>
      </c>
      <c r="E3906" s="1">
        <v>0.014265</v>
      </c>
      <c r="F3906" s="1">
        <v>-0.008272</v>
      </c>
      <c r="G3906" s="1">
        <v>0.005988</v>
      </c>
      <c r="H3906" s="1">
        <v>-0.009271</v>
      </c>
      <c r="I3906" s="1">
        <v>0.005698</v>
      </c>
      <c r="J3906" s="1">
        <v>-0.00517</v>
      </c>
      <c r="K3906" s="1">
        <v>0.009254</v>
      </c>
    </row>
    <row r="3907" ht="15.75" customHeight="1">
      <c r="A3907" s="1">
        <v>59854.499965</v>
      </c>
      <c r="B3907" s="1">
        <v>59854.0</v>
      </c>
      <c r="C3907" s="1">
        <v>59855.0</v>
      </c>
      <c r="D3907" s="1">
        <v>-0.029414</v>
      </c>
      <c r="E3907" s="1">
        <v>0.013893</v>
      </c>
      <c r="F3907" s="1">
        <v>-0.00465</v>
      </c>
      <c r="G3907" s="1">
        <v>0.005832</v>
      </c>
      <c r="H3907" s="1">
        <v>0.004122</v>
      </c>
      <c r="I3907" s="1">
        <v>0.005942</v>
      </c>
      <c r="J3907" s="1">
        <v>-0.027096</v>
      </c>
      <c r="K3907" s="1">
        <v>0.008654</v>
      </c>
    </row>
    <row r="3908" ht="15.75" customHeight="1">
      <c r="A3908" s="1">
        <v>59855.499965</v>
      </c>
      <c r="B3908" s="1">
        <v>59855.0</v>
      </c>
      <c r="C3908" s="1">
        <v>59856.0</v>
      </c>
      <c r="D3908" s="1">
        <v>0.00119</v>
      </c>
      <c r="E3908" s="1">
        <v>0.015046</v>
      </c>
      <c r="F3908" s="1">
        <v>0.002581</v>
      </c>
      <c r="G3908" s="1">
        <v>0.006634</v>
      </c>
      <c r="H3908" s="1">
        <v>5.66E-4</v>
      </c>
      <c r="I3908" s="1">
        <v>0.005794</v>
      </c>
      <c r="J3908" s="1">
        <v>-2.72E-4</v>
      </c>
      <c r="K3908" s="1">
        <v>0.009908</v>
      </c>
    </row>
    <row r="3909" ht="15.75" customHeight="1">
      <c r="A3909" s="1">
        <v>59856.499965</v>
      </c>
      <c r="B3909" s="1">
        <v>59856.0</v>
      </c>
      <c r="C3909" s="1">
        <v>59857.0</v>
      </c>
      <c r="D3909" s="1">
        <v>-0.048575</v>
      </c>
      <c r="E3909" s="1">
        <v>0.042764</v>
      </c>
      <c r="F3909" s="1">
        <v>-0.014797</v>
      </c>
      <c r="G3909" s="1">
        <v>0.018333</v>
      </c>
      <c r="H3909" s="1">
        <v>-0.003918</v>
      </c>
      <c r="I3909" s="1">
        <v>0.017602</v>
      </c>
      <c r="J3909" s="1">
        <v>-0.026727</v>
      </c>
      <c r="K3909" s="1">
        <v>0.027398</v>
      </c>
    </row>
    <row r="3910" ht="15.75" customHeight="1">
      <c r="A3910" s="1">
        <v>59857.499965</v>
      </c>
      <c r="B3910" s="1">
        <v>59857.0</v>
      </c>
      <c r="C3910" s="1">
        <v>59858.0</v>
      </c>
      <c r="D3910" s="1">
        <v>0.026004</v>
      </c>
      <c r="E3910" s="1">
        <v>0.018747</v>
      </c>
      <c r="F3910" s="1">
        <v>0.014994</v>
      </c>
      <c r="G3910" s="1">
        <v>0.007641</v>
      </c>
      <c r="H3910" s="1">
        <v>-0.003617</v>
      </c>
      <c r="I3910" s="1">
        <v>0.007591</v>
      </c>
      <c r="J3910" s="1">
        <v>0.017354</v>
      </c>
      <c r="K3910" s="1">
        <v>0.01237</v>
      </c>
    </row>
    <row r="3911" ht="15.75" customHeight="1">
      <c r="A3911" s="1">
        <v>59858.499965</v>
      </c>
      <c r="B3911" s="1">
        <v>59858.0</v>
      </c>
      <c r="C3911" s="1">
        <v>59859.0</v>
      </c>
      <c r="D3911" s="1">
        <v>-0.009724</v>
      </c>
      <c r="E3911" s="1">
        <v>0.012274</v>
      </c>
      <c r="F3911" s="1">
        <v>0.004328</v>
      </c>
      <c r="G3911" s="1">
        <v>0.004791</v>
      </c>
      <c r="H3911" s="1">
        <v>-0.007274</v>
      </c>
      <c r="I3911" s="1">
        <v>0.005104</v>
      </c>
      <c r="J3911" s="1">
        <v>-0.002314</v>
      </c>
      <c r="K3911" s="1">
        <v>0.007974</v>
      </c>
    </row>
    <row r="3912" ht="15.75" customHeight="1">
      <c r="A3912" s="1">
        <v>59859.499965</v>
      </c>
      <c r="B3912" s="1">
        <v>59859.0</v>
      </c>
      <c r="C3912" s="1">
        <v>59860.0</v>
      </c>
      <c r="D3912" s="1">
        <v>-0.011559</v>
      </c>
      <c r="E3912" s="1">
        <v>0.016042</v>
      </c>
      <c r="F3912" s="1">
        <v>0.01071</v>
      </c>
      <c r="G3912" s="1">
        <v>0.006177</v>
      </c>
      <c r="H3912" s="1">
        <v>0.004366</v>
      </c>
      <c r="I3912" s="1">
        <v>0.00676</v>
      </c>
      <c r="J3912" s="1">
        <v>-0.020755</v>
      </c>
      <c r="K3912" s="1">
        <v>0.010348</v>
      </c>
    </row>
    <row r="3913" ht="15.75" customHeight="1">
      <c r="A3913" s="1">
        <v>59860.499965</v>
      </c>
      <c r="B3913" s="1">
        <v>59860.0</v>
      </c>
      <c r="C3913" s="1">
        <v>59861.0</v>
      </c>
      <c r="D3913" s="1">
        <v>-0.019623</v>
      </c>
      <c r="E3913" s="1">
        <v>0.014465</v>
      </c>
      <c r="F3913" s="1">
        <v>0.005909</v>
      </c>
      <c r="G3913" s="1">
        <v>0.005972</v>
      </c>
      <c r="H3913" s="1">
        <v>-0.00296</v>
      </c>
      <c r="I3913" s="1">
        <v>0.006094</v>
      </c>
      <c r="J3913" s="1">
        <v>-0.015672</v>
      </c>
      <c r="K3913" s="1">
        <v>0.009376</v>
      </c>
    </row>
    <row r="3914" ht="15.75" customHeight="1">
      <c r="A3914" s="1">
        <v>59861.499965</v>
      </c>
      <c r="B3914" s="1">
        <v>59861.0</v>
      </c>
      <c r="C3914" s="1">
        <v>59862.0</v>
      </c>
      <c r="D3914" s="1">
        <v>-0.006062</v>
      </c>
      <c r="E3914" s="1">
        <v>0.012562</v>
      </c>
      <c r="F3914" s="1">
        <v>0.001327</v>
      </c>
      <c r="G3914" s="1">
        <v>0.005231</v>
      </c>
      <c r="H3914" s="1">
        <v>-0.004102</v>
      </c>
      <c r="I3914" s="1">
        <v>0.005505</v>
      </c>
      <c r="J3914" s="1">
        <v>-0.001182</v>
      </c>
      <c r="K3914" s="1">
        <v>0.008212</v>
      </c>
    </row>
    <row r="3915" ht="15.75" customHeight="1">
      <c r="A3915" s="1">
        <v>59862.499965</v>
      </c>
      <c r="B3915" s="1">
        <v>59862.0</v>
      </c>
      <c r="C3915" s="1">
        <v>59863.0</v>
      </c>
      <c r="D3915" s="1">
        <v>-0.028926</v>
      </c>
      <c r="E3915" s="1">
        <v>0.012207</v>
      </c>
      <c r="F3915" s="1">
        <v>8.49E-4</v>
      </c>
      <c r="G3915" s="1">
        <v>0.005724</v>
      </c>
      <c r="H3915" s="1">
        <v>-0.002589</v>
      </c>
      <c r="I3915" s="1">
        <v>0.005606</v>
      </c>
      <c r="J3915" s="1">
        <v>-0.023058</v>
      </c>
      <c r="K3915" s="1">
        <v>0.007623</v>
      </c>
    </row>
    <row r="3916" ht="15.75" customHeight="1">
      <c r="A3916" s="1">
        <v>59863.499965</v>
      </c>
      <c r="B3916" s="1">
        <v>59863.0</v>
      </c>
      <c r="C3916" s="1">
        <v>59864.0</v>
      </c>
      <c r="D3916" s="1">
        <v>-0.03154</v>
      </c>
      <c r="E3916" s="1">
        <v>0.019706</v>
      </c>
      <c r="F3916" s="1">
        <v>-0.005931</v>
      </c>
      <c r="G3916" s="1">
        <v>0.007785</v>
      </c>
      <c r="H3916" s="1">
        <v>7.69E-4</v>
      </c>
      <c r="I3916" s="1">
        <v>0.009148</v>
      </c>
      <c r="J3916" s="1">
        <v>-0.02603</v>
      </c>
      <c r="K3916" s="1">
        <v>0.012591</v>
      </c>
    </row>
    <row r="3917" ht="15.75" customHeight="1">
      <c r="A3917" s="1">
        <v>59864.499965</v>
      </c>
      <c r="B3917" s="1">
        <v>59864.0</v>
      </c>
      <c r="C3917" s="1">
        <v>59865.0</v>
      </c>
      <c r="D3917" s="1">
        <v>-0.011204</v>
      </c>
      <c r="E3917" s="1">
        <v>0.012611</v>
      </c>
      <c r="F3917" s="1">
        <v>0.001506</v>
      </c>
      <c r="G3917" s="1">
        <v>0.00577</v>
      </c>
      <c r="H3917" s="1">
        <v>-0.002728</v>
      </c>
      <c r="I3917" s="1">
        <v>0.005573</v>
      </c>
      <c r="J3917" s="1">
        <v>-0.006962</v>
      </c>
      <c r="K3917" s="1">
        <v>0.008124</v>
      </c>
    </row>
    <row r="3918" ht="15.75" customHeight="1">
      <c r="A3918" s="1">
        <v>59865.499965</v>
      </c>
      <c r="B3918" s="1">
        <v>59865.0</v>
      </c>
      <c r="C3918" s="1">
        <v>59866.0</v>
      </c>
      <c r="D3918" s="1">
        <v>-0.011733</v>
      </c>
      <c r="E3918" s="1">
        <v>0.01291</v>
      </c>
      <c r="F3918" s="1">
        <v>0.005297</v>
      </c>
      <c r="G3918" s="1">
        <v>0.005519</v>
      </c>
      <c r="H3918" s="1">
        <v>-0.011313</v>
      </c>
      <c r="I3918" s="1">
        <v>0.005736</v>
      </c>
      <c r="J3918" s="1">
        <v>-5.36E-4</v>
      </c>
      <c r="K3918" s="1">
        <v>0.008333</v>
      </c>
    </row>
    <row r="3919" ht="15.75" customHeight="1">
      <c r="A3919" s="1">
        <v>59866.499965</v>
      </c>
      <c r="B3919" s="1">
        <v>59866.0</v>
      </c>
      <c r="C3919" s="1">
        <v>59867.0</v>
      </c>
      <c r="D3919" s="1">
        <v>-0.015181</v>
      </c>
      <c r="E3919" s="1">
        <v>0.01501</v>
      </c>
      <c r="F3919" s="1">
        <v>-0.002346</v>
      </c>
      <c r="G3919" s="1">
        <v>0.007016</v>
      </c>
      <c r="H3919" s="1">
        <v>-0.010759</v>
      </c>
      <c r="I3919" s="1">
        <v>0.006443</v>
      </c>
      <c r="J3919" s="1">
        <v>0.001982</v>
      </c>
      <c r="K3919" s="1">
        <v>0.009901</v>
      </c>
    </row>
    <row r="3920" ht="15.75" customHeight="1">
      <c r="A3920" s="1">
        <v>59867.499965</v>
      </c>
      <c r="B3920" s="1">
        <v>59867.0</v>
      </c>
      <c r="C3920" s="1">
        <v>59868.0</v>
      </c>
      <c r="D3920" s="1">
        <v>-0.052903</v>
      </c>
      <c r="E3920" s="1">
        <v>0.021931</v>
      </c>
      <c r="F3920" s="1">
        <v>-0.006192</v>
      </c>
      <c r="G3920" s="1">
        <v>0.009298</v>
      </c>
      <c r="H3920" s="1">
        <v>-0.018546</v>
      </c>
      <c r="I3920" s="1">
        <v>0.009966</v>
      </c>
      <c r="J3920" s="1">
        <v>-0.023566</v>
      </c>
      <c r="K3920" s="1">
        <v>0.014575</v>
      </c>
    </row>
    <row r="3921" ht="15.75" customHeight="1">
      <c r="A3921" s="1">
        <v>59868.499965</v>
      </c>
      <c r="B3921" s="1">
        <v>59868.0</v>
      </c>
      <c r="C3921" s="1">
        <v>59869.0</v>
      </c>
      <c r="D3921" s="1">
        <v>-0.021406</v>
      </c>
      <c r="E3921" s="1">
        <v>0.013772</v>
      </c>
      <c r="F3921" s="1">
        <v>-0.01252</v>
      </c>
      <c r="G3921" s="1">
        <v>0.005704</v>
      </c>
      <c r="H3921" s="1">
        <v>-0.013116</v>
      </c>
      <c r="I3921" s="1">
        <v>0.006286</v>
      </c>
      <c r="J3921" s="1">
        <v>0.006482</v>
      </c>
      <c r="K3921" s="1">
        <v>0.00926</v>
      </c>
    </row>
    <row r="3922" ht="15.75" customHeight="1">
      <c r="A3922" s="1">
        <v>59869.499965</v>
      </c>
      <c r="B3922" s="1">
        <v>59869.0</v>
      </c>
      <c r="C3922" s="1">
        <v>59870.0</v>
      </c>
      <c r="D3922" s="1">
        <v>-0.007696</v>
      </c>
      <c r="E3922" s="1">
        <v>0.013863</v>
      </c>
      <c r="F3922" s="1">
        <v>-0.001145</v>
      </c>
      <c r="G3922" s="1">
        <v>0.006086</v>
      </c>
      <c r="H3922" s="1">
        <v>-0.005578</v>
      </c>
      <c r="I3922" s="1">
        <v>0.006229</v>
      </c>
      <c r="J3922" s="1">
        <v>2.13E-4</v>
      </c>
      <c r="K3922" s="1">
        <v>0.009173</v>
      </c>
    </row>
    <row r="3923" ht="15.75" customHeight="1">
      <c r="A3923" s="1">
        <v>59870.499965</v>
      </c>
      <c r="B3923" s="1">
        <v>59870.0</v>
      </c>
      <c r="C3923" s="1">
        <v>59871.0</v>
      </c>
      <c r="D3923" s="1">
        <v>0.006661</v>
      </c>
      <c r="E3923" s="1">
        <v>0.015713</v>
      </c>
      <c r="F3923" s="1">
        <v>0.011661</v>
      </c>
      <c r="G3923" s="1">
        <v>0.00722</v>
      </c>
      <c r="H3923" s="1">
        <v>-0.002231</v>
      </c>
      <c r="I3923" s="1">
        <v>0.00734</v>
      </c>
      <c r="J3923" s="1">
        <v>0.001509</v>
      </c>
      <c r="K3923" s="1">
        <v>0.009918</v>
      </c>
    </row>
    <row r="3924" ht="15.75" customHeight="1">
      <c r="A3924" s="1">
        <v>59871.499965</v>
      </c>
      <c r="B3924" s="1">
        <v>59871.0</v>
      </c>
      <c r="C3924" s="1">
        <v>59872.0</v>
      </c>
      <c r="D3924" s="1">
        <v>0.006925</v>
      </c>
      <c r="E3924" s="1">
        <v>0.015291</v>
      </c>
      <c r="F3924" s="1">
        <v>0.002333</v>
      </c>
      <c r="G3924" s="1">
        <v>0.006945</v>
      </c>
      <c r="H3924" s="1">
        <v>0.005038</v>
      </c>
      <c r="I3924" s="1">
        <v>0.007023</v>
      </c>
      <c r="J3924" s="1">
        <v>-0.001919</v>
      </c>
      <c r="K3924" s="1">
        <v>0.009688</v>
      </c>
    </row>
    <row r="3925" ht="15.75" customHeight="1">
      <c r="A3925" s="1">
        <v>59872.499965</v>
      </c>
      <c r="B3925" s="1">
        <v>59872.0</v>
      </c>
      <c r="C3925" s="1">
        <v>59873.0</v>
      </c>
      <c r="D3925" s="1">
        <v>-0.032322</v>
      </c>
      <c r="E3925" s="1">
        <v>0.016768</v>
      </c>
      <c r="F3925" s="1">
        <v>-1.26E-4</v>
      </c>
      <c r="G3925" s="1">
        <v>0.007224</v>
      </c>
      <c r="H3925" s="1">
        <v>-0.01676</v>
      </c>
      <c r="I3925" s="1">
        <v>0.00753</v>
      </c>
      <c r="J3925" s="1">
        <v>-0.008749</v>
      </c>
      <c r="K3925" s="1">
        <v>0.010798</v>
      </c>
    </row>
    <row r="3926" ht="15.75" customHeight="1">
      <c r="A3926" s="1">
        <v>59873.499965</v>
      </c>
      <c r="B3926" s="1">
        <v>59873.0</v>
      </c>
      <c r="C3926" s="1">
        <v>59874.0</v>
      </c>
      <c r="D3926" s="1">
        <v>-0.00781</v>
      </c>
      <c r="E3926" s="1">
        <v>0.017548</v>
      </c>
      <c r="F3926" s="1">
        <v>8.73E-4</v>
      </c>
      <c r="G3926" s="1">
        <v>0.007816</v>
      </c>
      <c r="H3926" s="1">
        <v>-0.002741</v>
      </c>
      <c r="I3926" s="1">
        <v>0.007988</v>
      </c>
      <c r="J3926" s="1">
        <v>-0.003175</v>
      </c>
      <c r="K3926" s="1">
        <v>0.010979</v>
      </c>
    </row>
    <row r="3927" ht="15.75" customHeight="1">
      <c r="A3927" s="1">
        <v>59874.499965</v>
      </c>
      <c r="B3927" s="1">
        <v>59874.0</v>
      </c>
      <c r="C3927" s="1">
        <v>59875.0</v>
      </c>
      <c r="D3927" s="1">
        <v>-0.017135</v>
      </c>
      <c r="E3927" s="1">
        <v>0.021251</v>
      </c>
      <c r="F3927" s="1">
        <v>-0.009706</v>
      </c>
      <c r="G3927" s="1">
        <v>0.009008</v>
      </c>
      <c r="H3927" s="1">
        <v>-8.48E-4</v>
      </c>
      <c r="I3927" s="1">
        <v>0.009709</v>
      </c>
      <c r="J3927" s="1">
        <v>-0.008979</v>
      </c>
      <c r="K3927" s="1">
        <v>0.013037</v>
      </c>
    </row>
    <row r="3928" ht="15.75" customHeight="1">
      <c r="A3928" s="1">
        <v>59875.499965</v>
      </c>
      <c r="B3928" s="1">
        <v>59875.0</v>
      </c>
      <c r="C3928" s="1">
        <v>59876.0</v>
      </c>
      <c r="D3928" s="1">
        <v>-0.038284</v>
      </c>
      <c r="E3928" s="1">
        <v>0.02205</v>
      </c>
      <c r="F3928" s="1">
        <v>-0.01199</v>
      </c>
      <c r="G3928" s="1">
        <v>0.009165</v>
      </c>
      <c r="H3928" s="1">
        <v>-0.011495</v>
      </c>
      <c r="I3928" s="1">
        <v>0.009803</v>
      </c>
      <c r="J3928" s="1">
        <v>-0.013571</v>
      </c>
      <c r="K3928" s="1">
        <v>0.013547</v>
      </c>
    </row>
    <row r="3929" ht="15.75" customHeight="1">
      <c r="A3929" s="1">
        <v>59876.499965</v>
      </c>
      <c r="B3929" s="1">
        <v>59876.0</v>
      </c>
      <c r="C3929" s="1">
        <v>59877.0</v>
      </c>
      <c r="D3929" s="1">
        <v>0.05415</v>
      </c>
      <c r="E3929" s="1">
        <v>0.027483</v>
      </c>
      <c r="F3929" s="1">
        <v>0.016208</v>
      </c>
      <c r="G3929" s="1">
        <v>0.01246</v>
      </c>
      <c r="H3929" s="1">
        <v>0.001403</v>
      </c>
      <c r="I3929" s="1">
        <v>0.011655</v>
      </c>
      <c r="J3929" s="1">
        <v>0.034945</v>
      </c>
      <c r="K3929" s="1">
        <v>0.016875</v>
      </c>
    </row>
    <row r="3930" ht="15.75" customHeight="1">
      <c r="A3930" s="1">
        <v>59877.499965</v>
      </c>
      <c r="B3930" s="1">
        <v>59877.0</v>
      </c>
      <c r="C3930" s="1">
        <v>59878.0</v>
      </c>
      <c r="D3930" s="1">
        <v>0.081784</v>
      </c>
      <c r="E3930" s="1">
        <v>0.094857</v>
      </c>
      <c r="F3930" s="1">
        <v>0.012315</v>
      </c>
      <c r="G3930" s="1">
        <v>0.034731</v>
      </c>
      <c r="H3930" s="1">
        <v>0.043576</v>
      </c>
      <c r="I3930" s="1">
        <v>0.043715</v>
      </c>
      <c r="J3930" s="1">
        <v>0.009064</v>
      </c>
      <c r="K3930" s="1">
        <v>0.055852</v>
      </c>
    </row>
    <row r="3931" ht="15.75" customHeight="1">
      <c r="A3931" s="1">
        <v>59879.499965</v>
      </c>
      <c r="B3931" s="1">
        <v>59879.0</v>
      </c>
      <c r="C3931" s="1">
        <v>59880.0</v>
      </c>
      <c r="D3931" s="1">
        <v>0.087932</v>
      </c>
      <c r="E3931" s="1">
        <v>0.030647</v>
      </c>
      <c r="F3931" s="1">
        <v>0.007283</v>
      </c>
      <c r="G3931" s="1">
        <v>0.012299</v>
      </c>
      <c r="H3931" s="1">
        <v>0.017864</v>
      </c>
      <c r="I3931" s="1">
        <v>0.013231</v>
      </c>
      <c r="J3931" s="1">
        <v>0.04987</v>
      </c>
      <c r="K3931" s="1">
        <v>0.021368</v>
      </c>
    </row>
    <row r="3932" ht="15.75" customHeight="1">
      <c r="A3932" s="1">
        <v>59880.499965</v>
      </c>
      <c r="B3932" s="1">
        <v>59880.0</v>
      </c>
      <c r="C3932" s="1">
        <v>59881.0</v>
      </c>
      <c r="D3932" s="1">
        <v>-8.67E-4</v>
      </c>
      <c r="E3932" s="1">
        <v>0.04991</v>
      </c>
      <c r="F3932" s="1">
        <v>0.007882</v>
      </c>
      <c r="G3932" s="1">
        <v>0.02339</v>
      </c>
      <c r="H3932" s="1">
        <v>0.019299</v>
      </c>
      <c r="I3932" s="1">
        <v>0.023768</v>
      </c>
      <c r="J3932" s="1">
        <v>-0.02601</v>
      </c>
      <c r="K3932" s="1">
        <v>0.032057</v>
      </c>
    </row>
    <row r="3933" ht="15.75" customHeight="1">
      <c r="A3933" s="1">
        <v>59897.499965</v>
      </c>
      <c r="B3933" s="1">
        <v>59897.0</v>
      </c>
      <c r="C3933" s="1">
        <v>59898.0</v>
      </c>
      <c r="D3933" s="1">
        <v>-0.021321</v>
      </c>
      <c r="E3933" s="1">
        <v>0.042434</v>
      </c>
      <c r="F3933" s="1">
        <v>0.026148</v>
      </c>
      <c r="G3933" s="1">
        <v>0.024443</v>
      </c>
      <c r="H3933" s="1">
        <v>-0.026785</v>
      </c>
      <c r="I3933" s="1">
        <v>0.017774</v>
      </c>
      <c r="J3933" s="1">
        <v>-0.005533</v>
      </c>
      <c r="K3933" s="1">
        <v>0.026348</v>
      </c>
    </row>
    <row r="3934" ht="15.75" customHeight="1">
      <c r="A3934" s="1">
        <v>59898.499965</v>
      </c>
      <c r="B3934" s="1">
        <v>59898.0</v>
      </c>
      <c r="C3934" s="1">
        <v>59899.0</v>
      </c>
      <c r="D3934" s="1">
        <v>-0.036072</v>
      </c>
      <c r="E3934" s="1">
        <v>0.011344</v>
      </c>
      <c r="F3934" s="1">
        <v>-0.006026</v>
      </c>
      <c r="G3934" s="1">
        <v>0.004871</v>
      </c>
      <c r="H3934" s="1">
        <v>-0.012964</v>
      </c>
      <c r="I3934" s="1">
        <v>0.00508</v>
      </c>
      <c r="J3934" s="1">
        <v>-0.012086</v>
      </c>
      <c r="K3934" s="1">
        <v>0.007352</v>
      </c>
    </row>
    <row r="3935" ht="15.75" customHeight="1">
      <c r="A3935" s="1">
        <v>59899.499965</v>
      </c>
      <c r="B3935" s="1">
        <v>59899.0</v>
      </c>
      <c r="C3935" s="1">
        <v>59900.0</v>
      </c>
      <c r="D3935" s="1">
        <v>-0.044148</v>
      </c>
      <c r="E3935" s="1">
        <v>0.021685</v>
      </c>
      <c r="F3935" s="1">
        <v>-0.001547</v>
      </c>
      <c r="G3935" s="1">
        <v>0.010324</v>
      </c>
      <c r="H3935" s="1">
        <v>-0.012292</v>
      </c>
      <c r="I3935" s="1">
        <v>0.009824</v>
      </c>
      <c r="J3935" s="1">
        <v>-0.024655</v>
      </c>
      <c r="K3935" s="1">
        <v>0.013442</v>
      </c>
    </row>
    <row r="3936" ht="15.75" customHeight="1">
      <c r="A3936" s="1">
        <v>59900.499965</v>
      </c>
      <c r="B3936" s="1">
        <v>59900.0</v>
      </c>
      <c r="C3936" s="1">
        <v>59901.0</v>
      </c>
      <c r="D3936" s="1">
        <v>-0.013704</v>
      </c>
      <c r="E3936" s="1">
        <v>0.027339</v>
      </c>
      <c r="F3936" s="1">
        <v>0.005435</v>
      </c>
      <c r="G3936" s="1">
        <v>0.013501</v>
      </c>
      <c r="H3936" s="1">
        <v>0.003157</v>
      </c>
      <c r="I3936" s="1">
        <v>0.012898</v>
      </c>
      <c r="J3936" s="1">
        <v>-0.017905</v>
      </c>
      <c r="K3936" s="1">
        <v>0.016285</v>
      </c>
    </row>
    <row r="3937" ht="15.75" customHeight="1">
      <c r="A3937" s="1">
        <v>59901.499965</v>
      </c>
      <c r="B3937" s="1">
        <v>59901.0</v>
      </c>
      <c r="C3937" s="1">
        <v>59902.0</v>
      </c>
      <c r="D3937" s="1">
        <v>-0.004104</v>
      </c>
      <c r="E3937" s="1">
        <v>0.01587</v>
      </c>
      <c r="F3937" s="1">
        <v>-0.013966</v>
      </c>
      <c r="G3937" s="1">
        <v>0.006997</v>
      </c>
      <c r="H3937" s="1">
        <v>0.007233</v>
      </c>
      <c r="I3937" s="1">
        <v>0.007499</v>
      </c>
      <c r="J3937" s="1">
        <v>-0.002016</v>
      </c>
      <c r="K3937" s="1">
        <v>0.009881</v>
      </c>
    </row>
    <row r="3938" ht="15.75" customHeight="1">
      <c r="A3938" s="1">
        <v>59902.499965</v>
      </c>
      <c r="B3938" s="1">
        <v>59902.0</v>
      </c>
      <c r="C3938" s="1">
        <v>59903.0</v>
      </c>
      <c r="D3938" s="1">
        <v>-0.015163</v>
      </c>
      <c r="E3938" s="1">
        <v>0.016501</v>
      </c>
      <c r="F3938" s="1">
        <v>-0.015834</v>
      </c>
      <c r="G3938" s="1">
        <v>0.006619</v>
      </c>
      <c r="H3938" s="1">
        <v>-0.001671</v>
      </c>
      <c r="I3938" s="1">
        <v>0.00776</v>
      </c>
      <c r="J3938" s="1">
        <v>-8.49E-4</v>
      </c>
      <c r="K3938" s="1">
        <v>0.010591</v>
      </c>
    </row>
    <row r="3939" ht="15.75" customHeight="1">
      <c r="A3939" s="1">
        <v>59903.499965</v>
      </c>
      <c r="B3939" s="1">
        <v>59903.0</v>
      </c>
      <c r="C3939" s="1">
        <v>59904.0</v>
      </c>
      <c r="D3939" s="1">
        <v>-0.00654</v>
      </c>
      <c r="E3939" s="1">
        <v>0.015467</v>
      </c>
      <c r="F3939" s="1">
        <v>2.79E-4</v>
      </c>
      <c r="G3939" s="1">
        <v>0.007001</v>
      </c>
      <c r="H3939" s="1">
        <v>-0.005596</v>
      </c>
      <c r="I3939" s="1">
        <v>0.007215</v>
      </c>
      <c r="J3939" s="1">
        <v>1.0E-6</v>
      </c>
      <c r="K3939" s="1">
        <v>0.009794</v>
      </c>
    </row>
    <row r="3940" ht="15.75" customHeight="1">
      <c r="A3940" s="1">
        <v>59904.499965</v>
      </c>
      <c r="B3940" s="1">
        <v>59904.0</v>
      </c>
      <c r="C3940" s="1">
        <v>59905.0</v>
      </c>
      <c r="D3940" s="1">
        <v>-0.017694</v>
      </c>
      <c r="E3940" s="1">
        <v>0.014798</v>
      </c>
      <c r="F3940" s="1">
        <v>-8.53E-4</v>
      </c>
      <c r="G3940" s="1">
        <v>0.007341</v>
      </c>
      <c r="H3940" s="1">
        <v>-0.003245</v>
      </c>
      <c r="I3940" s="1">
        <v>0.006847</v>
      </c>
      <c r="J3940" s="1">
        <v>-0.012562</v>
      </c>
      <c r="K3940" s="1">
        <v>0.009301</v>
      </c>
    </row>
    <row r="3941" ht="15.75" customHeight="1">
      <c r="A3941" s="1">
        <v>59905.499965</v>
      </c>
      <c r="B3941" s="1">
        <v>59905.0</v>
      </c>
      <c r="C3941" s="1">
        <v>59906.0</v>
      </c>
      <c r="D3941" s="1">
        <v>0.016068</v>
      </c>
      <c r="E3941" s="1">
        <v>0.015779</v>
      </c>
      <c r="F3941" s="1">
        <v>0.0112</v>
      </c>
      <c r="G3941" s="1">
        <v>0.00749</v>
      </c>
      <c r="H3941" s="1">
        <v>0.00314</v>
      </c>
      <c r="I3941" s="1">
        <v>0.007275</v>
      </c>
      <c r="J3941" s="1">
        <v>0.002897</v>
      </c>
      <c r="K3941" s="1">
        <v>0.010101</v>
      </c>
    </row>
    <row r="3942" ht="15.75" customHeight="1">
      <c r="A3942" s="1">
        <v>59906.499965</v>
      </c>
      <c r="B3942" s="1">
        <v>59906.0</v>
      </c>
      <c r="C3942" s="1">
        <v>59907.0</v>
      </c>
      <c r="D3942" s="1">
        <v>-0.040444</v>
      </c>
      <c r="E3942" s="1">
        <v>0.019337</v>
      </c>
      <c r="F3942" s="1">
        <v>8.83E-4</v>
      </c>
      <c r="G3942" s="1">
        <v>0.009017</v>
      </c>
      <c r="H3942" s="1">
        <v>-0.014137</v>
      </c>
      <c r="I3942" s="1">
        <v>0.008421</v>
      </c>
      <c r="J3942" s="1">
        <v>-0.019198</v>
      </c>
      <c r="K3942" s="1">
        <v>0.012901</v>
      </c>
    </row>
    <row r="3943" ht="15.75" customHeight="1">
      <c r="A3943" s="1">
        <v>59907.499965</v>
      </c>
      <c r="B3943" s="1">
        <v>59907.0</v>
      </c>
      <c r="C3943" s="1">
        <v>59908.0</v>
      </c>
      <c r="D3943" s="1">
        <v>-0.019284</v>
      </c>
      <c r="E3943" s="1">
        <v>0.012626</v>
      </c>
      <c r="F3943" s="1">
        <v>-0.00768</v>
      </c>
      <c r="G3943" s="1">
        <v>0.005282</v>
      </c>
      <c r="H3943" s="1">
        <v>0.002006</v>
      </c>
      <c r="I3943" s="1">
        <v>0.005794</v>
      </c>
      <c r="J3943" s="1">
        <v>-0.015275</v>
      </c>
      <c r="K3943" s="1">
        <v>0.007963</v>
      </c>
    </row>
    <row r="3944" ht="15.75" customHeight="1">
      <c r="A3944" s="1">
        <v>59908.499965</v>
      </c>
      <c r="B3944" s="1">
        <v>59908.0</v>
      </c>
      <c r="C3944" s="1">
        <v>59909.0</v>
      </c>
      <c r="D3944" s="1">
        <v>-0.024713</v>
      </c>
      <c r="E3944" s="1">
        <v>0.012309</v>
      </c>
      <c r="F3944" s="1">
        <v>-0.004999</v>
      </c>
      <c r="G3944" s="1">
        <v>0.004895</v>
      </c>
      <c r="H3944" s="1">
        <v>-0.006222</v>
      </c>
      <c r="I3944" s="1">
        <v>0.005798</v>
      </c>
      <c r="J3944" s="1">
        <v>-0.012225</v>
      </c>
      <c r="K3944" s="1">
        <v>0.007698</v>
      </c>
    </row>
    <row r="3945" ht="15.75" customHeight="1">
      <c r="A3945" s="1">
        <v>59909.499965</v>
      </c>
      <c r="B3945" s="1">
        <v>59909.0</v>
      </c>
      <c r="C3945" s="1">
        <v>59910.0</v>
      </c>
      <c r="D3945" s="1">
        <v>0.005918</v>
      </c>
      <c r="E3945" s="1">
        <v>0.011772</v>
      </c>
      <c r="F3945" s="1">
        <v>-7.43E-4</v>
      </c>
      <c r="G3945" s="1">
        <v>0.005269</v>
      </c>
      <c r="H3945" s="1">
        <v>-6.75E-4</v>
      </c>
      <c r="I3945" s="1">
        <v>0.005347</v>
      </c>
      <c r="J3945" s="1">
        <v>0.006897</v>
      </c>
      <c r="K3945" s="1">
        <v>0.007484</v>
      </c>
    </row>
    <row r="3946" ht="15.75" customHeight="1">
      <c r="A3946" s="1">
        <v>59910.499965</v>
      </c>
      <c r="B3946" s="1">
        <v>59910.0</v>
      </c>
      <c r="C3946" s="1">
        <v>59911.0</v>
      </c>
      <c r="D3946" s="1">
        <v>-0.008322</v>
      </c>
      <c r="E3946" s="1">
        <v>0.011733</v>
      </c>
      <c r="F3946" s="1">
        <v>-0.011971</v>
      </c>
      <c r="G3946" s="1">
        <v>0.004892</v>
      </c>
      <c r="H3946" s="1">
        <v>0.005422</v>
      </c>
      <c r="I3946" s="1">
        <v>0.005461</v>
      </c>
      <c r="J3946" s="1">
        <v>-0.006313</v>
      </c>
      <c r="K3946" s="1">
        <v>0.007425</v>
      </c>
    </row>
    <row r="3947" ht="15.75" customHeight="1">
      <c r="A3947" s="1">
        <v>59911.499965</v>
      </c>
      <c r="B3947" s="1">
        <v>59911.0</v>
      </c>
      <c r="C3947" s="1">
        <v>59912.0</v>
      </c>
      <c r="D3947" s="1">
        <v>0.004949</v>
      </c>
      <c r="E3947" s="1">
        <v>0.011484</v>
      </c>
      <c r="F3947" s="1">
        <v>-0.002635</v>
      </c>
      <c r="G3947" s="1">
        <v>0.004966</v>
      </c>
      <c r="H3947" s="1">
        <v>0.002958</v>
      </c>
      <c r="I3947" s="1">
        <v>0.005247</v>
      </c>
      <c r="J3947" s="1">
        <v>0.002105</v>
      </c>
      <c r="K3947" s="1">
        <v>0.007327</v>
      </c>
    </row>
    <row r="3948" ht="15.75" customHeight="1">
      <c r="A3948" s="1">
        <v>59912.499965</v>
      </c>
      <c r="B3948" s="1">
        <v>59912.0</v>
      </c>
      <c r="C3948" s="1">
        <v>59913.0</v>
      </c>
      <c r="D3948" s="1">
        <v>0.010443</v>
      </c>
      <c r="E3948" s="1">
        <v>0.01195</v>
      </c>
      <c r="F3948" s="1">
        <v>-0.002049</v>
      </c>
      <c r="G3948" s="1">
        <v>0.005035</v>
      </c>
      <c r="H3948" s="1">
        <v>-0.002835</v>
      </c>
      <c r="I3948" s="1">
        <v>0.005476</v>
      </c>
      <c r="J3948" s="1">
        <v>0.013432</v>
      </c>
      <c r="K3948" s="1">
        <v>0.007636</v>
      </c>
    </row>
    <row r="3949" ht="15.75" customHeight="1">
      <c r="A3949" s="1">
        <v>59913.499965</v>
      </c>
      <c r="B3949" s="1">
        <v>59913.0</v>
      </c>
      <c r="C3949" s="1">
        <v>59914.0</v>
      </c>
      <c r="D3949" s="1">
        <v>-0.006092</v>
      </c>
      <c r="E3949" s="1">
        <v>0.011383</v>
      </c>
      <c r="F3949" s="1">
        <v>0.001907</v>
      </c>
      <c r="G3949" s="1">
        <v>0.005183</v>
      </c>
      <c r="H3949" s="1">
        <v>-0.008782</v>
      </c>
      <c r="I3949" s="1">
        <v>0.005218</v>
      </c>
      <c r="J3949" s="1">
        <v>0.003288</v>
      </c>
      <c r="K3949" s="1">
        <v>0.007148</v>
      </c>
    </row>
    <row r="3950" ht="15.75" customHeight="1">
      <c r="A3950" s="1">
        <v>59914.499965</v>
      </c>
      <c r="B3950" s="1">
        <v>59914.0</v>
      </c>
      <c r="C3950" s="1">
        <v>59915.0</v>
      </c>
      <c r="D3950" s="1">
        <v>0.013745</v>
      </c>
      <c r="E3950" s="1">
        <v>0.012096</v>
      </c>
      <c r="F3950" s="1">
        <v>-0.001263</v>
      </c>
      <c r="G3950" s="1">
        <v>0.005134</v>
      </c>
      <c r="H3950" s="1">
        <v>0.010938</v>
      </c>
      <c r="I3950" s="1">
        <v>0.005509</v>
      </c>
      <c r="J3950" s="1">
        <v>0.002003</v>
      </c>
      <c r="K3950" s="1">
        <v>0.007777</v>
      </c>
    </row>
    <row r="3951" ht="15.75" customHeight="1">
      <c r="A3951" s="1">
        <v>59915.499965</v>
      </c>
      <c r="B3951" s="1">
        <v>59915.0</v>
      </c>
      <c r="C3951" s="1">
        <v>59916.0</v>
      </c>
      <c r="D3951" s="1">
        <v>-0.010458</v>
      </c>
      <c r="E3951" s="1">
        <v>0.011764</v>
      </c>
      <c r="F3951" s="1">
        <v>-0.005533</v>
      </c>
      <c r="G3951" s="1">
        <v>0.005066</v>
      </c>
      <c r="H3951" s="1">
        <v>-6.57E-4</v>
      </c>
      <c r="I3951" s="1">
        <v>0.005199</v>
      </c>
      <c r="J3951" s="1">
        <v>-0.003459</v>
      </c>
      <c r="K3951" s="1">
        <v>0.007586</v>
      </c>
    </row>
    <row r="3952" ht="15.75" customHeight="1">
      <c r="A3952" s="1">
        <v>59916.499965</v>
      </c>
      <c r="B3952" s="1">
        <v>59916.0</v>
      </c>
      <c r="C3952" s="1">
        <v>59917.0</v>
      </c>
      <c r="D3952" s="1">
        <v>0.012005</v>
      </c>
      <c r="E3952" s="1">
        <v>0.014119</v>
      </c>
      <c r="F3952" s="1">
        <v>-0.004197</v>
      </c>
      <c r="G3952" s="1">
        <v>0.005693</v>
      </c>
      <c r="H3952" s="1">
        <v>0.008276</v>
      </c>
      <c r="I3952" s="1">
        <v>0.006276</v>
      </c>
      <c r="J3952" s="1">
        <v>0.002295</v>
      </c>
      <c r="K3952" s="1">
        <v>0.009224</v>
      </c>
    </row>
    <row r="3953" ht="15.75" customHeight="1">
      <c r="A3953" s="1">
        <v>59917.499965</v>
      </c>
      <c r="B3953" s="1">
        <v>59917.0</v>
      </c>
      <c r="C3953" s="1">
        <v>59918.0</v>
      </c>
      <c r="D3953" s="1">
        <v>0.031149</v>
      </c>
      <c r="E3953" s="1">
        <v>0.013141</v>
      </c>
      <c r="F3953" s="1">
        <v>0.004934</v>
      </c>
      <c r="G3953" s="1">
        <v>0.005806</v>
      </c>
      <c r="H3953" s="1">
        <v>0.007417</v>
      </c>
      <c r="I3953" s="1">
        <v>0.005527</v>
      </c>
      <c r="J3953" s="1">
        <v>0.014644</v>
      </c>
      <c r="K3953" s="1">
        <v>0.008724</v>
      </c>
    </row>
    <row r="3954" ht="15.75" customHeight="1">
      <c r="A3954" s="1">
        <v>59918.499965</v>
      </c>
      <c r="B3954" s="1">
        <v>59918.0</v>
      </c>
      <c r="C3954" s="1">
        <v>59919.0</v>
      </c>
      <c r="D3954" s="1">
        <v>0.002684</v>
      </c>
      <c r="E3954" s="1">
        <v>0.019965</v>
      </c>
      <c r="F3954" s="1">
        <v>-0.007981</v>
      </c>
      <c r="G3954" s="1">
        <v>0.008411</v>
      </c>
      <c r="H3954" s="1">
        <v>6.54E-4</v>
      </c>
      <c r="I3954" s="1">
        <v>0.007969</v>
      </c>
      <c r="J3954" s="1">
        <v>0.005966</v>
      </c>
      <c r="K3954" s="1">
        <v>0.013132</v>
      </c>
    </row>
    <row r="3955" ht="15.75" customHeight="1">
      <c r="A3955" s="1">
        <v>59919.499965</v>
      </c>
      <c r="B3955" s="1">
        <v>59919.0</v>
      </c>
      <c r="C3955" s="1">
        <v>59920.0</v>
      </c>
      <c r="D3955" s="1">
        <v>0.009273</v>
      </c>
      <c r="E3955" s="1">
        <v>0.016384</v>
      </c>
      <c r="F3955" s="1">
        <v>-7.94E-4</v>
      </c>
      <c r="G3955" s="1">
        <v>0.007213</v>
      </c>
      <c r="H3955" s="1">
        <v>-0.010408</v>
      </c>
      <c r="I3955" s="1">
        <v>0.006316</v>
      </c>
      <c r="J3955" s="1">
        <v>0.021442</v>
      </c>
      <c r="K3955" s="1">
        <v>0.010975</v>
      </c>
    </row>
    <row r="3956" ht="15.75" customHeight="1">
      <c r="A3956" s="1">
        <v>59920.499965</v>
      </c>
      <c r="B3956" s="1">
        <v>59920.0</v>
      </c>
      <c r="C3956" s="1">
        <v>59921.0</v>
      </c>
      <c r="D3956" s="1">
        <v>0.018347</v>
      </c>
      <c r="E3956" s="1">
        <v>0.015868</v>
      </c>
      <c r="F3956" s="1">
        <v>-0.006567</v>
      </c>
      <c r="G3956" s="1">
        <v>0.00635</v>
      </c>
      <c r="H3956" s="1">
        <v>0.006217</v>
      </c>
      <c r="I3956" s="1">
        <v>0.006481</v>
      </c>
      <c r="J3956" s="1">
        <v>0.011483</v>
      </c>
      <c r="K3956" s="1">
        <v>0.010373</v>
      </c>
    </row>
    <row r="3957" ht="15.75" customHeight="1">
      <c r="A3957" s="1">
        <v>59921.499965</v>
      </c>
      <c r="B3957" s="1">
        <v>59921.0</v>
      </c>
      <c r="C3957" s="1">
        <v>59922.0</v>
      </c>
      <c r="D3957" s="1">
        <v>-0.034808</v>
      </c>
      <c r="E3957" s="1">
        <v>0.014554</v>
      </c>
      <c r="F3957" s="1">
        <v>-0.011136</v>
      </c>
      <c r="G3957" s="1">
        <v>0.00627</v>
      </c>
      <c r="H3957" s="1">
        <v>-0.015273</v>
      </c>
      <c r="I3957" s="1">
        <v>0.005861</v>
      </c>
      <c r="J3957" s="1">
        <v>-0.002838</v>
      </c>
      <c r="K3957" s="1">
        <v>0.009372</v>
      </c>
    </row>
    <row r="3958" ht="15.75" customHeight="1">
      <c r="A3958" s="1">
        <v>59922.499965</v>
      </c>
      <c r="B3958" s="1">
        <v>59922.0</v>
      </c>
      <c r="C3958" s="1">
        <v>59923.0</v>
      </c>
      <c r="D3958" s="1">
        <v>-6.55E-4</v>
      </c>
      <c r="E3958" s="1">
        <v>0.014866</v>
      </c>
      <c r="F3958" s="1">
        <v>-0.007918</v>
      </c>
      <c r="G3958" s="1">
        <v>0.006795</v>
      </c>
      <c r="H3958" s="1">
        <v>0.002073</v>
      </c>
      <c r="I3958" s="1">
        <v>0.006076</v>
      </c>
      <c r="J3958" s="1">
        <v>0.001365</v>
      </c>
      <c r="K3958" s="1">
        <v>0.00935</v>
      </c>
    </row>
    <row r="3959" ht="15.75" customHeight="1">
      <c r="A3959" s="1">
        <v>59923.499965</v>
      </c>
      <c r="B3959" s="1">
        <v>59923.0</v>
      </c>
      <c r="C3959" s="1">
        <v>59924.0</v>
      </c>
      <c r="D3959" s="1">
        <v>-0.001209</v>
      </c>
      <c r="E3959" s="1">
        <v>0.017215</v>
      </c>
      <c r="F3959" s="1">
        <v>-1.02E-4</v>
      </c>
      <c r="G3959" s="1">
        <v>0.007497</v>
      </c>
      <c r="H3959" s="1">
        <v>-0.005404</v>
      </c>
      <c r="I3959" s="1">
        <v>0.006974</v>
      </c>
      <c r="J3959" s="1">
        <v>0.004992</v>
      </c>
      <c r="K3959" s="1">
        <v>0.010988</v>
      </c>
    </row>
    <row r="3960" ht="15.75" customHeight="1">
      <c r="A3960" s="1">
        <v>59925.499965</v>
      </c>
      <c r="B3960" s="1">
        <v>59925.0</v>
      </c>
      <c r="C3960" s="1">
        <v>59926.0</v>
      </c>
      <c r="D3960" s="1">
        <v>0.031055</v>
      </c>
      <c r="E3960" s="1">
        <v>0.040066</v>
      </c>
      <c r="F3960" s="1">
        <v>0.011069</v>
      </c>
      <c r="G3960" s="1">
        <v>0.016087</v>
      </c>
      <c r="H3960" s="1">
        <v>0.011669</v>
      </c>
      <c r="I3960" s="1">
        <v>0.016666</v>
      </c>
      <c r="J3960" s="1">
        <v>0.007235</v>
      </c>
      <c r="K3960" s="1">
        <v>0.025701</v>
      </c>
    </row>
    <row r="3961" ht="15.75" customHeight="1">
      <c r="A3961" s="1">
        <v>59926.499965</v>
      </c>
      <c r="B3961" s="1">
        <v>59926.0</v>
      </c>
      <c r="C3961" s="1">
        <v>59927.0</v>
      </c>
      <c r="D3961" s="1">
        <v>-0.044834</v>
      </c>
      <c r="E3961" s="1">
        <v>0.11186</v>
      </c>
      <c r="F3961" s="1">
        <v>0.032153</v>
      </c>
      <c r="G3961" s="1">
        <v>0.053333</v>
      </c>
      <c r="H3961" s="1">
        <v>0.020798</v>
      </c>
      <c r="I3961" s="1">
        <v>0.04789</v>
      </c>
      <c r="J3961" s="1">
        <v>-0.093628</v>
      </c>
      <c r="K3961" s="1">
        <v>0.068636</v>
      </c>
    </row>
    <row r="3962" ht="15.75" customHeight="1">
      <c r="A3962" s="1">
        <v>59927.499965</v>
      </c>
      <c r="B3962" s="1">
        <v>59927.0</v>
      </c>
      <c r="C3962" s="1">
        <v>59928.0</v>
      </c>
      <c r="D3962" s="1">
        <v>0.042101</v>
      </c>
      <c r="E3962" s="1">
        <v>0.031193</v>
      </c>
      <c r="F3962" s="1">
        <v>0.016932</v>
      </c>
      <c r="G3962" s="1">
        <v>0.012052</v>
      </c>
      <c r="H3962" s="1">
        <v>0.002792</v>
      </c>
      <c r="I3962" s="1">
        <v>0.011779</v>
      </c>
      <c r="J3962" s="1">
        <v>0.021352</v>
      </c>
      <c r="K3962" s="1">
        <v>0.019456</v>
      </c>
    </row>
    <row r="3963" ht="15.75" customHeight="1">
      <c r="A3963" s="1">
        <v>59929.499965</v>
      </c>
      <c r="B3963" s="1">
        <v>59929.0</v>
      </c>
      <c r="C3963" s="1">
        <v>59930.0</v>
      </c>
      <c r="D3963" s="1">
        <v>0.034645</v>
      </c>
      <c r="E3963" s="1">
        <v>0.068543</v>
      </c>
      <c r="F3963" s="1">
        <v>0.017357</v>
      </c>
      <c r="G3963" s="1">
        <v>0.032591</v>
      </c>
      <c r="H3963" s="1">
        <v>0.00904</v>
      </c>
      <c r="I3963" s="1">
        <v>0.027686</v>
      </c>
      <c r="J3963" s="1">
        <v>0.005927</v>
      </c>
      <c r="K3963" s="1">
        <v>0.043275</v>
      </c>
    </row>
    <row r="3964" ht="15.75" customHeight="1">
      <c r="A3964" s="1">
        <v>59930.499965</v>
      </c>
      <c r="B3964" s="1">
        <v>59930.0</v>
      </c>
      <c r="C3964" s="1">
        <v>59931.0</v>
      </c>
      <c r="D3964" s="1">
        <v>0.005649</v>
      </c>
      <c r="E3964" s="1">
        <v>0.015429</v>
      </c>
      <c r="F3964" s="1">
        <v>-0.004441</v>
      </c>
      <c r="G3964" s="1">
        <v>0.006061</v>
      </c>
      <c r="H3964" s="1">
        <v>0.00557</v>
      </c>
      <c r="I3964" s="1">
        <v>0.006445</v>
      </c>
      <c r="J3964" s="1">
        <v>4.34E-4</v>
      </c>
      <c r="K3964" s="1">
        <v>0.009945</v>
      </c>
    </row>
    <row r="3965" ht="15.75" customHeight="1">
      <c r="A3965" s="1">
        <v>59931.499965</v>
      </c>
      <c r="B3965" s="1">
        <v>59931.0</v>
      </c>
      <c r="C3965" s="1">
        <v>59932.0</v>
      </c>
      <c r="D3965" s="1">
        <v>-0.023898</v>
      </c>
      <c r="E3965" s="1">
        <v>0.012712</v>
      </c>
      <c r="F3965" s="1">
        <v>0.009548</v>
      </c>
      <c r="G3965" s="1">
        <v>0.005302</v>
      </c>
      <c r="H3965" s="1">
        <v>-0.007655</v>
      </c>
      <c r="I3965" s="1">
        <v>0.005187</v>
      </c>
      <c r="J3965" s="1">
        <v>-0.01643</v>
      </c>
      <c r="K3965" s="1">
        <v>0.008307</v>
      </c>
    </row>
    <row r="3966" ht="15.75" customHeight="1">
      <c r="A3966" s="1">
        <v>59932.499965</v>
      </c>
      <c r="B3966" s="1">
        <v>59932.0</v>
      </c>
      <c r="C3966" s="1">
        <v>59933.0</v>
      </c>
      <c r="D3966" s="1">
        <v>-0.019794</v>
      </c>
      <c r="E3966" s="1">
        <v>0.012551</v>
      </c>
      <c r="F3966" s="1">
        <v>-0.001092</v>
      </c>
      <c r="G3966" s="1">
        <v>0.005</v>
      </c>
      <c r="H3966" s="1">
        <v>-0.004841</v>
      </c>
      <c r="I3966" s="1">
        <v>0.005259</v>
      </c>
      <c r="J3966" s="1">
        <v>-0.010859</v>
      </c>
      <c r="K3966" s="1">
        <v>0.00823</v>
      </c>
    </row>
    <row r="3967" ht="15.75" customHeight="1">
      <c r="A3967" s="1">
        <v>59933.499965</v>
      </c>
      <c r="B3967" s="1">
        <v>59933.0</v>
      </c>
      <c r="C3967" s="1">
        <v>59934.0</v>
      </c>
      <c r="D3967" s="1">
        <v>0.001249</v>
      </c>
      <c r="E3967" s="1">
        <v>0.012015</v>
      </c>
      <c r="F3967" s="1">
        <v>-0.003645</v>
      </c>
      <c r="G3967" s="1">
        <v>0.004907</v>
      </c>
      <c r="H3967" s="1">
        <v>0.004674</v>
      </c>
      <c r="I3967" s="1">
        <v>0.005276</v>
      </c>
      <c r="J3967" s="1">
        <v>-9.24E-4</v>
      </c>
      <c r="K3967" s="1">
        <v>0.00781</v>
      </c>
    </row>
    <row r="3968" ht="15.75" customHeight="1">
      <c r="A3968" s="1">
        <v>59934.499965</v>
      </c>
      <c r="B3968" s="1">
        <v>59934.0</v>
      </c>
      <c r="C3968" s="1">
        <v>59935.0</v>
      </c>
      <c r="D3968" s="1">
        <v>0.001454</v>
      </c>
      <c r="E3968" s="1">
        <v>0.012765</v>
      </c>
      <c r="F3968" s="1">
        <v>-4.99E-4</v>
      </c>
      <c r="G3968" s="1">
        <v>0.005582</v>
      </c>
      <c r="H3968" s="1">
        <v>-0.007206</v>
      </c>
      <c r="I3968" s="1">
        <v>0.005567</v>
      </c>
      <c r="J3968" s="1">
        <v>0.010377</v>
      </c>
      <c r="K3968" s="1">
        <v>0.00838</v>
      </c>
    </row>
    <row r="3969" ht="15.75" customHeight="1">
      <c r="A3969" s="1">
        <v>59935.499965</v>
      </c>
      <c r="B3969" s="1">
        <v>59935.0</v>
      </c>
      <c r="C3969" s="1">
        <v>59936.0</v>
      </c>
      <c r="D3969" s="1">
        <v>-0.018364</v>
      </c>
      <c r="E3969" s="1">
        <v>0.012178</v>
      </c>
      <c r="F3969" s="1">
        <v>0.002105</v>
      </c>
      <c r="G3969" s="1">
        <v>0.005271</v>
      </c>
      <c r="H3969" s="1">
        <v>-0.006247</v>
      </c>
      <c r="I3969" s="1">
        <v>0.005467</v>
      </c>
      <c r="J3969" s="1">
        <v>-0.008526</v>
      </c>
      <c r="K3969" s="1">
        <v>0.007896</v>
      </c>
    </row>
    <row r="3970" ht="15.75" customHeight="1">
      <c r="A3970" s="1">
        <v>59936.499965</v>
      </c>
      <c r="B3970" s="1">
        <v>59936.0</v>
      </c>
      <c r="C3970" s="1">
        <v>59937.0</v>
      </c>
      <c r="D3970" s="1">
        <v>-0.017549</v>
      </c>
      <c r="E3970" s="1">
        <v>0.01247</v>
      </c>
      <c r="F3970" s="1">
        <v>-0.00943</v>
      </c>
      <c r="G3970" s="1">
        <v>0.005428</v>
      </c>
      <c r="H3970" s="1">
        <v>-0.002776</v>
      </c>
      <c r="I3970" s="1">
        <v>0.005517</v>
      </c>
      <c r="J3970" s="1">
        <v>-0.005898</v>
      </c>
      <c r="K3970" s="1">
        <v>0.008115</v>
      </c>
    </row>
    <row r="3971" ht="15.75" customHeight="1">
      <c r="A3971" s="1">
        <v>59937.499965</v>
      </c>
      <c r="B3971" s="1">
        <v>59937.0</v>
      </c>
      <c r="C3971" s="1">
        <v>59938.0</v>
      </c>
      <c r="D3971" s="1">
        <v>0.002956</v>
      </c>
      <c r="E3971" s="1">
        <v>0.012643</v>
      </c>
      <c r="F3971" s="1">
        <v>-0.004649</v>
      </c>
      <c r="G3971" s="1">
        <v>0.005356</v>
      </c>
      <c r="H3971" s="1">
        <v>0.005923</v>
      </c>
      <c r="I3971" s="1">
        <v>0.005861</v>
      </c>
      <c r="J3971" s="1">
        <v>-0.001878</v>
      </c>
      <c r="K3971" s="1">
        <v>0.007941</v>
      </c>
    </row>
    <row r="3972" ht="15.75" customHeight="1">
      <c r="A3972" s="1">
        <v>59938.499965</v>
      </c>
      <c r="B3972" s="1">
        <v>59938.0</v>
      </c>
      <c r="C3972" s="1">
        <v>59939.0</v>
      </c>
      <c r="D3972" s="1">
        <v>-0.001173</v>
      </c>
      <c r="E3972" s="1">
        <v>0.013254</v>
      </c>
      <c r="F3972" s="1">
        <v>-0.006714</v>
      </c>
      <c r="G3972" s="1">
        <v>0.005521</v>
      </c>
      <c r="H3972" s="1">
        <v>-0.004631</v>
      </c>
      <c r="I3972" s="1">
        <v>0.005993</v>
      </c>
      <c r="J3972" s="1">
        <v>0.009994</v>
      </c>
      <c r="K3972" s="1">
        <v>0.008524</v>
      </c>
    </row>
    <row r="3973" ht="15.75" customHeight="1">
      <c r="A3973" s="1">
        <v>59939.499965</v>
      </c>
      <c r="B3973" s="1">
        <v>59939.0</v>
      </c>
      <c r="C3973" s="1">
        <v>59940.0</v>
      </c>
      <c r="D3973" s="1">
        <v>0.013961</v>
      </c>
      <c r="E3973" s="1">
        <v>0.016859</v>
      </c>
      <c r="F3973" s="1">
        <v>0.013904</v>
      </c>
      <c r="G3973" s="1">
        <v>0.008463</v>
      </c>
      <c r="H3973" s="1">
        <v>-0.012667</v>
      </c>
      <c r="I3973" s="1">
        <v>0.007021</v>
      </c>
      <c r="J3973" s="1">
        <v>0.018912</v>
      </c>
      <c r="K3973" s="1">
        <v>0.011109</v>
      </c>
    </row>
    <row r="3974" ht="15.75" customHeight="1">
      <c r="A3974" s="1">
        <v>59940.499965</v>
      </c>
      <c r="B3974" s="1">
        <v>59940.0</v>
      </c>
      <c r="C3974" s="1">
        <v>59941.0</v>
      </c>
      <c r="D3974" s="1">
        <v>-0.00892</v>
      </c>
      <c r="E3974" s="1">
        <v>0.020474</v>
      </c>
      <c r="F3974" s="1">
        <v>-0.004547</v>
      </c>
      <c r="G3974" s="1">
        <v>0.009218</v>
      </c>
      <c r="H3974" s="1">
        <v>0.002246</v>
      </c>
      <c r="I3974" s="1">
        <v>0.00953</v>
      </c>
      <c r="J3974" s="1">
        <v>-0.009301</v>
      </c>
      <c r="K3974" s="1">
        <v>0.013144</v>
      </c>
    </row>
    <row r="3975" ht="15.75" customHeight="1">
      <c r="A3975" s="1">
        <v>59941.499965</v>
      </c>
      <c r="B3975" s="1">
        <v>59941.0</v>
      </c>
      <c r="C3975" s="1">
        <v>59942.0</v>
      </c>
      <c r="D3975" s="1">
        <v>-0.019094</v>
      </c>
      <c r="E3975" s="1">
        <v>0.01394</v>
      </c>
      <c r="F3975" s="1">
        <v>-0.001879</v>
      </c>
      <c r="G3975" s="1">
        <v>0.006995</v>
      </c>
      <c r="H3975" s="1">
        <v>-0.00423</v>
      </c>
      <c r="I3975" s="1">
        <v>0.006474</v>
      </c>
      <c r="J3975" s="1">
        <v>-0.012703</v>
      </c>
      <c r="K3975" s="1">
        <v>0.00868</v>
      </c>
    </row>
    <row r="3976" ht="15.75" customHeight="1">
      <c r="A3976" s="1">
        <v>59942.499965</v>
      </c>
      <c r="B3976" s="1">
        <v>59942.0</v>
      </c>
      <c r="C3976" s="1">
        <v>59943.0</v>
      </c>
      <c r="D3976" s="1">
        <v>0.01338</v>
      </c>
      <c r="E3976" s="1">
        <v>0.015684</v>
      </c>
      <c r="F3976" s="1">
        <v>-0.004775</v>
      </c>
      <c r="G3976" s="1">
        <v>0.007369</v>
      </c>
      <c r="H3976" s="1">
        <v>0.006411</v>
      </c>
      <c r="I3976" s="1">
        <v>0.007279</v>
      </c>
      <c r="J3976" s="1">
        <v>0.00827</v>
      </c>
      <c r="K3976" s="1">
        <v>0.009948</v>
      </c>
    </row>
    <row r="3977" ht="15.75" customHeight="1">
      <c r="A3977" s="1">
        <v>59943.499965</v>
      </c>
      <c r="B3977" s="1">
        <v>59943.0</v>
      </c>
      <c r="C3977" s="1">
        <v>59944.0</v>
      </c>
      <c r="D3977" s="1">
        <v>0.027845</v>
      </c>
      <c r="E3977" s="1">
        <v>0.015138</v>
      </c>
      <c r="F3977" s="1">
        <v>0.011029</v>
      </c>
      <c r="G3977" s="1">
        <v>0.007573</v>
      </c>
      <c r="H3977" s="1">
        <v>0.00893</v>
      </c>
      <c r="I3977" s="1">
        <v>0.00707</v>
      </c>
      <c r="J3977" s="1">
        <v>0.007227</v>
      </c>
      <c r="K3977" s="1">
        <v>0.009296</v>
      </c>
    </row>
    <row r="3978" ht="15.75" customHeight="1">
      <c r="A3978" s="1">
        <v>59944.499965</v>
      </c>
      <c r="B3978" s="1">
        <v>59944.0</v>
      </c>
      <c r="C3978" s="1">
        <v>59945.0</v>
      </c>
      <c r="D3978" s="1">
        <v>1.33E-4</v>
      </c>
      <c r="E3978" s="1">
        <v>0.016191</v>
      </c>
      <c r="F3978" s="1">
        <v>-0.003665</v>
      </c>
      <c r="G3978" s="1">
        <v>0.007543</v>
      </c>
      <c r="H3978" s="1">
        <v>0.004062</v>
      </c>
      <c r="I3978" s="1">
        <v>0.00762</v>
      </c>
      <c r="J3978" s="1">
        <v>-0.003599</v>
      </c>
      <c r="K3978" s="1">
        <v>0.009961</v>
      </c>
    </row>
    <row r="3979" ht="15.75" customHeight="1">
      <c r="A3979" s="1">
        <v>59945.499965</v>
      </c>
      <c r="B3979" s="1">
        <v>59945.0</v>
      </c>
      <c r="C3979" s="1">
        <v>59946.0</v>
      </c>
      <c r="D3979" s="1">
        <v>-5.28E-4</v>
      </c>
      <c r="E3979" s="1">
        <v>0.016638</v>
      </c>
      <c r="F3979" s="1">
        <v>0.005378</v>
      </c>
      <c r="G3979" s="1">
        <v>0.008023</v>
      </c>
      <c r="H3979" s="1">
        <v>-0.00134</v>
      </c>
      <c r="I3979" s="1">
        <v>0.007656</v>
      </c>
      <c r="J3979" s="1">
        <v>-0.002472</v>
      </c>
      <c r="K3979" s="1">
        <v>0.010179</v>
      </c>
    </row>
    <row r="3980" ht="15.75" customHeight="1">
      <c r="A3980" s="1">
        <v>59946.499965</v>
      </c>
      <c r="B3980" s="1">
        <v>59946.0</v>
      </c>
      <c r="C3980" s="1">
        <v>59947.0</v>
      </c>
      <c r="D3980" s="1">
        <v>-0.010006</v>
      </c>
      <c r="E3980" s="1">
        <v>0.0187</v>
      </c>
      <c r="F3980" s="1">
        <v>-0.021953</v>
      </c>
      <c r="G3980" s="1">
        <v>0.007185</v>
      </c>
      <c r="H3980" s="1">
        <v>4.12E-4</v>
      </c>
      <c r="I3980" s="1">
        <v>0.008663</v>
      </c>
      <c r="J3980" s="1">
        <v>0.005778</v>
      </c>
      <c r="K3980" s="1">
        <v>0.011765</v>
      </c>
    </row>
    <row r="3981" ht="15.75" customHeight="1">
      <c r="A3981" s="1">
        <v>59947.499965</v>
      </c>
      <c r="B3981" s="1">
        <v>59947.0</v>
      </c>
      <c r="C3981" s="1">
        <v>59948.0</v>
      </c>
      <c r="D3981" s="1">
        <v>-0.010738</v>
      </c>
      <c r="E3981" s="1">
        <v>0.0206</v>
      </c>
      <c r="F3981" s="1">
        <v>0.005844</v>
      </c>
      <c r="G3981" s="1">
        <v>0.009902</v>
      </c>
      <c r="H3981" s="1">
        <v>-0.008329</v>
      </c>
      <c r="I3981" s="1">
        <v>0.009246</v>
      </c>
      <c r="J3981" s="1">
        <v>-0.002185</v>
      </c>
      <c r="K3981" s="1">
        <v>0.012487</v>
      </c>
    </row>
    <row r="3982" ht="15.75" customHeight="1">
      <c r="A3982" s="1">
        <v>59948.499965</v>
      </c>
      <c r="B3982" s="1">
        <v>59948.0</v>
      </c>
      <c r="C3982" s="1">
        <v>59949.0</v>
      </c>
      <c r="D3982" s="1">
        <v>-0.052652</v>
      </c>
      <c r="E3982" s="1">
        <v>0.024503</v>
      </c>
      <c r="F3982" s="1">
        <v>-0.009894</v>
      </c>
      <c r="G3982" s="1">
        <v>0.010066</v>
      </c>
      <c r="H3982" s="1">
        <v>-0.013061</v>
      </c>
      <c r="I3982" s="1">
        <v>0.010986</v>
      </c>
      <c r="J3982" s="1">
        <v>-0.023434</v>
      </c>
      <c r="K3982" s="1">
        <v>0.014932</v>
      </c>
    </row>
    <row r="3983" ht="15.75" customHeight="1">
      <c r="A3983" s="1">
        <v>59949.499965</v>
      </c>
      <c r="B3983" s="1">
        <v>59949.0</v>
      </c>
      <c r="C3983" s="1">
        <v>59950.0</v>
      </c>
      <c r="D3983" s="1">
        <v>-0.034784</v>
      </c>
      <c r="E3983" s="1">
        <v>0.030758</v>
      </c>
      <c r="F3983" s="1">
        <v>-0.016885</v>
      </c>
      <c r="G3983" s="1">
        <v>0.013387</v>
      </c>
      <c r="H3983" s="1">
        <v>-0.010953</v>
      </c>
      <c r="I3983" s="1">
        <v>0.013404</v>
      </c>
      <c r="J3983" s="1">
        <v>-0.007552</v>
      </c>
      <c r="K3983" s="1">
        <v>0.018543</v>
      </c>
    </row>
    <row r="3984" ht="15.75" customHeight="1">
      <c r="A3984" s="1">
        <v>59978.499965</v>
      </c>
      <c r="B3984" s="1">
        <v>59978.0</v>
      </c>
      <c r="C3984" s="1">
        <v>59979.0</v>
      </c>
      <c r="D3984" s="1">
        <v>-0.045536</v>
      </c>
      <c r="E3984" s="1">
        <v>0.036703</v>
      </c>
      <c r="F3984" s="1">
        <v>0.012179</v>
      </c>
      <c r="G3984" s="1">
        <v>0.016208</v>
      </c>
      <c r="H3984" s="1">
        <v>-0.02242</v>
      </c>
      <c r="I3984" s="1">
        <v>0.016859</v>
      </c>
      <c r="J3984" s="1">
        <v>-0.02555</v>
      </c>
      <c r="K3984" s="1">
        <v>0.023993</v>
      </c>
    </row>
    <row r="3985" ht="15.75" customHeight="1">
      <c r="A3985" s="1">
        <v>59979.499965</v>
      </c>
      <c r="B3985" s="1">
        <v>59979.0</v>
      </c>
      <c r="C3985" s="1">
        <v>59980.0</v>
      </c>
      <c r="D3985" s="1">
        <v>-0.032525</v>
      </c>
      <c r="E3985" s="1">
        <v>0.013914</v>
      </c>
      <c r="F3985" s="1">
        <v>-0.001049</v>
      </c>
      <c r="G3985" s="1">
        <v>0.006576</v>
      </c>
      <c r="H3985" s="1">
        <v>-0.008666</v>
      </c>
      <c r="I3985" s="1">
        <v>0.006341</v>
      </c>
      <c r="J3985" s="1">
        <v>-0.019351</v>
      </c>
      <c r="K3985" s="1">
        <v>0.009015</v>
      </c>
    </row>
    <row r="3986" ht="15.75" customHeight="1">
      <c r="A3986" s="1">
        <v>59980.499965</v>
      </c>
      <c r="B3986" s="1">
        <v>59980.0</v>
      </c>
      <c r="C3986" s="1">
        <v>59981.0</v>
      </c>
      <c r="D3986" s="1">
        <v>-0.025019</v>
      </c>
      <c r="E3986" s="1">
        <v>0.013204</v>
      </c>
      <c r="F3986" s="1">
        <v>-0.00174</v>
      </c>
      <c r="G3986" s="1">
        <v>0.005922</v>
      </c>
      <c r="H3986" s="1">
        <v>-0.010131</v>
      </c>
      <c r="I3986" s="1">
        <v>0.006109</v>
      </c>
      <c r="J3986" s="1">
        <v>-0.008471</v>
      </c>
      <c r="K3986" s="1">
        <v>0.008542</v>
      </c>
    </row>
    <row r="3987" ht="15.75" customHeight="1">
      <c r="A3987" s="1">
        <v>59981.499965</v>
      </c>
      <c r="B3987" s="1">
        <v>59981.0</v>
      </c>
      <c r="C3987" s="1">
        <v>59982.0</v>
      </c>
      <c r="D3987" s="1">
        <v>0.004454</v>
      </c>
      <c r="E3987" s="1">
        <v>0.01311</v>
      </c>
      <c r="F3987" s="1">
        <v>-0.003437</v>
      </c>
      <c r="G3987" s="1">
        <v>0.005759</v>
      </c>
      <c r="H3987" s="1">
        <v>0.008539</v>
      </c>
      <c r="I3987" s="1">
        <v>0.006098</v>
      </c>
      <c r="J3987" s="1">
        <v>-0.002584</v>
      </c>
      <c r="K3987" s="1">
        <v>0.00826</v>
      </c>
    </row>
    <row r="3988" ht="15.75" customHeight="1">
      <c r="A3988" s="1">
        <v>59982.499965</v>
      </c>
      <c r="B3988" s="1">
        <v>59982.0</v>
      </c>
      <c r="C3988" s="1">
        <v>59983.0</v>
      </c>
      <c r="D3988" s="1">
        <v>-0.016763</v>
      </c>
      <c r="E3988" s="1">
        <v>0.0113</v>
      </c>
      <c r="F3988" s="1">
        <v>-0.003208</v>
      </c>
      <c r="G3988" s="1">
        <v>0.005234</v>
      </c>
      <c r="H3988" s="1">
        <v>-0.005191</v>
      </c>
      <c r="I3988" s="1">
        <v>0.005082</v>
      </c>
      <c r="J3988" s="1">
        <v>-0.004935</v>
      </c>
      <c r="K3988" s="1">
        <v>0.007207</v>
      </c>
    </row>
    <row r="3989" ht="15.75" customHeight="1">
      <c r="A3989" s="1">
        <v>59983.499965</v>
      </c>
      <c r="B3989" s="1">
        <v>59983.0</v>
      </c>
      <c r="C3989" s="1">
        <v>59984.0</v>
      </c>
      <c r="D3989" s="1">
        <v>-0.014739</v>
      </c>
      <c r="E3989" s="1">
        <v>0.011553</v>
      </c>
      <c r="F3989" s="1">
        <v>-0.005019</v>
      </c>
      <c r="G3989" s="1">
        <v>0.005138</v>
      </c>
      <c r="H3989" s="1">
        <v>0.002444</v>
      </c>
      <c r="I3989" s="1">
        <v>0.005359</v>
      </c>
      <c r="J3989" s="1">
        <v>-0.013346</v>
      </c>
      <c r="K3989" s="1">
        <v>0.007224</v>
      </c>
    </row>
    <row r="3990" ht="15.75" customHeight="1">
      <c r="A3990" s="1">
        <v>59984.499965</v>
      </c>
      <c r="B3990" s="1">
        <v>59984.0</v>
      </c>
      <c r="C3990" s="1">
        <v>59985.0</v>
      </c>
      <c r="D3990" s="1">
        <v>-0.029215</v>
      </c>
      <c r="E3990" s="1">
        <v>0.01094</v>
      </c>
      <c r="F3990" s="1">
        <v>9.96E-4</v>
      </c>
      <c r="G3990" s="1">
        <v>0.005109</v>
      </c>
      <c r="H3990" s="1">
        <v>-0.01598</v>
      </c>
      <c r="I3990" s="1">
        <v>0.004861</v>
      </c>
      <c r="J3990" s="1">
        <v>-0.006038</v>
      </c>
      <c r="K3990" s="1">
        <v>0.007018</v>
      </c>
    </row>
    <row r="3991" ht="15.75" customHeight="1">
      <c r="A3991" s="1">
        <v>59985.499965</v>
      </c>
      <c r="B3991" s="1">
        <v>59985.0</v>
      </c>
      <c r="C3991" s="1">
        <v>59986.0</v>
      </c>
      <c r="D3991" s="1">
        <v>-0.028553</v>
      </c>
      <c r="E3991" s="1">
        <v>0.011095</v>
      </c>
      <c r="F3991" s="1">
        <v>-0.0074</v>
      </c>
      <c r="G3991" s="1">
        <v>0.004812</v>
      </c>
      <c r="H3991" s="1">
        <v>-0.005661</v>
      </c>
      <c r="I3991" s="1">
        <v>0.005124</v>
      </c>
      <c r="J3991" s="1">
        <v>-0.013862</v>
      </c>
      <c r="K3991" s="1">
        <v>0.007013</v>
      </c>
    </row>
    <row r="3992" ht="15.75" customHeight="1">
      <c r="A3992" s="1">
        <v>59986.499965</v>
      </c>
      <c r="B3992" s="1">
        <v>59986.0</v>
      </c>
      <c r="C3992" s="1">
        <v>59987.0</v>
      </c>
      <c r="D3992" s="1">
        <v>-0.013883</v>
      </c>
      <c r="E3992" s="1">
        <v>0.011134</v>
      </c>
      <c r="F3992" s="1">
        <v>-5.75E-4</v>
      </c>
      <c r="G3992" s="1">
        <v>0.004863</v>
      </c>
      <c r="H3992" s="1">
        <v>-0.006234</v>
      </c>
      <c r="I3992" s="1">
        <v>0.005095</v>
      </c>
      <c r="J3992" s="1">
        <v>-0.003554</v>
      </c>
      <c r="K3992" s="1">
        <v>0.007083</v>
      </c>
    </row>
    <row r="3993" ht="15.75" customHeight="1">
      <c r="A3993" s="1">
        <v>59987.499965</v>
      </c>
      <c r="B3993" s="1">
        <v>59987.0</v>
      </c>
      <c r="C3993" s="1">
        <v>59988.0</v>
      </c>
      <c r="D3993" s="1">
        <v>-6.05E-4</v>
      </c>
      <c r="E3993" s="1">
        <v>0.012501</v>
      </c>
      <c r="F3993" s="1">
        <v>0.002188</v>
      </c>
      <c r="G3993" s="1">
        <v>0.005866</v>
      </c>
      <c r="H3993" s="1">
        <v>-0.01061</v>
      </c>
      <c r="I3993" s="1">
        <v>0.005328</v>
      </c>
      <c r="J3993" s="1">
        <v>0.010476</v>
      </c>
      <c r="K3993" s="1">
        <v>0.008175</v>
      </c>
    </row>
    <row r="3994" ht="15.75" customHeight="1">
      <c r="A3994" s="1">
        <v>59988.499965</v>
      </c>
      <c r="B3994" s="1">
        <v>59988.0</v>
      </c>
      <c r="C3994" s="1">
        <v>59989.0</v>
      </c>
      <c r="D3994" s="1">
        <v>0.009742</v>
      </c>
      <c r="E3994" s="1">
        <v>0.011583</v>
      </c>
      <c r="F3994" s="1">
        <v>0.003294</v>
      </c>
      <c r="G3994" s="1">
        <v>0.005079</v>
      </c>
      <c r="H3994" s="1">
        <v>0.003342</v>
      </c>
      <c r="I3994" s="1">
        <v>0.005208</v>
      </c>
      <c r="J3994" s="1">
        <v>0.003185</v>
      </c>
      <c r="K3994" s="1">
        <v>0.007322</v>
      </c>
    </row>
    <row r="3995" ht="15.75" customHeight="1">
      <c r="A3995" s="1">
        <v>59989.499965</v>
      </c>
      <c r="B3995" s="1">
        <v>59989.0</v>
      </c>
      <c r="C3995" s="1">
        <v>59990.0</v>
      </c>
      <c r="D3995" s="1">
        <v>0.027644</v>
      </c>
      <c r="E3995" s="1">
        <v>0.014162</v>
      </c>
      <c r="F3995" s="1">
        <v>-5.08E-4</v>
      </c>
      <c r="G3995" s="1">
        <v>0.006264</v>
      </c>
      <c r="H3995" s="1">
        <v>0.005613</v>
      </c>
      <c r="I3995" s="1">
        <v>0.006322</v>
      </c>
      <c r="J3995" s="1">
        <v>0.019771</v>
      </c>
      <c r="K3995" s="1">
        <v>0.009167</v>
      </c>
    </row>
    <row r="3996" ht="15.75" customHeight="1">
      <c r="A3996" s="1">
        <v>59990.499965</v>
      </c>
      <c r="B3996" s="1">
        <v>59990.0</v>
      </c>
      <c r="C3996" s="1">
        <v>59991.0</v>
      </c>
      <c r="D3996" s="1">
        <v>0.019011</v>
      </c>
      <c r="E3996" s="1">
        <v>0.014163</v>
      </c>
      <c r="F3996" s="1">
        <v>0.003296</v>
      </c>
      <c r="G3996" s="1">
        <v>0.006318</v>
      </c>
      <c r="H3996" s="1">
        <v>0.006137</v>
      </c>
      <c r="I3996" s="1">
        <v>0.005885</v>
      </c>
      <c r="J3996" s="1">
        <v>0.007333</v>
      </c>
      <c r="K3996" s="1">
        <v>0.00932</v>
      </c>
    </row>
    <row r="3997" ht="15.75" customHeight="1">
      <c r="A3997" s="1">
        <v>59991.499965</v>
      </c>
      <c r="B3997" s="1">
        <v>59991.0</v>
      </c>
      <c r="C3997" s="1">
        <v>59992.0</v>
      </c>
      <c r="D3997" s="1">
        <v>-0.030141</v>
      </c>
      <c r="E3997" s="1">
        <v>0.01849</v>
      </c>
      <c r="F3997" s="1">
        <v>-0.002718</v>
      </c>
      <c r="G3997" s="1">
        <v>0.007589</v>
      </c>
      <c r="H3997" s="1">
        <v>-0.003498</v>
      </c>
      <c r="I3997" s="1">
        <v>0.007717</v>
      </c>
      <c r="J3997" s="1">
        <v>-0.01785</v>
      </c>
      <c r="K3997" s="1">
        <v>0.01198</v>
      </c>
    </row>
    <row r="3998" ht="15.75" customHeight="1">
      <c r="A3998" s="1">
        <v>59992.499965</v>
      </c>
      <c r="B3998" s="1">
        <v>59992.0</v>
      </c>
      <c r="C3998" s="1">
        <v>59993.0</v>
      </c>
      <c r="D3998" s="1">
        <v>0.02731</v>
      </c>
      <c r="E3998" s="1">
        <v>0.018432</v>
      </c>
      <c r="F3998" s="1">
        <v>0.009931</v>
      </c>
      <c r="G3998" s="1">
        <v>0.009973</v>
      </c>
      <c r="H3998" s="1">
        <v>0.024823</v>
      </c>
      <c r="I3998" s="1">
        <v>0.008813</v>
      </c>
      <c r="J3998" s="1">
        <v>-0.012624</v>
      </c>
      <c r="K3998" s="1">
        <v>0.009896</v>
      </c>
    </row>
    <row r="3999" ht="15.75" customHeight="1">
      <c r="A3999" s="1">
        <v>59993.499965</v>
      </c>
      <c r="B3999" s="1">
        <v>59993.0</v>
      </c>
      <c r="C3999" s="1">
        <v>59994.0</v>
      </c>
      <c r="D3999" s="1">
        <v>-0.011788</v>
      </c>
      <c r="E3999" s="1">
        <v>0.056043</v>
      </c>
      <c r="F3999" s="1">
        <v>-0.011873</v>
      </c>
      <c r="G3999" s="1">
        <v>0.023632</v>
      </c>
      <c r="H3999" s="1">
        <v>-0.017423</v>
      </c>
      <c r="I3999" s="1">
        <v>0.020023</v>
      </c>
      <c r="J3999" s="1">
        <v>0.018323</v>
      </c>
      <c r="K3999" s="1">
        <v>0.038184</v>
      </c>
    </row>
    <row r="4000" ht="15.75" customHeight="1">
      <c r="A4000" s="1">
        <v>59994.499965</v>
      </c>
      <c r="B4000" s="1">
        <v>59994.0</v>
      </c>
      <c r="C4000" s="1">
        <v>59995.0</v>
      </c>
      <c r="D4000" s="1">
        <v>-0.021313</v>
      </c>
      <c r="E4000" s="1">
        <v>0.014889</v>
      </c>
      <c r="F4000" s="1">
        <v>-0.00729</v>
      </c>
      <c r="G4000" s="1">
        <v>0.006804</v>
      </c>
      <c r="H4000" s="1">
        <v>-0.008421</v>
      </c>
      <c r="I4000" s="1">
        <v>0.005965</v>
      </c>
      <c r="J4000" s="1">
        <v>-0.003933</v>
      </c>
      <c r="K4000" s="1">
        <v>0.009487</v>
      </c>
    </row>
    <row r="4001" ht="15.75" customHeight="1">
      <c r="A4001" s="1">
        <v>59995.499965</v>
      </c>
      <c r="B4001" s="1">
        <v>59995.0</v>
      </c>
      <c r="C4001" s="1">
        <v>59996.0</v>
      </c>
      <c r="D4001" s="1">
        <v>-0.019232</v>
      </c>
      <c r="E4001" s="1">
        <v>0.01399</v>
      </c>
      <c r="F4001" s="1">
        <v>-0.003451</v>
      </c>
      <c r="G4001" s="1">
        <v>0.006869</v>
      </c>
      <c r="H4001" s="1">
        <v>-0.006303</v>
      </c>
      <c r="I4001" s="1">
        <v>0.005878</v>
      </c>
      <c r="J4001" s="1">
        <v>-0.006008</v>
      </c>
      <c r="K4001" s="1">
        <v>0.008528</v>
      </c>
    </row>
    <row r="4002" ht="15.75" customHeight="1">
      <c r="A4002" s="1">
        <v>59996.499965</v>
      </c>
      <c r="B4002" s="1">
        <v>59996.0</v>
      </c>
      <c r="C4002" s="1">
        <v>59997.0</v>
      </c>
      <c r="D4002" s="1">
        <v>0.001314</v>
      </c>
      <c r="E4002" s="1">
        <v>0.013826</v>
      </c>
      <c r="F4002" s="1">
        <v>-1.93E-4</v>
      </c>
      <c r="G4002" s="1">
        <v>0.006108</v>
      </c>
      <c r="H4002" s="1">
        <v>7.0E-6</v>
      </c>
      <c r="I4002" s="1">
        <v>0.005609</v>
      </c>
      <c r="J4002" s="1">
        <v>5.68E-4</v>
      </c>
      <c r="K4002" s="1">
        <v>0.008812</v>
      </c>
    </row>
    <row r="4003" ht="15.75" customHeight="1">
      <c r="A4003" s="1">
        <v>59997.499965</v>
      </c>
      <c r="B4003" s="1">
        <v>59997.0</v>
      </c>
      <c r="C4003" s="1">
        <v>59998.0</v>
      </c>
      <c r="D4003" s="1">
        <v>-0.006984</v>
      </c>
      <c r="E4003" s="1">
        <v>0.013132</v>
      </c>
      <c r="F4003" s="1">
        <v>0.003395</v>
      </c>
      <c r="G4003" s="1">
        <v>0.006523</v>
      </c>
      <c r="H4003" s="1">
        <v>-0.001129</v>
      </c>
      <c r="I4003" s="1">
        <v>0.005561</v>
      </c>
      <c r="J4003" s="1">
        <v>-0.005968</v>
      </c>
      <c r="K4003" s="1">
        <v>0.007958</v>
      </c>
    </row>
    <row r="4004" ht="15.75" customHeight="1">
      <c r="A4004" s="1">
        <v>59998.499965</v>
      </c>
      <c r="B4004" s="1">
        <v>59998.0</v>
      </c>
      <c r="C4004" s="1">
        <v>59999.0</v>
      </c>
      <c r="D4004" s="1">
        <v>-0.010333</v>
      </c>
      <c r="E4004" s="1">
        <v>0.014248</v>
      </c>
      <c r="F4004" s="1">
        <v>5.6E-5</v>
      </c>
      <c r="G4004" s="1">
        <v>0.006217</v>
      </c>
      <c r="H4004" s="1">
        <v>-0.006564</v>
      </c>
      <c r="I4004" s="1">
        <v>0.006042</v>
      </c>
      <c r="J4004" s="1">
        <v>-0.001399</v>
      </c>
      <c r="K4004" s="1">
        <v>0.00884</v>
      </c>
    </row>
    <row r="4005" ht="15.75" customHeight="1">
      <c r="A4005" s="1">
        <v>59999.499965</v>
      </c>
      <c r="B4005" s="1">
        <v>59999.0</v>
      </c>
      <c r="C4005" s="1">
        <v>60000.0</v>
      </c>
      <c r="D4005" s="1">
        <v>-0.017047</v>
      </c>
      <c r="E4005" s="1">
        <v>0.016357</v>
      </c>
      <c r="F4005" s="1">
        <v>-0.001713</v>
      </c>
      <c r="G4005" s="1">
        <v>0.007513</v>
      </c>
      <c r="H4005" s="1">
        <v>-0.006242</v>
      </c>
      <c r="I4005" s="1">
        <v>0.006813</v>
      </c>
      <c r="J4005" s="1">
        <v>-0.006406</v>
      </c>
      <c r="K4005" s="1">
        <v>0.010202</v>
      </c>
    </row>
    <row r="4006" ht="15.75" customHeight="1">
      <c r="A4006" s="1">
        <v>60000.499965</v>
      </c>
      <c r="B4006" s="1">
        <v>60000.0</v>
      </c>
      <c r="C4006" s="1">
        <v>60001.0</v>
      </c>
      <c r="D4006" s="1">
        <v>0.043826</v>
      </c>
      <c r="E4006" s="1">
        <v>0.032505</v>
      </c>
      <c r="F4006" s="1">
        <v>0.020875</v>
      </c>
      <c r="G4006" s="1">
        <v>0.013241</v>
      </c>
      <c r="H4006" s="1">
        <v>-0.01699</v>
      </c>
      <c r="I4006" s="1">
        <v>0.011771</v>
      </c>
      <c r="J4006" s="1">
        <v>0.042371</v>
      </c>
      <c r="K4006" s="1">
        <v>0.020727</v>
      </c>
    </row>
    <row r="4007" ht="15.75" customHeight="1">
      <c r="A4007" s="1">
        <v>60001.499965</v>
      </c>
      <c r="B4007" s="1">
        <v>60001.0</v>
      </c>
      <c r="C4007" s="1">
        <v>60002.0</v>
      </c>
      <c r="D4007" s="1">
        <v>0.017923</v>
      </c>
      <c r="E4007" s="1">
        <v>0.024551</v>
      </c>
      <c r="F4007" s="1">
        <v>-0.014733</v>
      </c>
      <c r="G4007" s="1">
        <v>0.009484</v>
      </c>
      <c r="H4007" s="1">
        <v>5.62E-4</v>
      </c>
      <c r="I4007" s="1">
        <v>0.010425</v>
      </c>
      <c r="J4007" s="1">
        <v>0.026242</v>
      </c>
      <c r="K4007" s="1">
        <v>0.016091</v>
      </c>
    </row>
    <row r="4008" ht="15.75" customHeight="1">
      <c r="A4008" s="1">
        <v>60002.499965</v>
      </c>
      <c r="B4008" s="1">
        <v>60002.0</v>
      </c>
      <c r="C4008" s="1">
        <v>60003.0</v>
      </c>
      <c r="D4008" s="1">
        <v>-0.004604</v>
      </c>
      <c r="E4008" s="1">
        <v>0.020308</v>
      </c>
      <c r="F4008" s="1">
        <v>-0.01143</v>
      </c>
      <c r="G4008" s="1">
        <v>0.008257</v>
      </c>
      <c r="H4008" s="1">
        <v>2.83E-4</v>
      </c>
      <c r="I4008" s="1">
        <v>0.008836</v>
      </c>
      <c r="J4008" s="1">
        <v>0.003313</v>
      </c>
      <c r="K4008" s="1">
        <v>0.012938</v>
      </c>
    </row>
    <row r="4009" ht="15.75" customHeight="1">
      <c r="A4009" s="1">
        <v>60003.499965</v>
      </c>
      <c r="B4009" s="1">
        <v>60003.0</v>
      </c>
      <c r="C4009" s="1">
        <v>60004.0</v>
      </c>
      <c r="D4009" s="1">
        <v>0.005571</v>
      </c>
      <c r="E4009" s="1">
        <v>0.012045</v>
      </c>
      <c r="F4009" s="1">
        <v>-0.003401</v>
      </c>
      <c r="G4009" s="1">
        <v>0.00453</v>
      </c>
      <c r="H4009" s="1">
        <v>-0.001361</v>
      </c>
      <c r="I4009" s="1">
        <v>0.005046</v>
      </c>
      <c r="J4009" s="1">
        <v>0.008444</v>
      </c>
      <c r="K4009" s="1">
        <v>0.007898</v>
      </c>
    </row>
    <row r="4010" ht="15.75" customHeight="1">
      <c r="A4010" s="1">
        <v>60004.499965</v>
      </c>
      <c r="B4010" s="1">
        <v>60004.0</v>
      </c>
      <c r="C4010" s="1">
        <v>60005.0</v>
      </c>
      <c r="D4010" s="1">
        <v>-5.59E-4</v>
      </c>
      <c r="E4010" s="1">
        <v>0.011734</v>
      </c>
      <c r="F4010" s="1">
        <v>-0.002422</v>
      </c>
      <c r="G4010" s="1">
        <v>0.004992</v>
      </c>
      <c r="H4010" s="1">
        <v>0.002894</v>
      </c>
      <c r="I4010" s="1">
        <v>0.004963</v>
      </c>
      <c r="J4010" s="1">
        <v>-0.003074</v>
      </c>
      <c r="K4010" s="1">
        <v>0.007553</v>
      </c>
    </row>
    <row r="4011" ht="15.75" customHeight="1">
      <c r="A4011" s="1">
        <v>60005.499965</v>
      </c>
      <c r="B4011" s="1">
        <v>60005.0</v>
      </c>
      <c r="C4011" s="1">
        <v>60006.0</v>
      </c>
      <c r="D4011" s="1">
        <v>0.0218</v>
      </c>
      <c r="E4011" s="1">
        <v>0.012433</v>
      </c>
      <c r="F4011" s="1">
        <v>0.006658</v>
      </c>
      <c r="G4011" s="1">
        <v>0.005323</v>
      </c>
      <c r="H4011" s="1">
        <v>0.008753</v>
      </c>
      <c r="I4011" s="1">
        <v>0.005416</v>
      </c>
      <c r="J4011" s="1">
        <v>0.004317</v>
      </c>
      <c r="K4011" s="1">
        <v>0.007972</v>
      </c>
    </row>
    <row r="4012" ht="15.75" customHeight="1">
      <c r="A4012" s="1">
        <v>60006.499965</v>
      </c>
      <c r="B4012" s="1">
        <v>60006.0</v>
      </c>
      <c r="C4012" s="1">
        <v>60007.0</v>
      </c>
      <c r="D4012" s="1">
        <v>-0.008219</v>
      </c>
      <c r="E4012" s="1">
        <v>0.011649</v>
      </c>
      <c r="F4012" s="1">
        <v>0.008583</v>
      </c>
      <c r="G4012" s="1">
        <v>0.005314</v>
      </c>
      <c r="H4012" s="1">
        <v>0.001148</v>
      </c>
      <c r="I4012" s="1">
        <v>0.005179</v>
      </c>
      <c r="J4012" s="1">
        <v>-0.014023</v>
      </c>
      <c r="K4012" s="1">
        <v>0.007388</v>
      </c>
    </row>
    <row r="4013" ht="15.75" customHeight="1">
      <c r="A4013" s="1">
        <v>60007.499965</v>
      </c>
      <c r="B4013" s="1">
        <v>60007.0</v>
      </c>
      <c r="C4013" s="1">
        <v>60008.0</v>
      </c>
      <c r="D4013" s="1">
        <v>0.010929</v>
      </c>
      <c r="E4013" s="1">
        <v>0.012948</v>
      </c>
      <c r="F4013" s="1">
        <v>-0.004197</v>
      </c>
      <c r="G4013" s="1">
        <v>0.005218</v>
      </c>
      <c r="H4013" s="1">
        <v>9.9E-5</v>
      </c>
      <c r="I4013" s="1">
        <v>0.005901</v>
      </c>
      <c r="J4013" s="1">
        <v>0.012916</v>
      </c>
      <c r="K4013" s="1">
        <v>0.00839</v>
      </c>
    </row>
    <row r="4014" ht="15.75" customHeight="1">
      <c r="A4014" s="1">
        <v>60008.499965</v>
      </c>
      <c r="B4014" s="1">
        <v>60008.0</v>
      </c>
      <c r="C4014" s="1">
        <v>60009.0</v>
      </c>
      <c r="D4014" s="1">
        <v>-0.030587</v>
      </c>
      <c r="E4014" s="1">
        <v>0.011428</v>
      </c>
      <c r="F4014" s="1">
        <v>-0.008412</v>
      </c>
      <c r="G4014" s="1">
        <v>0.004759</v>
      </c>
      <c r="H4014" s="1">
        <v>-0.011321</v>
      </c>
      <c r="I4014" s="1">
        <v>0.005063</v>
      </c>
      <c r="J4014" s="1">
        <v>-0.007555</v>
      </c>
      <c r="K4014" s="1">
        <v>0.007537</v>
      </c>
    </row>
    <row r="4015" ht="15.75" customHeight="1">
      <c r="A4015" s="1">
        <v>60009.499965</v>
      </c>
      <c r="B4015" s="1">
        <v>60009.0</v>
      </c>
      <c r="C4015" s="1">
        <v>60010.0</v>
      </c>
      <c r="D4015" s="1">
        <v>2.0E-6</v>
      </c>
      <c r="E4015" s="1">
        <v>0.01291</v>
      </c>
      <c r="F4015" s="1">
        <v>3.51E-4</v>
      </c>
      <c r="G4015" s="1">
        <v>0.00559</v>
      </c>
      <c r="H4015" s="1">
        <v>0.001048</v>
      </c>
      <c r="I4015" s="1">
        <v>0.005797</v>
      </c>
      <c r="J4015" s="1">
        <v>-0.001736</v>
      </c>
      <c r="K4015" s="1">
        <v>0.0083</v>
      </c>
    </row>
    <row r="4016" ht="15.75" customHeight="1">
      <c r="A4016" s="1">
        <v>60010.499965</v>
      </c>
      <c r="B4016" s="1">
        <v>60010.0</v>
      </c>
      <c r="C4016" s="1">
        <v>60011.0</v>
      </c>
      <c r="D4016" s="1">
        <v>-0.028008</v>
      </c>
      <c r="E4016" s="1">
        <v>0.012126</v>
      </c>
      <c r="F4016" s="1">
        <v>-0.009751</v>
      </c>
      <c r="G4016" s="1">
        <v>0.004807</v>
      </c>
      <c r="H4016" s="1">
        <v>-0.013137</v>
      </c>
      <c r="I4016" s="1">
        <v>0.005325</v>
      </c>
      <c r="J4016" s="1">
        <v>-0.002262</v>
      </c>
      <c r="K4016" s="1">
        <v>0.008041</v>
      </c>
    </row>
    <row r="4017" ht="15.75" customHeight="1">
      <c r="A4017" s="1">
        <v>60011.499965</v>
      </c>
      <c r="B4017" s="1">
        <v>60011.0</v>
      </c>
      <c r="C4017" s="1">
        <v>60012.0</v>
      </c>
      <c r="D4017" s="1">
        <v>-0.010618</v>
      </c>
      <c r="E4017" s="1">
        <v>0.013298</v>
      </c>
      <c r="F4017" s="1">
        <v>0.002375</v>
      </c>
      <c r="G4017" s="1">
        <v>0.005498</v>
      </c>
      <c r="H4017" s="1">
        <v>-0.003753</v>
      </c>
      <c r="I4017" s="1">
        <v>0.006027</v>
      </c>
      <c r="J4017" s="1">
        <v>-0.007505</v>
      </c>
      <c r="K4017" s="1">
        <v>0.008553</v>
      </c>
    </row>
    <row r="4018" ht="15.75" customHeight="1">
      <c r="A4018" s="1">
        <v>60012.499965</v>
      </c>
      <c r="B4018" s="1">
        <v>60012.0</v>
      </c>
      <c r="C4018" s="1">
        <v>60013.0</v>
      </c>
      <c r="D4018" s="1">
        <v>0.015473</v>
      </c>
      <c r="E4018" s="1">
        <v>0.024368</v>
      </c>
      <c r="F4018" s="1">
        <v>0.013965</v>
      </c>
      <c r="G4018" s="1">
        <v>0.011336</v>
      </c>
      <c r="H4018" s="1">
        <v>-0.003442</v>
      </c>
      <c r="I4018" s="1">
        <v>0.010849</v>
      </c>
      <c r="J4018" s="1">
        <v>0.01</v>
      </c>
      <c r="K4018" s="1">
        <v>0.016166</v>
      </c>
    </row>
    <row r="4019" ht="15.75" customHeight="1">
      <c r="A4019" s="1">
        <v>60013.499965</v>
      </c>
      <c r="B4019" s="1">
        <v>60013.0</v>
      </c>
      <c r="C4019" s="1">
        <v>60014.0</v>
      </c>
      <c r="D4019" s="1">
        <v>-0.011411</v>
      </c>
      <c r="E4019" s="1">
        <v>0.015311</v>
      </c>
      <c r="F4019" s="1">
        <v>2.36E-4</v>
      </c>
      <c r="G4019" s="1">
        <v>0.006753</v>
      </c>
      <c r="H4019" s="1">
        <v>-0.004611</v>
      </c>
      <c r="I4019" s="1">
        <v>0.006731</v>
      </c>
      <c r="J4019" s="1">
        <v>-0.00326</v>
      </c>
      <c r="K4019" s="1">
        <v>0.010361</v>
      </c>
    </row>
    <row r="4020" ht="15.75" customHeight="1">
      <c r="A4020" s="1">
        <v>60014.499965</v>
      </c>
      <c r="B4020" s="1">
        <v>60014.0</v>
      </c>
      <c r="C4020" s="1">
        <v>60015.0</v>
      </c>
      <c r="D4020" s="1">
        <v>0.005681</v>
      </c>
      <c r="E4020" s="1">
        <v>0.01421</v>
      </c>
      <c r="F4020" s="1">
        <v>-0.002232</v>
      </c>
      <c r="G4020" s="1">
        <v>0.006144</v>
      </c>
      <c r="H4020" s="1">
        <v>0.012744</v>
      </c>
      <c r="I4020" s="1">
        <v>0.00679</v>
      </c>
      <c r="J4020" s="1">
        <v>-0.008733</v>
      </c>
      <c r="K4020" s="1">
        <v>0.009047</v>
      </c>
    </row>
    <row r="4021" ht="15.75" customHeight="1">
      <c r="A4021" s="1">
        <v>60015.499965</v>
      </c>
      <c r="B4021" s="1">
        <v>60015.0</v>
      </c>
      <c r="C4021" s="1">
        <v>60016.0</v>
      </c>
      <c r="D4021" s="1">
        <v>-0.006954</v>
      </c>
      <c r="E4021" s="1">
        <v>0.014621</v>
      </c>
      <c r="F4021" s="1">
        <v>0.006429</v>
      </c>
      <c r="G4021" s="1">
        <v>0.007464</v>
      </c>
      <c r="H4021" s="1">
        <v>-0.004696</v>
      </c>
      <c r="I4021" s="1">
        <v>0.006772</v>
      </c>
      <c r="J4021" s="1">
        <v>-0.006344</v>
      </c>
      <c r="K4021" s="1">
        <v>0.009039</v>
      </c>
    </row>
    <row r="4022" ht="15.75" customHeight="1">
      <c r="A4022" s="1">
        <v>60016.499965</v>
      </c>
      <c r="B4022" s="1">
        <v>60016.0</v>
      </c>
      <c r="C4022" s="1">
        <v>60017.0</v>
      </c>
      <c r="D4022" s="1">
        <v>-0.017826</v>
      </c>
      <c r="E4022" s="1">
        <v>0.014539</v>
      </c>
      <c r="F4022" s="1">
        <v>0.012177</v>
      </c>
      <c r="G4022" s="1">
        <v>0.007263</v>
      </c>
      <c r="H4022" s="1">
        <v>-0.009441</v>
      </c>
      <c r="I4022" s="1">
        <v>0.006703</v>
      </c>
      <c r="J4022" s="1">
        <v>-0.012521</v>
      </c>
      <c r="K4022" s="1">
        <v>0.009057</v>
      </c>
    </row>
    <row r="4023" ht="15.75" customHeight="1">
      <c r="A4023" s="1">
        <v>60017.499965</v>
      </c>
      <c r="B4023" s="1">
        <v>60017.0</v>
      </c>
      <c r="C4023" s="1">
        <v>60018.0</v>
      </c>
      <c r="D4023" s="1">
        <v>-0.010969</v>
      </c>
      <c r="E4023" s="1">
        <v>0.015882</v>
      </c>
      <c r="F4023" s="1">
        <v>0.008756</v>
      </c>
      <c r="G4023" s="1">
        <v>0.007238</v>
      </c>
      <c r="H4023" s="1">
        <v>0.007477</v>
      </c>
      <c r="I4023" s="1">
        <v>0.007646</v>
      </c>
      <c r="J4023" s="1">
        <v>-0.023999</v>
      </c>
      <c r="K4023" s="1">
        <v>0.009635</v>
      </c>
    </row>
    <row r="4024" ht="15.75" customHeight="1">
      <c r="A4024" s="1">
        <v>60018.499965</v>
      </c>
      <c r="B4024" s="1">
        <v>60018.0</v>
      </c>
      <c r="C4024" s="1">
        <v>60019.0</v>
      </c>
      <c r="D4024" s="1">
        <v>-0.019371</v>
      </c>
      <c r="E4024" s="1">
        <v>0.016304</v>
      </c>
      <c r="F4024" s="1">
        <v>-0.012836</v>
      </c>
      <c r="G4024" s="1">
        <v>0.006451</v>
      </c>
      <c r="H4024" s="1">
        <v>-0.006542</v>
      </c>
      <c r="I4024" s="1">
        <v>0.007417</v>
      </c>
      <c r="J4024" s="1">
        <v>-0.001474</v>
      </c>
      <c r="K4024" s="1">
        <v>0.010478</v>
      </c>
    </row>
    <row r="4025" ht="15.75" customHeight="1">
      <c r="A4025" s="1">
        <v>60019.499965</v>
      </c>
      <c r="B4025" s="1">
        <v>60019.0</v>
      </c>
      <c r="C4025" s="1">
        <v>60020.0</v>
      </c>
      <c r="D4025" s="1">
        <v>-0.032284</v>
      </c>
      <c r="E4025" s="1">
        <v>0.018501</v>
      </c>
      <c r="F4025" s="1">
        <v>-0.005053</v>
      </c>
      <c r="G4025" s="1">
        <v>0.007985</v>
      </c>
      <c r="H4025" s="1">
        <v>-0.006928</v>
      </c>
      <c r="I4025" s="1">
        <v>0.008519</v>
      </c>
      <c r="J4025" s="1">
        <v>-0.016101</v>
      </c>
      <c r="K4025" s="1">
        <v>0.011395</v>
      </c>
    </row>
    <row r="4026" ht="15.75" customHeight="1">
      <c r="A4026" s="1">
        <v>60020.499965</v>
      </c>
      <c r="B4026" s="1">
        <v>60020.0</v>
      </c>
      <c r="C4026" s="1">
        <v>60021.0</v>
      </c>
      <c r="D4026" s="1">
        <v>0.019083</v>
      </c>
      <c r="E4026" s="1">
        <v>0.02107</v>
      </c>
      <c r="F4026" s="1">
        <v>-0.004701</v>
      </c>
      <c r="G4026" s="1">
        <v>0.008905</v>
      </c>
      <c r="H4026" s="1">
        <v>0.004146</v>
      </c>
      <c r="I4026" s="1">
        <v>0.00935</v>
      </c>
      <c r="J4026" s="1">
        <v>0.0144</v>
      </c>
      <c r="K4026" s="1">
        <v>0.013191</v>
      </c>
    </row>
    <row r="4027" ht="15.75" customHeight="1">
      <c r="A4027" s="1">
        <v>60021.499965</v>
      </c>
      <c r="B4027" s="1">
        <v>60021.0</v>
      </c>
      <c r="C4027" s="1">
        <v>60022.0</v>
      </c>
      <c r="D4027" s="1">
        <v>-0.001961</v>
      </c>
      <c r="E4027" s="1">
        <v>0.024941</v>
      </c>
      <c r="F4027" s="1">
        <v>0.005986</v>
      </c>
      <c r="G4027" s="1">
        <v>0.010613</v>
      </c>
      <c r="H4027" s="1">
        <v>0.010071</v>
      </c>
      <c r="I4027" s="1">
        <v>0.011351</v>
      </c>
      <c r="J4027" s="1">
        <v>-0.015643</v>
      </c>
      <c r="K4027" s="1">
        <v>0.014864</v>
      </c>
    </row>
    <row r="4028" ht="15.75" customHeight="1">
      <c r="A4028" s="1">
        <v>60022.499965</v>
      </c>
      <c r="B4028" s="1">
        <v>60022.0</v>
      </c>
      <c r="C4028" s="1">
        <v>60023.0</v>
      </c>
      <c r="D4028" s="1">
        <v>-0.00209</v>
      </c>
      <c r="E4028" s="1">
        <v>0.049323</v>
      </c>
      <c r="F4028" s="1">
        <v>-3.37E-4</v>
      </c>
      <c r="G4028" s="1">
        <v>0.019894</v>
      </c>
      <c r="H4028" s="1">
        <v>-0.002144</v>
      </c>
      <c r="I4028" s="1">
        <v>0.021565</v>
      </c>
      <c r="J4028" s="1">
        <v>-0.002434</v>
      </c>
      <c r="K4028" s="1">
        <v>0.029951</v>
      </c>
    </row>
    <row r="4029" ht="15.75" customHeight="1">
      <c r="A4029" s="1">
        <v>60033.499965</v>
      </c>
      <c r="B4029" s="1">
        <v>60033.0</v>
      </c>
      <c r="C4029" s="1">
        <v>60034.0</v>
      </c>
      <c r="D4029" s="1">
        <v>-0.010732</v>
      </c>
      <c r="E4029" s="1">
        <v>0.027013</v>
      </c>
      <c r="F4029" s="1">
        <v>-0.013212</v>
      </c>
      <c r="G4029" s="1">
        <v>0.008695</v>
      </c>
      <c r="H4029" s="1">
        <v>0.003073</v>
      </c>
      <c r="I4029" s="1">
        <v>0.012532</v>
      </c>
      <c r="J4029" s="1">
        <v>-0.005895</v>
      </c>
      <c r="K4029" s="1">
        <v>0.017939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90" t="s">
        <v>643</v>
      </c>
      <c r="B1" s="90" t="s">
        <v>647</v>
      </c>
      <c r="C1" s="85" t="s">
        <v>653</v>
      </c>
      <c r="D1" s="15"/>
      <c r="E1" s="15"/>
      <c r="F1" s="15"/>
      <c r="G1" s="15"/>
      <c r="H1" s="15"/>
      <c r="I1" s="15"/>
      <c r="J1" s="86"/>
      <c r="K1" s="90" t="s">
        <v>762</v>
      </c>
      <c r="L1" s="90" t="s">
        <v>1633</v>
      </c>
    </row>
    <row r="2">
      <c r="A2" s="102"/>
      <c r="B2" s="102"/>
      <c r="C2" s="515" t="s">
        <v>683</v>
      </c>
      <c r="D2" s="515" t="s">
        <v>669</v>
      </c>
      <c r="E2" s="297" t="s">
        <v>680</v>
      </c>
      <c r="F2" s="297" t="s">
        <v>669</v>
      </c>
      <c r="G2" s="297" t="s">
        <v>1634</v>
      </c>
      <c r="H2" s="297" t="s">
        <v>669</v>
      </c>
      <c r="I2" s="297" t="s">
        <v>1635</v>
      </c>
      <c r="J2" s="297" t="s">
        <v>669</v>
      </c>
      <c r="K2" s="102"/>
      <c r="L2" s="102"/>
    </row>
    <row r="3">
      <c r="A3" s="516">
        <v>1.0627132E7</v>
      </c>
      <c r="B3" s="175">
        <v>58520.41498843</v>
      </c>
      <c r="C3" s="517">
        <v>0.01361</v>
      </c>
      <c r="D3" s="517">
        <v>0.002278</v>
      </c>
      <c r="E3" s="517">
        <v>0.01007</v>
      </c>
      <c r="F3" s="517">
        <v>0.001922</v>
      </c>
      <c r="G3" s="517">
        <v>0.008127</v>
      </c>
      <c r="H3" s="517">
        <v>0.001447</v>
      </c>
      <c r="I3" s="517">
        <v>0.001633</v>
      </c>
      <c r="J3" s="517">
        <v>7.856E-4</v>
      </c>
      <c r="K3" s="518">
        <f t="shared" ref="K3:K6" si="1">I3/G3</f>
        <v>0.2009351544</v>
      </c>
      <c r="L3" s="519">
        <f t="shared" ref="L3:L6" si="2">$K3*SQRT(($H3/$G3)^2+($J3/$I3)^2)</f>
        <v>0.1030734833</v>
      </c>
    </row>
    <row r="4">
      <c r="A4" s="516">
        <v>1.0627133E7</v>
      </c>
      <c r="B4" s="175">
        <v>58545.71291667</v>
      </c>
      <c r="C4" s="517">
        <v>0.01003</v>
      </c>
      <c r="D4" s="517">
        <v>0.002191</v>
      </c>
      <c r="E4" s="517">
        <v>0.00664</v>
      </c>
      <c r="F4" s="517">
        <v>0.00175</v>
      </c>
      <c r="G4" s="517">
        <v>0.003829</v>
      </c>
      <c r="H4" s="517">
        <v>0.00131</v>
      </c>
      <c r="I4" s="517">
        <v>0.002423</v>
      </c>
      <c r="J4" s="517">
        <v>0.001073</v>
      </c>
      <c r="K4" s="518">
        <f t="shared" si="1"/>
        <v>0.6328022983</v>
      </c>
      <c r="L4" s="519">
        <f t="shared" si="2"/>
        <v>0.3541188472</v>
      </c>
    </row>
    <row r="5">
      <c r="A5" s="520">
        <v>1.0627134E7</v>
      </c>
      <c r="B5" s="265">
        <v>58552.22332176</v>
      </c>
      <c r="C5" s="517">
        <v>0.009546</v>
      </c>
      <c r="D5" s="517">
        <v>0.002403</v>
      </c>
      <c r="E5" s="517">
        <v>0.007173</v>
      </c>
      <c r="F5" s="517">
        <v>0.002046</v>
      </c>
      <c r="G5" s="517">
        <v>0.005591</v>
      </c>
      <c r="H5" s="517">
        <v>0.001768</v>
      </c>
      <c r="I5" s="517">
        <v>0.00113</v>
      </c>
      <c r="J5" s="517">
        <v>8.927E-4</v>
      </c>
      <c r="K5" s="518">
        <f t="shared" si="1"/>
        <v>0.2021105348</v>
      </c>
      <c r="L5" s="519">
        <f t="shared" si="2"/>
        <v>0.1719836756</v>
      </c>
    </row>
    <row r="6">
      <c r="A6" s="520">
        <v>1.0627135E7</v>
      </c>
      <c r="B6" s="274">
        <v>58554.73361111</v>
      </c>
      <c r="C6" s="517">
        <v>0.03365</v>
      </c>
      <c r="D6" s="517">
        <v>0.005935</v>
      </c>
      <c r="E6" s="517">
        <v>0.02687</v>
      </c>
      <c r="F6" s="517">
        <v>0.005287</v>
      </c>
      <c r="G6" s="517">
        <v>0.01795</v>
      </c>
      <c r="H6" s="517">
        <v>0.004316</v>
      </c>
      <c r="I6" s="517">
        <v>0.007904</v>
      </c>
      <c r="J6" s="517">
        <v>0.002879</v>
      </c>
      <c r="K6" s="518">
        <f t="shared" si="1"/>
        <v>0.4403342618</v>
      </c>
      <c r="L6" s="519">
        <f t="shared" si="2"/>
        <v>0.1921842098</v>
      </c>
    </row>
    <row r="7">
      <c r="A7" s="521"/>
      <c r="B7" s="521"/>
      <c r="C7" s="522"/>
      <c r="E7" s="523"/>
    </row>
    <row r="8">
      <c r="A8" s="26"/>
      <c r="B8" s="26"/>
      <c r="C8" s="524"/>
      <c r="E8" s="525"/>
    </row>
    <row r="9">
      <c r="A9" s="521"/>
      <c r="B9" s="521"/>
      <c r="C9" s="522"/>
      <c r="E9" s="523"/>
    </row>
    <row r="10">
      <c r="A10" s="26"/>
      <c r="B10" s="26"/>
      <c r="C10" s="524"/>
      <c r="E10" s="525"/>
    </row>
    <row r="11">
      <c r="A11" s="521"/>
      <c r="B11" s="521"/>
      <c r="C11" s="522"/>
      <c r="E11" s="523"/>
    </row>
    <row r="12">
      <c r="A12" s="26"/>
      <c r="B12" s="26"/>
      <c r="C12" s="524"/>
      <c r="E12" s="525"/>
    </row>
    <row r="13">
      <c r="A13" s="521"/>
      <c r="B13" s="521"/>
      <c r="C13" s="522"/>
      <c r="E13" s="523"/>
    </row>
    <row r="14">
      <c r="A14" s="521"/>
      <c r="B14" s="521"/>
      <c r="C14" s="522"/>
      <c r="E14" s="523"/>
    </row>
    <row r="15">
      <c r="A15" s="521"/>
      <c r="B15" s="521"/>
      <c r="C15" s="522"/>
      <c r="E15" s="523"/>
    </row>
    <row r="16">
      <c r="A16" s="521"/>
      <c r="B16" s="521"/>
      <c r="C16" s="522"/>
      <c r="E16" s="523"/>
    </row>
    <row r="17">
      <c r="A17" s="26"/>
      <c r="B17" s="26"/>
      <c r="C17" s="524"/>
      <c r="E17" s="525"/>
    </row>
    <row r="18">
      <c r="A18" s="26"/>
      <c r="B18" s="26"/>
      <c r="C18" s="524"/>
      <c r="E18" s="525"/>
    </row>
    <row r="19">
      <c r="A19" s="521"/>
      <c r="B19" s="521"/>
      <c r="C19" s="522"/>
      <c r="E19" s="523"/>
    </row>
    <row r="20">
      <c r="A20" s="26"/>
      <c r="B20" s="26"/>
      <c r="C20" s="524"/>
      <c r="E20" s="525"/>
    </row>
    <row r="21" ht="15.75" customHeight="1">
      <c r="A21" s="521"/>
      <c r="B21" s="521"/>
      <c r="C21" s="522"/>
      <c r="E21" s="526"/>
    </row>
    <row r="22" ht="15.75" customHeight="1">
      <c r="A22" s="521"/>
      <c r="B22" s="521"/>
      <c r="C22" s="522"/>
      <c r="E22" s="526"/>
    </row>
    <row r="23" ht="15.75" customHeight="1">
      <c r="A23" s="26"/>
      <c r="B23" s="26"/>
      <c r="C23" s="524"/>
      <c r="E23" s="527"/>
    </row>
    <row r="24" ht="15.75" customHeight="1">
      <c r="A24" s="26"/>
      <c r="B24" s="26"/>
      <c r="C24" s="296"/>
      <c r="E24" s="527"/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3">
    <mergeCell ref="A1:A2"/>
    <mergeCell ref="B1:B2"/>
    <mergeCell ref="C1:J1"/>
    <mergeCell ref="K1:K2"/>
    <mergeCell ref="L1:L2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23:D23"/>
    <mergeCell ref="C24:D24"/>
    <mergeCell ref="C16:D16"/>
    <mergeCell ref="C17:D17"/>
    <mergeCell ref="C18:D18"/>
    <mergeCell ref="C19:D19"/>
    <mergeCell ref="C20:D20"/>
    <mergeCell ref="C21:D21"/>
    <mergeCell ref="C22:D2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7E6E6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57"/>
    <col customWidth="1" min="2" max="3" width="14.57"/>
    <col customWidth="1" min="4" max="4" width="15.0"/>
    <col customWidth="1" min="5" max="5" width="26.29"/>
    <col customWidth="1" hidden="1" min="6" max="6" width="10.71"/>
    <col customWidth="1" min="7" max="7" width="22.29"/>
    <col customWidth="1" min="8" max="8" width="15.71"/>
    <col customWidth="1" min="9" max="11" width="13.14"/>
    <col customWidth="1" min="12" max="12" width="24.57"/>
    <col customWidth="1" min="13" max="26" width="8.71"/>
  </cols>
  <sheetData>
    <row r="1">
      <c r="A1" s="370" t="s">
        <v>2</v>
      </c>
      <c r="B1" s="358" t="s">
        <v>7</v>
      </c>
      <c r="C1" s="358" t="s">
        <v>3</v>
      </c>
      <c r="D1" s="358" t="s">
        <v>4</v>
      </c>
      <c r="E1" s="371" t="s">
        <v>233</v>
      </c>
      <c r="F1" s="358" t="s">
        <v>12</v>
      </c>
      <c r="G1" s="371" t="s">
        <v>235</v>
      </c>
      <c r="H1" s="372" t="s">
        <v>816</v>
      </c>
      <c r="I1" s="372" t="s">
        <v>534</v>
      </c>
      <c r="J1" s="358" t="s">
        <v>535</v>
      </c>
      <c r="K1" s="373" t="s">
        <v>536</v>
      </c>
      <c r="L1" s="1" t="s">
        <v>538</v>
      </c>
    </row>
    <row r="2">
      <c r="A2" s="50" t="s">
        <v>539</v>
      </c>
      <c r="B2" s="47">
        <v>8.13771E8</v>
      </c>
      <c r="C2" s="47" t="s">
        <v>540</v>
      </c>
      <c r="D2" s="47" t="s">
        <v>541</v>
      </c>
      <c r="E2" s="47" t="s">
        <v>238</v>
      </c>
      <c r="F2" s="48">
        <v>43181.0</v>
      </c>
      <c r="G2" s="47">
        <v>6179.719</v>
      </c>
      <c r="H2" s="49" t="s">
        <v>542</v>
      </c>
      <c r="I2" s="49" t="s">
        <v>542</v>
      </c>
      <c r="J2" s="47">
        <f t="shared" ref="J2:J49" si="1">G2-K2</f>
        <v>1237.823</v>
      </c>
      <c r="K2" s="393">
        <v>4941.896</v>
      </c>
    </row>
    <row r="3">
      <c r="A3" s="388" t="s">
        <v>543</v>
      </c>
      <c r="B3" s="54">
        <v>1.0627024E7</v>
      </c>
      <c r="C3" s="54" t="s">
        <v>544</v>
      </c>
      <c r="D3" s="54" t="s">
        <v>545</v>
      </c>
      <c r="E3" s="54" t="s">
        <v>277</v>
      </c>
      <c r="F3" s="55">
        <f t="shared" ref="F3:F14" si="2">DATE(LEFT(E3,4),MID(E3,6,2),MID(E3,9,2))</f>
        <v>43196</v>
      </c>
      <c r="G3" s="54">
        <v>2151.471</v>
      </c>
      <c r="H3" s="56"/>
      <c r="I3" s="56"/>
      <c r="J3" s="54">
        <f t="shared" si="1"/>
        <v>2151.471</v>
      </c>
      <c r="K3" s="390">
        <v>0.0</v>
      </c>
    </row>
    <row r="4">
      <c r="A4" s="388" t="s">
        <v>543</v>
      </c>
      <c r="B4" s="54">
        <v>1.0627028E7</v>
      </c>
      <c r="C4" s="54" t="s">
        <v>546</v>
      </c>
      <c r="D4" s="54" t="s">
        <v>547</v>
      </c>
      <c r="E4" s="54" t="s">
        <v>280</v>
      </c>
      <c r="F4" s="55">
        <f t="shared" si="2"/>
        <v>43199</v>
      </c>
      <c r="G4" s="54">
        <v>2054.059</v>
      </c>
      <c r="H4" s="56"/>
      <c r="I4" s="56"/>
      <c r="J4" s="54">
        <f t="shared" si="1"/>
        <v>2054.059</v>
      </c>
      <c r="K4" s="390">
        <v>0.0</v>
      </c>
    </row>
    <row r="5">
      <c r="A5" s="388" t="s">
        <v>543</v>
      </c>
      <c r="B5" s="54">
        <v>1.0627048E7</v>
      </c>
      <c r="C5" s="54" t="s">
        <v>548</v>
      </c>
      <c r="D5" s="54" t="s">
        <v>549</v>
      </c>
      <c r="E5" s="54" t="s">
        <v>298</v>
      </c>
      <c r="F5" s="55">
        <f t="shared" si="2"/>
        <v>43210</v>
      </c>
      <c r="G5" s="54">
        <v>2069.051</v>
      </c>
      <c r="H5" s="56"/>
      <c r="I5" s="56"/>
      <c r="J5" s="54">
        <f t="shared" si="1"/>
        <v>2069.051</v>
      </c>
      <c r="K5" s="390">
        <v>0.0</v>
      </c>
    </row>
    <row r="6">
      <c r="A6" s="388" t="s">
        <v>543</v>
      </c>
      <c r="B6" s="54">
        <v>1.0627049E7</v>
      </c>
      <c r="C6" s="54" t="s">
        <v>550</v>
      </c>
      <c r="D6" s="54" t="s">
        <v>551</v>
      </c>
      <c r="E6" s="54" t="s">
        <v>299</v>
      </c>
      <c r="F6" s="55">
        <f t="shared" si="2"/>
        <v>43211</v>
      </c>
      <c r="G6" s="54">
        <v>2393.82</v>
      </c>
      <c r="H6" s="56"/>
      <c r="I6" s="56"/>
      <c r="J6" s="54">
        <f t="shared" si="1"/>
        <v>2393.82</v>
      </c>
      <c r="K6" s="390">
        <v>0.0</v>
      </c>
    </row>
    <row r="7">
      <c r="A7" s="388" t="s">
        <v>543</v>
      </c>
      <c r="B7" s="54">
        <v>1.0627053E7</v>
      </c>
      <c r="C7" s="54" t="s">
        <v>552</v>
      </c>
      <c r="D7" s="54" t="s">
        <v>553</v>
      </c>
      <c r="E7" s="54" t="s">
        <v>302</v>
      </c>
      <c r="F7" s="55">
        <f t="shared" si="2"/>
        <v>43219</v>
      </c>
      <c r="G7" s="54">
        <v>2029.224</v>
      </c>
      <c r="H7" s="56"/>
      <c r="I7" s="56"/>
      <c r="J7" s="54">
        <f t="shared" si="1"/>
        <v>2029.224</v>
      </c>
      <c r="K7" s="390">
        <v>0.0</v>
      </c>
    </row>
    <row r="8">
      <c r="A8" s="388" t="s">
        <v>543</v>
      </c>
      <c r="B8" s="54">
        <v>1.0627056E7</v>
      </c>
      <c r="C8" s="54" t="s">
        <v>554</v>
      </c>
      <c r="D8" s="54" t="s">
        <v>555</v>
      </c>
      <c r="E8" s="54" t="s">
        <v>305</v>
      </c>
      <c r="F8" s="55">
        <f t="shared" si="2"/>
        <v>43223</v>
      </c>
      <c r="G8" s="54">
        <v>2224.206</v>
      </c>
      <c r="H8" s="56"/>
      <c r="I8" s="56"/>
      <c r="J8" s="54">
        <f t="shared" si="1"/>
        <v>2224.206</v>
      </c>
      <c r="K8" s="390">
        <v>0.0</v>
      </c>
    </row>
    <row r="9">
      <c r="A9" s="388" t="s">
        <v>23</v>
      </c>
      <c r="B9" s="54">
        <v>8.8657005E7</v>
      </c>
      <c r="C9" s="54" t="s">
        <v>556</v>
      </c>
      <c r="D9" s="54" t="s">
        <v>557</v>
      </c>
      <c r="E9" s="54" t="s">
        <v>317</v>
      </c>
      <c r="F9" s="55">
        <f t="shared" si="2"/>
        <v>43262</v>
      </c>
      <c r="G9" s="54">
        <v>2003.227</v>
      </c>
      <c r="H9" s="56"/>
      <c r="I9" s="56"/>
      <c r="J9" s="54">
        <f t="shared" si="1"/>
        <v>2003.227</v>
      </c>
      <c r="K9" s="390">
        <v>0.0</v>
      </c>
    </row>
    <row r="10">
      <c r="A10" s="388" t="s">
        <v>23</v>
      </c>
      <c r="B10" s="54">
        <v>8.8779001E7</v>
      </c>
      <c r="C10" s="54" t="s">
        <v>558</v>
      </c>
      <c r="D10" s="54" t="s">
        <v>559</v>
      </c>
      <c r="E10" s="54" t="s">
        <v>318</v>
      </c>
      <c r="F10" s="55">
        <f t="shared" si="2"/>
        <v>43262</v>
      </c>
      <c r="G10" s="54">
        <v>2193.232</v>
      </c>
      <c r="H10" s="56"/>
      <c r="I10" s="56"/>
      <c r="J10" s="54">
        <f t="shared" si="1"/>
        <v>2193.232</v>
      </c>
      <c r="K10" s="390">
        <v>0.0</v>
      </c>
    </row>
    <row r="11">
      <c r="A11" s="388" t="s">
        <v>543</v>
      </c>
      <c r="B11" s="54">
        <v>1.0627076E7</v>
      </c>
      <c r="C11" s="54" t="s">
        <v>560</v>
      </c>
      <c r="D11" s="54" t="s">
        <v>561</v>
      </c>
      <c r="E11" s="54" t="s">
        <v>325</v>
      </c>
      <c r="F11" s="55">
        <f t="shared" si="2"/>
        <v>43289</v>
      </c>
      <c r="G11" s="54">
        <v>2188.512</v>
      </c>
      <c r="H11" s="56"/>
      <c r="I11" s="56"/>
      <c r="J11" s="54">
        <f t="shared" si="1"/>
        <v>2188.512</v>
      </c>
      <c r="K11" s="390">
        <v>0.0</v>
      </c>
    </row>
    <row r="12">
      <c r="A12" s="388" t="s">
        <v>543</v>
      </c>
      <c r="B12" s="54">
        <v>1.0754002E7</v>
      </c>
      <c r="C12" s="54" t="s">
        <v>562</v>
      </c>
      <c r="D12" s="54" t="s">
        <v>563</v>
      </c>
      <c r="E12" s="54" t="s">
        <v>330</v>
      </c>
      <c r="F12" s="55">
        <f t="shared" si="2"/>
        <v>43292</v>
      </c>
      <c r="G12" s="54">
        <v>2979.191</v>
      </c>
      <c r="H12" s="56"/>
      <c r="I12" s="56"/>
      <c r="J12" s="54">
        <f t="shared" si="1"/>
        <v>2979.191</v>
      </c>
      <c r="K12" s="390">
        <v>0.0</v>
      </c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>
      <c r="A13" s="388" t="s">
        <v>23</v>
      </c>
      <c r="B13" s="54">
        <v>8.8657009E7</v>
      </c>
      <c r="C13" s="54" t="s">
        <v>564</v>
      </c>
      <c r="D13" s="54" t="s">
        <v>565</v>
      </c>
      <c r="E13" s="54" t="s">
        <v>352</v>
      </c>
      <c r="F13" s="55">
        <f t="shared" si="2"/>
        <v>43331</v>
      </c>
      <c r="G13" s="54">
        <v>1238.055</v>
      </c>
      <c r="H13" s="56"/>
      <c r="I13" s="56"/>
      <c r="J13" s="54">
        <f t="shared" si="1"/>
        <v>1238.055</v>
      </c>
      <c r="K13" s="390">
        <v>0.0</v>
      </c>
      <c r="L13" s="57"/>
    </row>
    <row r="14">
      <c r="A14" s="388" t="s">
        <v>23</v>
      </c>
      <c r="B14" s="54">
        <v>8.865701E7</v>
      </c>
      <c r="C14" s="54" t="s">
        <v>566</v>
      </c>
      <c r="D14" s="54" t="s">
        <v>567</v>
      </c>
      <c r="E14" s="54" t="s">
        <v>359</v>
      </c>
      <c r="F14" s="55">
        <f t="shared" si="2"/>
        <v>43370</v>
      </c>
      <c r="G14" s="54">
        <v>2224.052</v>
      </c>
      <c r="H14" s="56"/>
      <c r="I14" s="56"/>
      <c r="J14" s="54">
        <f t="shared" si="1"/>
        <v>2224.052</v>
      </c>
      <c r="K14" s="390">
        <v>0.0</v>
      </c>
    </row>
    <row r="15">
      <c r="A15" s="50" t="s">
        <v>23</v>
      </c>
      <c r="B15" s="47">
        <v>8.8657011E7</v>
      </c>
      <c r="C15" s="47" t="s">
        <v>568</v>
      </c>
      <c r="D15" s="47" t="s">
        <v>569</v>
      </c>
      <c r="E15" s="47" t="s">
        <v>376</v>
      </c>
      <c r="F15" s="48">
        <v>43413.0</v>
      </c>
      <c r="G15" s="47">
        <v>1996.112</v>
      </c>
      <c r="H15" s="49"/>
      <c r="I15" s="49"/>
      <c r="J15" s="47">
        <f t="shared" si="1"/>
        <v>64.787</v>
      </c>
      <c r="K15" s="393">
        <v>1931.325</v>
      </c>
    </row>
    <row r="16">
      <c r="A16" s="388" t="s">
        <v>543</v>
      </c>
      <c r="B16" s="54">
        <v>1.0627122E7</v>
      </c>
      <c r="C16" s="54" t="s">
        <v>570</v>
      </c>
      <c r="D16" s="54" t="s">
        <v>571</v>
      </c>
      <c r="E16" s="54" t="s">
        <v>378</v>
      </c>
      <c r="F16" s="55">
        <f t="shared" ref="F16:F19" si="3">DATE(LEFT(E16,4),MID(E16,6,2),MID(E16,9,2))</f>
        <v>43406</v>
      </c>
      <c r="G16" s="54">
        <v>2039.285</v>
      </c>
      <c r="H16" s="56"/>
      <c r="I16" s="56"/>
      <c r="J16" s="54">
        <f t="shared" si="1"/>
        <v>2039.285</v>
      </c>
      <c r="K16" s="390">
        <v>0.0</v>
      </c>
    </row>
    <row r="17">
      <c r="A17" s="388" t="s">
        <v>543</v>
      </c>
      <c r="B17" s="54">
        <v>1.0627125E7</v>
      </c>
      <c r="C17" s="54" t="s">
        <v>572</v>
      </c>
      <c r="D17" s="54" t="s">
        <v>573</v>
      </c>
      <c r="E17" s="54" t="s">
        <v>381</v>
      </c>
      <c r="F17" s="55">
        <f t="shared" si="3"/>
        <v>43410</v>
      </c>
      <c r="G17" s="54">
        <v>2199.048</v>
      </c>
      <c r="H17" s="56"/>
      <c r="I17" s="56"/>
      <c r="J17" s="54">
        <f t="shared" si="1"/>
        <v>2199.048</v>
      </c>
      <c r="K17" s="390">
        <v>0.0</v>
      </c>
    </row>
    <row r="18">
      <c r="A18" s="388" t="s">
        <v>543</v>
      </c>
      <c r="B18" s="54">
        <v>1.0627126E7</v>
      </c>
      <c r="C18" s="54" t="s">
        <v>574</v>
      </c>
      <c r="D18" s="54" t="s">
        <v>575</v>
      </c>
      <c r="E18" s="54" t="s">
        <v>382</v>
      </c>
      <c r="F18" s="55">
        <f t="shared" si="3"/>
        <v>43412</v>
      </c>
      <c r="G18" s="54">
        <v>2206.219</v>
      </c>
      <c r="H18" s="56"/>
      <c r="I18" s="56"/>
      <c r="J18" s="54">
        <f t="shared" si="1"/>
        <v>2206.219</v>
      </c>
      <c r="K18" s="390">
        <v>0.0</v>
      </c>
    </row>
    <row r="19">
      <c r="A19" s="388" t="s">
        <v>543</v>
      </c>
      <c r="B19" s="54">
        <v>1.0627128E7</v>
      </c>
      <c r="C19" s="54" t="s">
        <v>576</v>
      </c>
      <c r="D19" s="54" t="s">
        <v>577</v>
      </c>
      <c r="E19" s="54" t="s">
        <v>384</v>
      </c>
      <c r="F19" s="55">
        <f t="shared" si="3"/>
        <v>43416</v>
      </c>
      <c r="G19" s="54">
        <v>2013.904</v>
      </c>
      <c r="H19" s="56"/>
      <c r="I19" s="56"/>
      <c r="J19" s="54">
        <f t="shared" si="1"/>
        <v>2013.904</v>
      </c>
      <c r="K19" s="390">
        <v>0.0</v>
      </c>
    </row>
    <row r="20">
      <c r="A20" s="67" t="s">
        <v>543</v>
      </c>
      <c r="B20" s="66">
        <v>1.0627132E7</v>
      </c>
      <c r="C20" s="66" t="s">
        <v>578</v>
      </c>
      <c r="D20" s="66" t="s">
        <v>579</v>
      </c>
      <c r="E20" s="66" t="s">
        <v>388</v>
      </c>
      <c r="F20" s="77">
        <v>43512.0</v>
      </c>
      <c r="G20" s="66">
        <v>2925.497</v>
      </c>
      <c r="H20" s="70" t="s">
        <v>542</v>
      </c>
      <c r="I20" s="70"/>
      <c r="J20" s="66">
        <f t="shared" si="1"/>
        <v>57.155</v>
      </c>
      <c r="K20" s="376">
        <v>2868.342</v>
      </c>
      <c r="L20" s="1" t="s">
        <v>580</v>
      </c>
    </row>
    <row r="21" ht="15.75" customHeight="1">
      <c r="A21" s="50" t="s">
        <v>543</v>
      </c>
      <c r="B21" s="47">
        <v>1.0627133E7</v>
      </c>
      <c r="C21" s="47" t="s">
        <v>581</v>
      </c>
      <c r="D21" s="47" t="s">
        <v>582</v>
      </c>
      <c r="E21" s="47" t="s">
        <v>389</v>
      </c>
      <c r="F21" s="48">
        <v>43537.0</v>
      </c>
      <c r="G21" s="47">
        <v>2301.717</v>
      </c>
      <c r="H21" s="49"/>
      <c r="I21" s="49"/>
      <c r="J21" s="47">
        <f t="shared" si="1"/>
        <v>0.026</v>
      </c>
      <c r="K21" s="393">
        <v>2301.691</v>
      </c>
    </row>
    <row r="22" ht="15.75" customHeight="1">
      <c r="A22" s="50" t="s">
        <v>543</v>
      </c>
      <c r="B22" s="47">
        <v>1.0627134E7</v>
      </c>
      <c r="C22" s="47" t="s">
        <v>583</v>
      </c>
      <c r="D22" s="47" t="s">
        <v>584</v>
      </c>
      <c r="E22" s="47" t="s">
        <v>390</v>
      </c>
      <c r="F22" s="48">
        <v>43544.0</v>
      </c>
      <c r="G22" s="47">
        <v>1975.743</v>
      </c>
      <c r="H22" s="49"/>
      <c r="I22" s="49"/>
      <c r="J22" s="47">
        <f t="shared" si="1"/>
        <v>0</v>
      </c>
      <c r="K22" s="393">
        <v>1975.743</v>
      </c>
    </row>
    <row r="23" ht="15.75" customHeight="1">
      <c r="A23" s="50" t="s">
        <v>543</v>
      </c>
      <c r="B23" s="47">
        <v>1.0627135E7</v>
      </c>
      <c r="C23" s="47" t="s">
        <v>585</v>
      </c>
      <c r="D23" s="47" t="s">
        <v>586</v>
      </c>
      <c r="E23" s="47" t="s">
        <v>391</v>
      </c>
      <c r="F23" s="48">
        <v>43546.0</v>
      </c>
      <c r="G23" s="47">
        <v>996.249</v>
      </c>
      <c r="H23" s="49"/>
      <c r="I23" s="49"/>
      <c r="J23" s="47">
        <f t="shared" si="1"/>
        <v>8.377</v>
      </c>
      <c r="K23" s="393">
        <v>987.872</v>
      </c>
    </row>
    <row r="24" ht="15.75" customHeight="1">
      <c r="A24" s="50" t="s">
        <v>543</v>
      </c>
      <c r="B24" s="47">
        <v>1.0627136E7</v>
      </c>
      <c r="C24" s="47" t="s">
        <v>587</v>
      </c>
      <c r="D24" s="47" t="s">
        <v>588</v>
      </c>
      <c r="E24" s="47" t="s">
        <v>392</v>
      </c>
      <c r="F24" s="48">
        <v>43547.0</v>
      </c>
      <c r="G24" s="47">
        <v>994.483</v>
      </c>
      <c r="H24" s="49"/>
      <c r="I24" s="49"/>
      <c r="J24" s="47">
        <f t="shared" si="1"/>
        <v>4.105</v>
      </c>
      <c r="K24" s="393">
        <v>990.378</v>
      </c>
    </row>
    <row r="25" ht="15.75" customHeight="1">
      <c r="A25" s="50" t="s">
        <v>543</v>
      </c>
      <c r="B25" s="47">
        <v>1.0627139E7</v>
      </c>
      <c r="C25" s="47" t="s">
        <v>589</v>
      </c>
      <c r="D25" s="47" t="s">
        <v>590</v>
      </c>
      <c r="E25" s="47" t="s">
        <v>393</v>
      </c>
      <c r="F25" s="48">
        <v>43549.0</v>
      </c>
      <c r="G25" s="47">
        <v>922.395</v>
      </c>
      <c r="H25" s="49"/>
      <c r="I25" s="49"/>
      <c r="J25" s="47">
        <f t="shared" si="1"/>
        <v>4.213</v>
      </c>
      <c r="K25" s="393">
        <v>918.182</v>
      </c>
    </row>
    <row r="26" ht="15.75" customHeight="1">
      <c r="A26" s="50" t="s">
        <v>543</v>
      </c>
      <c r="B26" s="47">
        <v>1.062714E7</v>
      </c>
      <c r="C26" s="47" t="s">
        <v>591</v>
      </c>
      <c r="D26" s="47" t="s">
        <v>592</v>
      </c>
      <c r="E26" s="47" t="s">
        <v>394</v>
      </c>
      <c r="F26" s="48">
        <v>43550.0</v>
      </c>
      <c r="G26" s="47">
        <v>994.939</v>
      </c>
      <c r="H26" s="49"/>
      <c r="I26" s="49"/>
      <c r="J26" s="47">
        <f t="shared" si="1"/>
        <v>28.659</v>
      </c>
      <c r="K26" s="393">
        <v>966.28</v>
      </c>
    </row>
    <row r="27" ht="15.75" customHeight="1">
      <c r="A27" s="50" t="s">
        <v>543</v>
      </c>
      <c r="B27" s="47">
        <v>1.0627141E7</v>
      </c>
      <c r="C27" s="47" t="s">
        <v>593</v>
      </c>
      <c r="D27" s="47" t="s">
        <v>586</v>
      </c>
      <c r="E27" s="47" t="s">
        <v>395</v>
      </c>
      <c r="F27" s="48">
        <v>43551.0</v>
      </c>
      <c r="G27" s="47">
        <v>1963.121</v>
      </c>
      <c r="H27" s="49"/>
      <c r="I27" s="49"/>
      <c r="J27" s="47">
        <f t="shared" si="1"/>
        <v>0.012</v>
      </c>
      <c r="K27" s="393">
        <v>1963.109</v>
      </c>
    </row>
    <row r="28" ht="15.75" customHeight="1">
      <c r="A28" s="50" t="s">
        <v>543</v>
      </c>
      <c r="B28" s="47">
        <v>1.0627148E7</v>
      </c>
      <c r="C28" s="47" t="s">
        <v>594</v>
      </c>
      <c r="D28" s="47" t="s">
        <v>595</v>
      </c>
      <c r="E28" s="47" t="s">
        <v>401</v>
      </c>
      <c r="F28" s="48">
        <v>43558.0</v>
      </c>
      <c r="G28" s="47">
        <v>2053.67</v>
      </c>
      <c r="H28" s="49"/>
      <c r="I28" s="49"/>
      <c r="J28" s="47">
        <f t="shared" si="1"/>
        <v>1988.49</v>
      </c>
      <c r="K28" s="393">
        <v>65.18</v>
      </c>
    </row>
    <row r="29" ht="15.75" customHeight="1">
      <c r="A29" s="50" t="s">
        <v>543</v>
      </c>
      <c r="B29" s="47">
        <v>1.0627152E7</v>
      </c>
      <c r="C29" s="47" t="s">
        <v>596</v>
      </c>
      <c r="D29" s="47" t="s">
        <v>597</v>
      </c>
      <c r="E29" s="47" t="s">
        <v>405</v>
      </c>
      <c r="F29" s="48">
        <v>43565.0</v>
      </c>
      <c r="G29" s="47">
        <v>1008.062</v>
      </c>
      <c r="H29" s="49"/>
      <c r="I29" s="49"/>
      <c r="J29" s="47">
        <f t="shared" si="1"/>
        <v>721.285</v>
      </c>
      <c r="K29" s="393">
        <v>286.777</v>
      </c>
    </row>
    <row r="30" ht="15.75" customHeight="1">
      <c r="A30" s="50" t="s">
        <v>543</v>
      </c>
      <c r="B30" s="47">
        <v>1.0627155E7</v>
      </c>
      <c r="C30" s="47" t="s">
        <v>598</v>
      </c>
      <c r="D30" s="47" t="s">
        <v>599</v>
      </c>
      <c r="E30" s="47" t="s">
        <v>408</v>
      </c>
      <c r="F30" s="48">
        <v>43568.0</v>
      </c>
      <c r="G30" s="47">
        <v>974.19</v>
      </c>
      <c r="H30" s="49"/>
      <c r="I30" s="49"/>
      <c r="J30" s="47">
        <f t="shared" si="1"/>
        <v>149.294</v>
      </c>
      <c r="K30" s="393">
        <v>824.896</v>
      </c>
      <c r="L30" s="1" t="s">
        <v>600</v>
      </c>
    </row>
    <row r="31" ht="15.75" customHeight="1">
      <c r="A31" s="67" t="s">
        <v>543</v>
      </c>
      <c r="B31" s="66">
        <v>1.0627156E7</v>
      </c>
      <c r="C31" s="66" t="s">
        <v>601</v>
      </c>
      <c r="D31" s="66" t="s">
        <v>602</v>
      </c>
      <c r="E31" s="66" t="s">
        <v>409</v>
      </c>
      <c r="F31" s="77">
        <v>43569.0</v>
      </c>
      <c r="G31" s="66">
        <v>991.554</v>
      </c>
      <c r="H31" s="70"/>
      <c r="I31" s="70"/>
      <c r="J31" s="66">
        <f t="shared" si="1"/>
        <v>552.784</v>
      </c>
      <c r="K31" s="376">
        <v>438.77</v>
      </c>
    </row>
    <row r="32" ht="15.75" customHeight="1">
      <c r="A32" s="67" t="s">
        <v>543</v>
      </c>
      <c r="B32" s="66">
        <v>1.0627157E7</v>
      </c>
      <c r="C32" s="66" t="s">
        <v>603</v>
      </c>
      <c r="D32" s="66" t="s">
        <v>604</v>
      </c>
      <c r="E32" s="66" t="s">
        <v>410</v>
      </c>
      <c r="F32" s="77">
        <v>43572.0</v>
      </c>
      <c r="G32" s="66">
        <v>987.237</v>
      </c>
      <c r="H32" s="70"/>
      <c r="I32" s="70"/>
      <c r="J32" s="66">
        <f t="shared" si="1"/>
        <v>16.917</v>
      </c>
      <c r="K32" s="376">
        <v>970.32</v>
      </c>
    </row>
    <row r="33" ht="15.75" customHeight="1">
      <c r="A33" s="67" t="s">
        <v>543</v>
      </c>
      <c r="B33" s="66">
        <v>1.062716E7</v>
      </c>
      <c r="C33" s="66" t="s">
        <v>605</v>
      </c>
      <c r="D33" s="66" t="s">
        <v>606</v>
      </c>
      <c r="E33" s="66" t="s">
        <v>413</v>
      </c>
      <c r="F33" s="77">
        <v>43577.0</v>
      </c>
      <c r="G33" s="66">
        <v>27.457</v>
      </c>
      <c r="H33" s="70"/>
      <c r="I33" s="70"/>
      <c r="J33" s="66">
        <f t="shared" si="1"/>
        <v>15.849</v>
      </c>
      <c r="K33" s="376">
        <v>11.608</v>
      </c>
    </row>
    <row r="34" ht="15.75" customHeight="1">
      <c r="A34" s="67" t="s">
        <v>543</v>
      </c>
      <c r="B34" s="66">
        <v>1.0627167E7</v>
      </c>
      <c r="C34" s="66" t="s">
        <v>607</v>
      </c>
      <c r="D34" s="66" t="s">
        <v>608</v>
      </c>
      <c r="E34" s="66" t="s">
        <v>419</v>
      </c>
      <c r="F34" s="77">
        <v>43599.0</v>
      </c>
      <c r="G34" s="66">
        <v>864.614</v>
      </c>
      <c r="H34" s="70"/>
      <c r="I34" s="70"/>
      <c r="J34" s="66">
        <f t="shared" si="1"/>
        <v>7.142</v>
      </c>
      <c r="K34" s="376">
        <v>857.472</v>
      </c>
      <c r="L34" s="1" t="s">
        <v>609</v>
      </c>
    </row>
    <row r="35" ht="15.75" customHeight="1">
      <c r="A35" s="67" t="s">
        <v>543</v>
      </c>
      <c r="B35" s="66">
        <v>1.0627168E7</v>
      </c>
      <c r="C35" s="66" t="s">
        <v>610</v>
      </c>
      <c r="D35" s="66" t="s">
        <v>611</v>
      </c>
      <c r="E35" s="66" t="s">
        <v>420</v>
      </c>
      <c r="F35" s="77">
        <v>43603.0</v>
      </c>
      <c r="G35" s="66">
        <v>504.81</v>
      </c>
      <c r="H35" s="70"/>
      <c r="I35" s="70"/>
      <c r="J35" s="66">
        <f t="shared" si="1"/>
        <v>8.372</v>
      </c>
      <c r="K35" s="376">
        <v>496.438</v>
      </c>
    </row>
    <row r="36" ht="15.75" customHeight="1">
      <c r="A36" s="67" t="s">
        <v>543</v>
      </c>
      <c r="B36" s="66">
        <v>1.0627169E7</v>
      </c>
      <c r="C36" s="66" t="s">
        <v>612</v>
      </c>
      <c r="D36" s="66" t="s">
        <v>613</v>
      </c>
      <c r="E36" s="66" t="s">
        <v>421</v>
      </c>
      <c r="F36" s="77">
        <v>43605.0</v>
      </c>
      <c r="G36" s="66">
        <v>719.026</v>
      </c>
      <c r="H36" s="70"/>
      <c r="I36" s="70"/>
      <c r="J36" s="66">
        <f t="shared" si="1"/>
        <v>1.944</v>
      </c>
      <c r="K36" s="376">
        <v>717.082</v>
      </c>
    </row>
    <row r="37" ht="15.75" customHeight="1">
      <c r="A37" s="67" t="s">
        <v>543</v>
      </c>
      <c r="B37" s="66">
        <v>1.0627171E7</v>
      </c>
      <c r="C37" s="66" t="s">
        <v>614</v>
      </c>
      <c r="D37" s="66" t="s">
        <v>615</v>
      </c>
      <c r="E37" s="66" t="s">
        <v>422</v>
      </c>
      <c r="F37" s="77">
        <v>43606.0</v>
      </c>
      <c r="G37" s="66">
        <v>464.532</v>
      </c>
      <c r="H37" s="70"/>
      <c r="I37" s="70"/>
      <c r="J37" s="66">
        <f t="shared" si="1"/>
        <v>3.196</v>
      </c>
      <c r="K37" s="376">
        <v>461.336</v>
      </c>
    </row>
    <row r="38" ht="15.75" customHeight="1">
      <c r="A38" s="50" t="s">
        <v>543</v>
      </c>
      <c r="B38" s="47">
        <v>1.0627172E7</v>
      </c>
      <c r="C38" s="47" t="s">
        <v>616</v>
      </c>
      <c r="D38" s="47" t="s">
        <v>617</v>
      </c>
      <c r="E38" s="47" t="s">
        <v>423</v>
      </c>
      <c r="F38" s="48">
        <v>43607.0</v>
      </c>
      <c r="G38" s="47">
        <v>1960.542</v>
      </c>
      <c r="H38" s="49"/>
      <c r="I38" s="49"/>
      <c r="J38" s="47">
        <f t="shared" si="1"/>
        <v>10.346</v>
      </c>
      <c r="K38" s="393">
        <v>1950.196</v>
      </c>
    </row>
    <row r="39" ht="15.75" customHeight="1">
      <c r="A39" s="67" t="s">
        <v>543</v>
      </c>
      <c r="B39" s="66">
        <v>1.0627173E7</v>
      </c>
      <c r="C39" s="66" t="s">
        <v>618</v>
      </c>
      <c r="D39" s="66" t="s">
        <v>619</v>
      </c>
      <c r="E39" s="66" t="s">
        <v>424</v>
      </c>
      <c r="F39" s="77">
        <v>43608.0</v>
      </c>
      <c r="G39" s="66">
        <v>1024.945</v>
      </c>
      <c r="H39" s="70"/>
      <c r="I39" s="70"/>
      <c r="J39" s="66">
        <f t="shared" si="1"/>
        <v>1.972</v>
      </c>
      <c r="K39" s="376">
        <v>1022.973</v>
      </c>
    </row>
    <row r="40" ht="15.75" customHeight="1">
      <c r="A40" s="67" t="s">
        <v>543</v>
      </c>
      <c r="B40" s="66">
        <v>1.0627174E7</v>
      </c>
      <c r="C40" s="66" t="s">
        <v>620</v>
      </c>
      <c r="D40" s="66" t="s">
        <v>621</v>
      </c>
      <c r="E40" s="66" t="s">
        <v>425</v>
      </c>
      <c r="F40" s="77">
        <v>43611.0</v>
      </c>
      <c r="G40" s="66">
        <v>688.965</v>
      </c>
      <c r="H40" s="70"/>
      <c r="I40" s="70"/>
      <c r="J40" s="66">
        <f t="shared" si="1"/>
        <v>1.972</v>
      </c>
      <c r="K40" s="376">
        <v>686.993</v>
      </c>
    </row>
    <row r="41" ht="15.75" customHeight="1">
      <c r="A41" s="67" t="s">
        <v>543</v>
      </c>
      <c r="B41" s="66">
        <v>1.0627175E7</v>
      </c>
      <c r="C41" s="66" t="s">
        <v>622</v>
      </c>
      <c r="D41" s="66" t="s">
        <v>623</v>
      </c>
      <c r="E41" s="66" t="s">
        <v>426</v>
      </c>
      <c r="F41" s="77">
        <v>43614.0</v>
      </c>
      <c r="G41" s="66">
        <v>1015.984</v>
      </c>
      <c r="H41" s="70"/>
      <c r="I41" s="70"/>
      <c r="J41" s="66">
        <f t="shared" si="1"/>
        <v>3.04</v>
      </c>
      <c r="K41" s="376">
        <v>1012.944</v>
      </c>
    </row>
    <row r="42" ht="15.75" customHeight="1">
      <c r="A42" s="67" t="s">
        <v>543</v>
      </c>
      <c r="B42" s="66">
        <v>1.0627176E7</v>
      </c>
      <c r="C42" s="66" t="s">
        <v>624</v>
      </c>
      <c r="D42" s="66" t="s">
        <v>625</v>
      </c>
      <c r="E42" s="66" t="s">
        <v>427</v>
      </c>
      <c r="F42" s="77">
        <v>43617.0</v>
      </c>
      <c r="G42" s="66">
        <v>982.272</v>
      </c>
      <c r="H42" s="70"/>
      <c r="I42" s="70"/>
      <c r="J42" s="66">
        <f t="shared" si="1"/>
        <v>9.446</v>
      </c>
      <c r="K42" s="376">
        <v>972.826</v>
      </c>
    </row>
    <row r="43" ht="15.75" customHeight="1">
      <c r="A43" s="50" t="s">
        <v>543</v>
      </c>
      <c r="B43" s="47">
        <v>1.0627177E7</v>
      </c>
      <c r="C43" s="47" t="s">
        <v>626</v>
      </c>
      <c r="D43" s="47" t="s">
        <v>627</v>
      </c>
      <c r="E43" s="47" t="s">
        <v>428</v>
      </c>
      <c r="F43" s="48">
        <v>43698.0</v>
      </c>
      <c r="G43" s="47">
        <v>994.49</v>
      </c>
      <c r="H43" s="49"/>
      <c r="I43" s="49"/>
      <c r="J43" s="47">
        <f t="shared" si="1"/>
        <v>4.109</v>
      </c>
      <c r="K43" s="393">
        <v>990.381</v>
      </c>
    </row>
    <row r="44" ht="15.75" customHeight="1">
      <c r="A44" s="50" t="s">
        <v>543</v>
      </c>
      <c r="B44" s="47">
        <v>1.0627178E7</v>
      </c>
      <c r="C44" s="47" t="s">
        <v>628</v>
      </c>
      <c r="D44" s="47" t="s">
        <v>629</v>
      </c>
      <c r="E44" s="47" t="s">
        <v>429</v>
      </c>
      <c r="F44" s="48">
        <v>43701.0</v>
      </c>
      <c r="G44" s="47">
        <v>995.931</v>
      </c>
      <c r="H44" s="49"/>
      <c r="I44" s="49"/>
      <c r="J44" s="47">
        <f t="shared" si="1"/>
        <v>3.043</v>
      </c>
      <c r="K44" s="393">
        <v>992.888</v>
      </c>
    </row>
    <row r="45" ht="15.75" customHeight="1">
      <c r="A45" s="50" t="s">
        <v>543</v>
      </c>
      <c r="B45" s="47">
        <v>1.0627179E7</v>
      </c>
      <c r="C45" s="47" t="s">
        <v>630</v>
      </c>
      <c r="D45" s="47" t="s">
        <v>631</v>
      </c>
      <c r="E45" s="47" t="s">
        <v>430</v>
      </c>
      <c r="F45" s="48">
        <v>43704.0</v>
      </c>
      <c r="G45" s="47">
        <v>880.667</v>
      </c>
      <c r="H45" s="49"/>
      <c r="I45" s="49"/>
      <c r="J45" s="47">
        <f t="shared" si="1"/>
        <v>45.74</v>
      </c>
      <c r="K45" s="393">
        <v>834.927</v>
      </c>
    </row>
    <row r="46" ht="15.75" customHeight="1">
      <c r="A46" s="50" t="s">
        <v>543</v>
      </c>
      <c r="B46" s="47">
        <v>1.0627182E7</v>
      </c>
      <c r="C46" s="47" t="s">
        <v>632</v>
      </c>
      <c r="D46" s="47" t="s">
        <v>633</v>
      </c>
      <c r="E46" s="47" t="s">
        <v>433</v>
      </c>
      <c r="F46" s="48">
        <v>43713.0</v>
      </c>
      <c r="G46" s="47">
        <v>969.892</v>
      </c>
      <c r="H46" s="49"/>
      <c r="I46" s="49"/>
      <c r="J46" s="47">
        <f t="shared" si="1"/>
        <v>939.814</v>
      </c>
      <c r="K46" s="393">
        <v>30.078</v>
      </c>
    </row>
    <row r="47" ht="15.75" customHeight="1">
      <c r="A47" s="67" t="s">
        <v>543</v>
      </c>
      <c r="B47" s="66">
        <v>1.0627188E7</v>
      </c>
      <c r="C47" s="66" t="s">
        <v>634</v>
      </c>
      <c r="D47" s="66" t="s">
        <v>635</v>
      </c>
      <c r="E47" s="66" t="s">
        <v>438</v>
      </c>
      <c r="F47" s="77">
        <v>43733.0</v>
      </c>
      <c r="G47" s="66">
        <v>894.891</v>
      </c>
      <c r="H47" s="70"/>
      <c r="I47" s="70"/>
      <c r="J47" s="66">
        <f t="shared" si="1"/>
        <v>7.311</v>
      </c>
      <c r="K47" s="376">
        <v>887.58</v>
      </c>
      <c r="L47" s="1" t="s">
        <v>636</v>
      </c>
    </row>
    <row r="48" ht="15.75" customHeight="1">
      <c r="A48" s="67" t="s">
        <v>543</v>
      </c>
      <c r="B48" s="66">
        <v>1.0627189E7</v>
      </c>
      <c r="C48" s="66" t="s">
        <v>637</v>
      </c>
      <c r="D48" s="66" t="s">
        <v>638</v>
      </c>
      <c r="E48" s="66" t="s">
        <v>439</v>
      </c>
      <c r="F48" s="77">
        <v>43737.0</v>
      </c>
      <c r="G48" s="66">
        <v>472.048</v>
      </c>
      <c r="H48" s="70"/>
      <c r="I48" s="70"/>
      <c r="J48" s="66">
        <f t="shared" si="1"/>
        <v>8.214</v>
      </c>
      <c r="K48" s="376">
        <v>463.834</v>
      </c>
    </row>
    <row r="49" ht="15.75" customHeight="1">
      <c r="A49" s="67" t="s">
        <v>543</v>
      </c>
      <c r="B49" s="66">
        <v>1.0627191E7</v>
      </c>
      <c r="C49" s="66" t="s">
        <v>639</v>
      </c>
      <c r="D49" s="66" t="s">
        <v>640</v>
      </c>
      <c r="E49" s="66" t="s">
        <v>441</v>
      </c>
      <c r="F49" s="77">
        <v>43744.0</v>
      </c>
      <c r="G49" s="66">
        <v>965.098</v>
      </c>
      <c r="H49" s="70"/>
      <c r="I49" s="70"/>
      <c r="J49" s="66">
        <f t="shared" si="1"/>
        <v>7.309</v>
      </c>
      <c r="K49" s="376">
        <v>957.789</v>
      </c>
      <c r="L49" s="1" t="s">
        <v>641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L$1">
    <sortState ref="A1:L1">
      <sortCondition ref="E1"/>
    </sortState>
  </autoFilter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1636</v>
      </c>
    </row>
    <row r="2">
      <c r="A2" s="1" t="s">
        <v>1637</v>
      </c>
    </row>
    <row r="3">
      <c r="A3" s="1" t="s">
        <v>1638</v>
      </c>
    </row>
    <row r="4">
      <c r="A4" s="1" t="s">
        <v>1639</v>
      </c>
    </row>
    <row r="5">
      <c r="A5" s="1" t="s">
        <v>1640</v>
      </c>
    </row>
    <row r="6">
      <c r="A6" s="1" t="s">
        <v>1641</v>
      </c>
    </row>
    <row r="7">
      <c r="A7" s="1" t="s">
        <v>1642</v>
      </c>
    </row>
    <row r="8">
      <c r="A8" s="1" t="s">
        <v>1643</v>
      </c>
    </row>
    <row r="9">
      <c r="A9" s="1" t="s">
        <v>1644</v>
      </c>
    </row>
    <row r="10">
      <c r="A10" s="1" t="s">
        <v>1645</v>
      </c>
    </row>
    <row r="11">
      <c r="A11" s="1" t="s">
        <v>1646</v>
      </c>
    </row>
    <row r="12">
      <c r="A12" s="1" t="s">
        <v>1647</v>
      </c>
    </row>
    <row r="13">
      <c r="A13" s="1" t="s">
        <v>1648</v>
      </c>
    </row>
    <row r="14">
      <c r="A14" s="1" t="s">
        <v>1649</v>
      </c>
    </row>
    <row r="15">
      <c r="A15" s="1" t="s">
        <v>1650</v>
      </c>
    </row>
    <row r="16">
      <c r="A16" s="1" t="s">
        <v>1651</v>
      </c>
    </row>
    <row r="17">
      <c r="A17" s="1" t="s">
        <v>1652</v>
      </c>
    </row>
    <row r="18">
      <c r="A18" s="1" t="s">
        <v>1653</v>
      </c>
    </row>
    <row r="19">
      <c r="A19" s="1" t="s">
        <v>1654</v>
      </c>
    </row>
    <row r="20">
      <c r="A20" s="1" t="s">
        <v>1655</v>
      </c>
    </row>
    <row r="21" ht="15.75" customHeight="1">
      <c r="A21" s="1" t="s">
        <v>1656</v>
      </c>
    </row>
    <row r="22" ht="15.75" customHeight="1">
      <c r="A22" s="1" t="s">
        <v>1657</v>
      </c>
    </row>
    <row r="23" ht="15.75" customHeight="1">
      <c r="A23" s="1" t="s">
        <v>1658</v>
      </c>
    </row>
    <row r="24" ht="15.75" customHeight="1">
      <c r="A24" s="1" t="s">
        <v>1659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7E6E6"/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0.86"/>
    <col customWidth="1" min="3" max="3" width="11.29"/>
    <col customWidth="1" min="4" max="4" width="11.14"/>
    <col customWidth="1" min="5" max="5" width="19.43"/>
    <col customWidth="1" hidden="1" min="6" max="6" width="10.71"/>
    <col customWidth="1" min="7" max="7" width="20.43"/>
    <col customWidth="1" min="8" max="26" width="8.71"/>
  </cols>
  <sheetData>
    <row r="1">
      <c r="A1" s="370" t="s">
        <v>2</v>
      </c>
      <c r="B1" s="358" t="s">
        <v>7</v>
      </c>
      <c r="C1" s="358" t="s">
        <v>3</v>
      </c>
      <c r="D1" s="358" t="s">
        <v>4</v>
      </c>
      <c r="E1" s="371" t="s">
        <v>233</v>
      </c>
      <c r="F1" s="358" t="s">
        <v>12</v>
      </c>
      <c r="G1" s="371" t="s">
        <v>235</v>
      </c>
      <c r="H1" s="372" t="s">
        <v>816</v>
      </c>
      <c r="I1" s="372" t="s">
        <v>534</v>
      </c>
      <c r="J1" s="358" t="s">
        <v>535</v>
      </c>
      <c r="K1" s="373" t="s">
        <v>536</v>
      </c>
    </row>
    <row r="2">
      <c r="A2" s="67" t="s">
        <v>539</v>
      </c>
      <c r="B2" s="66">
        <v>8.13771E8</v>
      </c>
      <c r="C2" s="66" t="s">
        <v>540</v>
      </c>
      <c r="D2" s="66" t="s">
        <v>541</v>
      </c>
      <c r="E2" s="66" t="s">
        <v>238</v>
      </c>
      <c r="F2" s="77">
        <v>43181.0</v>
      </c>
      <c r="G2" s="66">
        <v>6179.719</v>
      </c>
      <c r="H2" s="70" t="s">
        <v>542</v>
      </c>
      <c r="I2" s="70" t="s">
        <v>542</v>
      </c>
      <c r="J2" s="66">
        <f t="shared" ref="J2:J112" si="1">G2-K2</f>
        <v>1237.823</v>
      </c>
      <c r="K2" s="376">
        <v>4941.896</v>
      </c>
    </row>
    <row r="3">
      <c r="A3" s="50" t="s">
        <v>23</v>
      </c>
      <c r="B3" s="47">
        <v>8.8657011E7</v>
      </c>
      <c r="C3" s="47" t="s">
        <v>568</v>
      </c>
      <c r="D3" s="47" t="s">
        <v>569</v>
      </c>
      <c r="E3" s="47" t="s">
        <v>376</v>
      </c>
      <c r="F3" s="48">
        <v>43413.0</v>
      </c>
      <c r="G3" s="47">
        <v>1996.112</v>
      </c>
      <c r="H3" s="49"/>
      <c r="I3" s="49"/>
      <c r="J3" s="47">
        <f t="shared" si="1"/>
        <v>64.787</v>
      </c>
      <c r="K3" s="393">
        <v>1931.325</v>
      </c>
    </row>
    <row r="4">
      <c r="A4" s="67" t="s">
        <v>543</v>
      </c>
      <c r="B4" s="66">
        <v>1.0627132E7</v>
      </c>
      <c r="C4" s="66" t="s">
        <v>578</v>
      </c>
      <c r="D4" s="66" t="s">
        <v>579</v>
      </c>
      <c r="E4" s="66" t="s">
        <v>388</v>
      </c>
      <c r="F4" s="77">
        <v>43512.0</v>
      </c>
      <c r="G4" s="66">
        <v>2925.497</v>
      </c>
      <c r="H4" s="70" t="s">
        <v>542</v>
      </c>
      <c r="I4" s="70"/>
      <c r="J4" s="66">
        <f t="shared" si="1"/>
        <v>57.155</v>
      </c>
      <c r="K4" s="376">
        <v>2868.342</v>
      </c>
      <c r="L4" s="1" t="s">
        <v>580</v>
      </c>
    </row>
    <row r="5">
      <c r="A5" s="50" t="s">
        <v>543</v>
      </c>
      <c r="B5" s="47">
        <v>1.0627133E7</v>
      </c>
      <c r="C5" s="47" t="s">
        <v>581</v>
      </c>
      <c r="D5" s="47" t="s">
        <v>582</v>
      </c>
      <c r="E5" s="47" t="s">
        <v>389</v>
      </c>
      <c r="F5" s="48">
        <v>43537.0</v>
      </c>
      <c r="G5" s="47">
        <v>2301.717</v>
      </c>
      <c r="H5" s="49"/>
      <c r="I5" s="49"/>
      <c r="J5" s="47">
        <f t="shared" si="1"/>
        <v>0.026</v>
      </c>
      <c r="K5" s="393">
        <v>2301.691</v>
      </c>
    </row>
    <row r="6">
      <c r="A6" s="50" t="s">
        <v>543</v>
      </c>
      <c r="B6" s="47">
        <v>1.0627134E7</v>
      </c>
      <c r="C6" s="47" t="s">
        <v>583</v>
      </c>
      <c r="D6" s="47" t="s">
        <v>584</v>
      </c>
      <c r="E6" s="47" t="s">
        <v>390</v>
      </c>
      <c r="F6" s="48">
        <v>43544.0</v>
      </c>
      <c r="G6" s="47">
        <v>1975.743</v>
      </c>
      <c r="H6" s="49"/>
      <c r="I6" s="49"/>
      <c r="J6" s="47">
        <f t="shared" si="1"/>
        <v>0</v>
      </c>
      <c r="K6" s="393">
        <v>1975.743</v>
      </c>
    </row>
    <row r="7">
      <c r="A7" s="50" t="s">
        <v>543</v>
      </c>
      <c r="B7" s="47">
        <v>1.0627135E7</v>
      </c>
      <c r="C7" s="47" t="s">
        <v>585</v>
      </c>
      <c r="D7" s="47" t="s">
        <v>586</v>
      </c>
      <c r="E7" s="47" t="s">
        <v>391</v>
      </c>
      <c r="F7" s="48">
        <v>43546.0</v>
      </c>
      <c r="G7" s="47">
        <v>996.249</v>
      </c>
      <c r="H7" s="49"/>
      <c r="I7" s="49"/>
      <c r="J7" s="47">
        <f t="shared" si="1"/>
        <v>8.377</v>
      </c>
      <c r="K7" s="393">
        <v>987.872</v>
      </c>
    </row>
    <row r="8">
      <c r="A8" s="50" t="s">
        <v>543</v>
      </c>
      <c r="B8" s="47">
        <v>1.0627136E7</v>
      </c>
      <c r="C8" s="47" t="s">
        <v>587</v>
      </c>
      <c r="D8" s="47" t="s">
        <v>588</v>
      </c>
      <c r="E8" s="47" t="s">
        <v>392</v>
      </c>
      <c r="F8" s="48">
        <v>43547.0</v>
      </c>
      <c r="G8" s="47">
        <v>994.483</v>
      </c>
      <c r="H8" s="49"/>
      <c r="I8" s="49"/>
      <c r="J8" s="47">
        <f t="shared" si="1"/>
        <v>4.105</v>
      </c>
      <c r="K8" s="393">
        <v>990.378</v>
      </c>
    </row>
    <row r="9">
      <c r="A9" s="50" t="s">
        <v>543</v>
      </c>
      <c r="B9" s="47">
        <v>1.0627139E7</v>
      </c>
      <c r="C9" s="47" t="s">
        <v>589</v>
      </c>
      <c r="D9" s="47" t="s">
        <v>590</v>
      </c>
      <c r="E9" s="47" t="s">
        <v>393</v>
      </c>
      <c r="F9" s="48">
        <v>43549.0</v>
      </c>
      <c r="G9" s="47">
        <v>922.395</v>
      </c>
      <c r="H9" s="49"/>
      <c r="I9" s="49"/>
      <c r="J9" s="47">
        <f t="shared" si="1"/>
        <v>4.213</v>
      </c>
      <c r="K9" s="393">
        <v>918.182</v>
      </c>
    </row>
    <row r="10">
      <c r="A10" s="50" t="s">
        <v>543</v>
      </c>
      <c r="B10" s="47">
        <v>1.062714E7</v>
      </c>
      <c r="C10" s="47" t="s">
        <v>591</v>
      </c>
      <c r="D10" s="47" t="s">
        <v>592</v>
      </c>
      <c r="E10" s="47" t="s">
        <v>394</v>
      </c>
      <c r="F10" s="48">
        <v>43550.0</v>
      </c>
      <c r="G10" s="47">
        <v>994.939</v>
      </c>
      <c r="H10" s="49"/>
      <c r="I10" s="49"/>
      <c r="J10" s="47">
        <f t="shared" si="1"/>
        <v>28.659</v>
      </c>
      <c r="K10" s="393">
        <v>966.28</v>
      </c>
    </row>
    <row r="11">
      <c r="A11" s="50" t="s">
        <v>543</v>
      </c>
      <c r="B11" s="47">
        <v>1.0627141E7</v>
      </c>
      <c r="C11" s="47" t="s">
        <v>593</v>
      </c>
      <c r="D11" s="47" t="s">
        <v>586</v>
      </c>
      <c r="E11" s="47" t="s">
        <v>395</v>
      </c>
      <c r="F11" s="48">
        <v>43551.0</v>
      </c>
      <c r="G11" s="47">
        <v>1963.121</v>
      </c>
      <c r="H11" s="49"/>
      <c r="I11" s="49"/>
      <c r="J11" s="47">
        <f t="shared" si="1"/>
        <v>0.012</v>
      </c>
      <c r="K11" s="393">
        <v>1963.109</v>
      </c>
    </row>
    <row r="12">
      <c r="A12" s="50" t="s">
        <v>543</v>
      </c>
      <c r="B12" s="47">
        <v>1.0627148E7</v>
      </c>
      <c r="C12" s="47" t="s">
        <v>594</v>
      </c>
      <c r="D12" s="47" t="s">
        <v>595</v>
      </c>
      <c r="E12" s="47" t="s">
        <v>401</v>
      </c>
      <c r="F12" s="48">
        <v>43558.0</v>
      </c>
      <c r="G12" s="47">
        <v>2053.67</v>
      </c>
      <c r="H12" s="49"/>
      <c r="I12" s="49"/>
      <c r="J12" s="47">
        <f t="shared" si="1"/>
        <v>1988.49</v>
      </c>
      <c r="K12" s="393">
        <v>65.18</v>
      </c>
    </row>
    <row r="13">
      <c r="A13" s="50" t="s">
        <v>543</v>
      </c>
      <c r="B13" s="47">
        <v>1.0627152E7</v>
      </c>
      <c r="C13" s="47" t="s">
        <v>596</v>
      </c>
      <c r="D13" s="47" t="s">
        <v>597</v>
      </c>
      <c r="E13" s="47" t="s">
        <v>405</v>
      </c>
      <c r="F13" s="48">
        <v>43565.0</v>
      </c>
      <c r="G13" s="47">
        <v>1008.062</v>
      </c>
      <c r="H13" s="49"/>
      <c r="I13" s="49"/>
      <c r="J13" s="47">
        <f t="shared" si="1"/>
        <v>721.285</v>
      </c>
      <c r="K13" s="393">
        <v>286.777</v>
      </c>
    </row>
    <row r="14">
      <c r="A14" s="67" t="s">
        <v>543</v>
      </c>
      <c r="B14" s="66">
        <v>1.0627155E7</v>
      </c>
      <c r="C14" s="66" t="s">
        <v>598</v>
      </c>
      <c r="D14" s="66" t="s">
        <v>599</v>
      </c>
      <c r="E14" s="66" t="s">
        <v>408</v>
      </c>
      <c r="F14" s="77">
        <v>43568.0</v>
      </c>
      <c r="G14" s="66">
        <v>974.19</v>
      </c>
      <c r="H14" s="70"/>
      <c r="I14" s="70"/>
      <c r="J14" s="66">
        <f t="shared" si="1"/>
        <v>149.294</v>
      </c>
      <c r="K14" s="376">
        <v>824.896</v>
      </c>
      <c r="L14" s="1" t="s">
        <v>600</v>
      </c>
    </row>
    <row r="15">
      <c r="A15" s="67" t="s">
        <v>543</v>
      </c>
      <c r="B15" s="66">
        <v>1.0627156E7</v>
      </c>
      <c r="C15" s="66" t="s">
        <v>601</v>
      </c>
      <c r="D15" s="66" t="s">
        <v>602</v>
      </c>
      <c r="E15" s="66" t="s">
        <v>409</v>
      </c>
      <c r="F15" s="77">
        <v>43569.0</v>
      </c>
      <c r="G15" s="66">
        <v>991.554</v>
      </c>
      <c r="H15" s="70"/>
      <c r="I15" s="70"/>
      <c r="J15" s="66">
        <f t="shared" si="1"/>
        <v>552.784</v>
      </c>
      <c r="K15" s="376">
        <v>438.77</v>
      </c>
    </row>
    <row r="16">
      <c r="A16" s="67" t="s">
        <v>543</v>
      </c>
      <c r="B16" s="66">
        <v>1.0627157E7</v>
      </c>
      <c r="C16" s="66" t="s">
        <v>603</v>
      </c>
      <c r="D16" s="66" t="s">
        <v>604</v>
      </c>
      <c r="E16" s="66" t="s">
        <v>410</v>
      </c>
      <c r="F16" s="77">
        <v>43572.0</v>
      </c>
      <c r="G16" s="66">
        <v>987.237</v>
      </c>
      <c r="H16" s="70"/>
      <c r="I16" s="70"/>
      <c r="J16" s="66">
        <f t="shared" si="1"/>
        <v>16.917</v>
      </c>
      <c r="K16" s="376">
        <v>970.32</v>
      </c>
    </row>
    <row r="17">
      <c r="A17" s="67" t="s">
        <v>543</v>
      </c>
      <c r="B17" s="66">
        <v>1.062716E7</v>
      </c>
      <c r="C17" s="66" t="s">
        <v>605</v>
      </c>
      <c r="D17" s="66" t="s">
        <v>606</v>
      </c>
      <c r="E17" s="66" t="s">
        <v>413</v>
      </c>
      <c r="F17" s="77">
        <v>43577.0</v>
      </c>
      <c r="G17" s="66">
        <v>27.457</v>
      </c>
      <c r="H17" s="70"/>
      <c r="I17" s="70"/>
      <c r="J17" s="66">
        <f t="shared" si="1"/>
        <v>15.849</v>
      </c>
      <c r="K17" s="376">
        <v>11.608</v>
      </c>
    </row>
    <row r="18">
      <c r="A18" s="67" t="s">
        <v>543</v>
      </c>
      <c r="B18" s="66">
        <v>1.0627167E7</v>
      </c>
      <c r="C18" s="66" t="s">
        <v>607</v>
      </c>
      <c r="D18" s="66" t="s">
        <v>608</v>
      </c>
      <c r="E18" s="66" t="s">
        <v>419</v>
      </c>
      <c r="F18" s="77">
        <v>43599.0</v>
      </c>
      <c r="G18" s="66">
        <v>864.614</v>
      </c>
      <c r="H18" s="70"/>
      <c r="I18" s="70"/>
      <c r="J18" s="66">
        <f t="shared" si="1"/>
        <v>7.142</v>
      </c>
      <c r="K18" s="376">
        <v>857.472</v>
      </c>
      <c r="L18" s="1" t="s">
        <v>609</v>
      </c>
    </row>
    <row r="19">
      <c r="A19" s="67" t="s">
        <v>543</v>
      </c>
      <c r="B19" s="66">
        <v>1.0627168E7</v>
      </c>
      <c r="C19" s="66" t="s">
        <v>610</v>
      </c>
      <c r="D19" s="66" t="s">
        <v>611</v>
      </c>
      <c r="E19" s="66" t="s">
        <v>420</v>
      </c>
      <c r="F19" s="77">
        <v>43603.0</v>
      </c>
      <c r="G19" s="66">
        <v>504.81</v>
      </c>
      <c r="H19" s="70"/>
      <c r="I19" s="70"/>
      <c r="J19" s="66">
        <f t="shared" si="1"/>
        <v>8.372</v>
      </c>
      <c r="K19" s="376">
        <v>496.438</v>
      </c>
    </row>
    <row r="20">
      <c r="A20" s="67" t="s">
        <v>543</v>
      </c>
      <c r="B20" s="66">
        <v>1.0627169E7</v>
      </c>
      <c r="C20" s="66" t="s">
        <v>612</v>
      </c>
      <c r="D20" s="66" t="s">
        <v>613</v>
      </c>
      <c r="E20" s="66" t="s">
        <v>421</v>
      </c>
      <c r="F20" s="77">
        <v>43605.0</v>
      </c>
      <c r="G20" s="66">
        <v>719.026</v>
      </c>
      <c r="H20" s="70"/>
      <c r="I20" s="70"/>
      <c r="J20" s="66">
        <f t="shared" si="1"/>
        <v>1.944</v>
      </c>
      <c r="K20" s="376">
        <v>717.082</v>
      </c>
    </row>
    <row r="21" ht="15.75" customHeight="1">
      <c r="A21" s="67" t="s">
        <v>543</v>
      </c>
      <c r="B21" s="66">
        <v>1.0627171E7</v>
      </c>
      <c r="C21" s="66" t="s">
        <v>614</v>
      </c>
      <c r="D21" s="66" t="s">
        <v>615</v>
      </c>
      <c r="E21" s="66" t="s">
        <v>422</v>
      </c>
      <c r="F21" s="77">
        <v>43606.0</v>
      </c>
      <c r="G21" s="66">
        <v>464.532</v>
      </c>
      <c r="H21" s="70"/>
      <c r="I21" s="70"/>
      <c r="J21" s="66">
        <f t="shared" si="1"/>
        <v>3.196</v>
      </c>
      <c r="K21" s="376">
        <v>461.336</v>
      </c>
    </row>
    <row r="22" ht="15.75" customHeight="1">
      <c r="A22" s="67" t="s">
        <v>543</v>
      </c>
      <c r="B22" s="66">
        <v>1.0627172E7</v>
      </c>
      <c r="C22" s="66" t="s">
        <v>616</v>
      </c>
      <c r="D22" s="66" t="s">
        <v>617</v>
      </c>
      <c r="E22" s="66" t="s">
        <v>423</v>
      </c>
      <c r="F22" s="77">
        <v>43607.0</v>
      </c>
      <c r="G22" s="66">
        <v>1960.542</v>
      </c>
      <c r="H22" s="70"/>
      <c r="I22" s="70"/>
      <c r="J22" s="66">
        <f t="shared" si="1"/>
        <v>10.346</v>
      </c>
      <c r="K22" s="376">
        <v>1950.196</v>
      </c>
    </row>
    <row r="23" ht="15.75" customHeight="1">
      <c r="A23" s="67" t="s">
        <v>543</v>
      </c>
      <c r="B23" s="66">
        <v>1.0627173E7</v>
      </c>
      <c r="C23" s="66" t="s">
        <v>618</v>
      </c>
      <c r="D23" s="66" t="s">
        <v>619</v>
      </c>
      <c r="E23" s="66" t="s">
        <v>424</v>
      </c>
      <c r="F23" s="77">
        <v>43608.0</v>
      </c>
      <c r="G23" s="66">
        <v>1024.945</v>
      </c>
      <c r="H23" s="70"/>
      <c r="I23" s="70"/>
      <c r="J23" s="66">
        <f t="shared" si="1"/>
        <v>1.972</v>
      </c>
      <c r="K23" s="376">
        <v>1022.973</v>
      </c>
    </row>
    <row r="24" ht="15.75" customHeight="1">
      <c r="A24" s="67" t="s">
        <v>543</v>
      </c>
      <c r="B24" s="66">
        <v>1.0627174E7</v>
      </c>
      <c r="C24" s="66" t="s">
        <v>620</v>
      </c>
      <c r="D24" s="66" t="s">
        <v>621</v>
      </c>
      <c r="E24" s="66" t="s">
        <v>425</v>
      </c>
      <c r="F24" s="77">
        <v>43611.0</v>
      </c>
      <c r="G24" s="66">
        <v>688.965</v>
      </c>
      <c r="H24" s="70"/>
      <c r="I24" s="70"/>
      <c r="J24" s="66">
        <f t="shared" si="1"/>
        <v>1.972</v>
      </c>
      <c r="K24" s="376">
        <v>686.993</v>
      </c>
    </row>
    <row r="25" ht="15.75" customHeight="1">
      <c r="A25" s="67" t="s">
        <v>543</v>
      </c>
      <c r="B25" s="66">
        <v>1.0627175E7</v>
      </c>
      <c r="C25" s="66" t="s">
        <v>622</v>
      </c>
      <c r="D25" s="66" t="s">
        <v>623</v>
      </c>
      <c r="E25" s="66" t="s">
        <v>426</v>
      </c>
      <c r="F25" s="77">
        <v>43614.0</v>
      </c>
      <c r="G25" s="66">
        <v>1015.984</v>
      </c>
      <c r="H25" s="70"/>
      <c r="I25" s="70"/>
      <c r="J25" s="66">
        <f t="shared" si="1"/>
        <v>3.04</v>
      </c>
      <c r="K25" s="376">
        <v>1012.944</v>
      </c>
    </row>
    <row r="26" ht="15.75" customHeight="1">
      <c r="A26" s="67" t="s">
        <v>543</v>
      </c>
      <c r="B26" s="66">
        <v>1.0627176E7</v>
      </c>
      <c r="C26" s="66" t="s">
        <v>624</v>
      </c>
      <c r="D26" s="66" t="s">
        <v>625</v>
      </c>
      <c r="E26" s="66" t="s">
        <v>427</v>
      </c>
      <c r="F26" s="77">
        <v>43617.0</v>
      </c>
      <c r="G26" s="66">
        <v>982.272</v>
      </c>
      <c r="H26" s="70"/>
      <c r="I26" s="70"/>
      <c r="J26" s="66">
        <f t="shared" si="1"/>
        <v>9.446</v>
      </c>
      <c r="K26" s="376">
        <v>972.826</v>
      </c>
    </row>
    <row r="27" ht="15.75" customHeight="1">
      <c r="A27" s="50" t="s">
        <v>543</v>
      </c>
      <c r="B27" s="47">
        <v>1.0627177E7</v>
      </c>
      <c r="C27" s="47" t="s">
        <v>626</v>
      </c>
      <c r="D27" s="47" t="s">
        <v>627</v>
      </c>
      <c r="E27" s="47" t="s">
        <v>428</v>
      </c>
      <c r="F27" s="48">
        <v>43698.0</v>
      </c>
      <c r="G27" s="47">
        <v>994.49</v>
      </c>
      <c r="H27" s="49"/>
      <c r="I27" s="49"/>
      <c r="J27" s="47">
        <f t="shared" si="1"/>
        <v>4.109</v>
      </c>
      <c r="K27" s="393">
        <v>990.381</v>
      </c>
    </row>
    <row r="28" ht="15.75" customHeight="1">
      <c r="A28" s="50" t="s">
        <v>543</v>
      </c>
      <c r="B28" s="47">
        <v>1.0627178E7</v>
      </c>
      <c r="C28" s="47" t="s">
        <v>628</v>
      </c>
      <c r="D28" s="47" t="s">
        <v>629</v>
      </c>
      <c r="E28" s="47" t="s">
        <v>429</v>
      </c>
      <c r="F28" s="48">
        <v>43701.0</v>
      </c>
      <c r="G28" s="47">
        <v>995.931</v>
      </c>
      <c r="H28" s="49"/>
      <c r="I28" s="49"/>
      <c r="J28" s="47">
        <f t="shared" si="1"/>
        <v>3.043</v>
      </c>
      <c r="K28" s="393">
        <v>992.888</v>
      </c>
    </row>
    <row r="29" ht="15.75" customHeight="1">
      <c r="A29" s="50" t="s">
        <v>543</v>
      </c>
      <c r="B29" s="47">
        <v>1.0627179E7</v>
      </c>
      <c r="C29" s="47" t="s">
        <v>630</v>
      </c>
      <c r="D29" s="47" t="s">
        <v>631</v>
      </c>
      <c r="E29" s="47" t="s">
        <v>430</v>
      </c>
      <c r="F29" s="48">
        <v>43704.0</v>
      </c>
      <c r="G29" s="47">
        <v>880.667</v>
      </c>
      <c r="H29" s="49"/>
      <c r="I29" s="49"/>
      <c r="J29" s="47">
        <f t="shared" si="1"/>
        <v>45.74</v>
      </c>
      <c r="K29" s="393">
        <v>834.927</v>
      </c>
    </row>
    <row r="30" ht="15.75" customHeight="1">
      <c r="A30" s="50" t="s">
        <v>543</v>
      </c>
      <c r="B30" s="47">
        <v>1.0627182E7</v>
      </c>
      <c r="C30" s="47" t="s">
        <v>632</v>
      </c>
      <c r="D30" s="47" t="s">
        <v>633</v>
      </c>
      <c r="E30" s="47" t="s">
        <v>433</v>
      </c>
      <c r="F30" s="48">
        <v>43713.0</v>
      </c>
      <c r="G30" s="47">
        <v>969.892</v>
      </c>
      <c r="H30" s="49"/>
      <c r="I30" s="49"/>
      <c r="J30" s="47">
        <f t="shared" si="1"/>
        <v>939.814</v>
      </c>
      <c r="K30" s="393">
        <v>30.078</v>
      </c>
    </row>
    <row r="31" ht="15.75" customHeight="1">
      <c r="A31" s="67" t="s">
        <v>543</v>
      </c>
      <c r="B31" s="66">
        <v>1.0627188E7</v>
      </c>
      <c r="C31" s="66" t="s">
        <v>634</v>
      </c>
      <c r="D31" s="66" t="s">
        <v>635</v>
      </c>
      <c r="E31" s="66" t="s">
        <v>438</v>
      </c>
      <c r="F31" s="77">
        <v>43733.0</v>
      </c>
      <c r="G31" s="66">
        <v>894.891</v>
      </c>
      <c r="H31" s="70"/>
      <c r="I31" s="70"/>
      <c r="J31" s="66">
        <f t="shared" si="1"/>
        <v>7.311</v>
      </c>
      <c r="K31" s="376">
        <v>887.58</v>
      </c>
      <c r="L31" s="1" t="s">
        <v>636</v>
      </c>
    </row>
    <row r="32" ht="15.75" customHeight="1">
      <c r="A32" s="67" t="s">
        <v>543</v>
      </c>
      <c r="B32" s="66">
        <v>1.0627189E7</v>
      </c>
      <c r="C32" s="66" t="s">
        <v>637</v>
      </c>
      <c r="D32" s="66" t="s">
        <v>638</v>
      </c>
      <c r="E32" s="66" t="s">
        <v>439</v>
      </c>
      <c r="F32" s="77">
        <v>43737.0</v>
      </c>
      <c r="G32" s="66">
        <v>472.048</v>
      </c>
      <c r="H32" s="70"/>
      <c r="I32" s="70"/>
      <c r="J32" s="66">
        <f t="shared" si="1"/>
        <v>8.214</v>
      </c>
      <c r="K32" s="376">
        <v>463.834</v>
      </c>
    </row>
    <row r="33" ht="15.75" customHeight="1">
      <c r="A33" s="67" t="s">
        <v>543</v>
      </c>
      <c r="B33" s="66">
        <v>1.0627191E7</v>
      </c>
      <c r="C33" s="66" t="s">
        <v>639</v>
      </c>
      <c r="D33" s="66" t="s">
        <v>640</v>
      </c>
      <c r="E33" s="66" t="s">
        <v>441</v>
      </c>
      <c r="F33" s="77">
        <v>43744.0</v>
      </c>
      <c r="G33" s="66">
        <v>965.098</v>
      </c>
      <c r="H33" s="70"/>
      <c r="I33" s="70"/>
      <c r="J33" s="66">
        <f t="shared" si="1"/>
        <v>7.309</v>
      </c>
      <c r="K33" s="376">
        <v>957.789</v>
      </c>
      <c r="L33" s="1" t="s">
        <v>641</v>
      </c>
    </row>
    <row r="34" ht="15.75" customHeight="1">
      <c r="A34" s="67" t="s">
        <v>543</v>
      </c>
      <c r="B34" s="66">
        <v>1.0627196E7</v>
      </c>
      <c r="C34" s="66" t="s">
        <v>1313</v>
      </c>
      <c r="D34" s="66" t="s">
        <v>1314</v>
      </c>
      <c r="E34" s="66" t="s">
        <v>445</v>
      </c>
      <c r="F34" s="77">
        <v>43764.0</v>
      </c>
      <c r="G34" s="66">
        <v>262.451</v>
      </c>
      <c r="H34" s="70"/>
      <c r="I34" s="70"/>
      <c r="J34" s="66">
        <f t="shared" si="1"/>
        <v>3.04</v>
      </c>
      <c r="K34" s="376">
        <v>259.411</v>
      </c>
    </row>
    <row r="35" ht="15.75" customHeight="1">
      <c r="A35" s="67" t="s">
        <v>543</v>
      </c>
      <c r="B35" s="66">
        <v>1.0627197E7</v>
      </c>
      <c r="C35" s="66" t="s">
        <v>1316</v>
      </c>
      <c r="D35" s="66" t="s">
        <v>1317</v>
      </c>
      <c r="E35" s="66" t="s">
        <v>446</v>
      </c>
      <c r="F35" s="77">
        <v>43769.0</v>
      </c>
      <c r="G35" s="66">
        <v>902.088</v>
      </c>
      <c r="H35" s="70"/>
      <c r="I35" s="70"/>
      <c r="J35" s="66">
        <f t="shared" si="1"/>
        <v>1.972</v>
      </c>
      <c r="K35" s="376">
        <v>900.116</v>
      </c>
    </row>
    <row r="36" ht="15.75" customHeight="1">
      <c r="A36" s="67" t="s">
        <v>543</v>
      </c>
      <c r="B36" s="66">
        <v>1.0627198E7</v>
      </c>
      <c r="C36" s="66" t="s">
        <v>1319</v>
      </c>
      <c r="D36" s="66" t="s">
        <v>1320</v>
      </c>
      <c r="E36" s="66" t="s">
        <v>447</v>
      </c>
      <c r="F36" s="77">
        <v>43774.0</v>
      </c>
      <c r="G36" s="66">
        <v>610.126</v>
      </c>
      <c r="H36" s="70"/>
      <c r="I36" s="70"/>
      <c r="J36" s="66">
        <f t="shared" si="1"/>
        <v>8.379</v>
      </c>
      <c r="K36" s="376">
        <v>601.747</v>
      </c>
    </row>
    <row r="37" ht="15.75" customHeight="1">
      <c r="A37" s="67" t="s">
        <v>543</v>
      </c>
      <c r="B37" s="66">
        <v>1.0627199E7</v>
      </c>
      <c r="C37" s="66" t="s">
        <v>1322</v>
      </c>
      <c r="D37" s="66" t="s">
        <v>1323</v>
      </c>
      <c r="E37" s="66" t="s">
        <v>448</v>
      </c>
      <c r="F37" s="77">
        <v>43781.0</v>
      </c>
      <c r="G37" s="66">
        <v>99.377</v>
      </c>
      <c r="H37" s="70"/>
      <c r="I37" s="70"/>
      <c r="J37" s="66">
        <f t="shared" si="1"/>
        <v>4.109</v>
      </c>
      <c r="K37" s="376">
        <v>95.268</v>
      </c>
    </row>
    <row r="38" ht="15.75" customHeight="1">
      <c r="A38" s="67" t="s">
        <v>543</v>
      </c>
      <c r="B38" s="66">
        <v>1.06272E7</v>
      </c>
      <c r="C38" s="66" t="s">
        <v>1325</v>
      </c>
      <c r="D38" s="66" t="s">
        <v>1326</v>
      </c>
      <c r="E38" s="66" t="s">
        <v>449</v>
      </c>
      <c r="F38" s="77">
        <v>43788.0</v>
      </c>
      <c r="G38" s="66">
        <v>922.152</v>
      </c>
      <c r="H38" s="70"/>
      <c r="I38" s="70"/>
      <c r="J38" s="66">
        <f t="shared" si="1"/>
        <v>1.972</v>
      </c>
      <c r="K38" s="376">
        <v>920.18</v>
      </c>
    </row>
    <row r="39" ht="15.75" customHeight="1">
      <c r="A39" s="67" t="s">
        <v>543</v>
      </c>
      <c r="B39" s="66">
        <v>1.0627201E7</v>
      </c>
      <c r="C39" s="66" t="s">
        <v>1328</v>
      </c>
      <c r="D39" s="66" t="s">
        <v>1329</v>
      </c>
      <c r="E39" s="66" t="s">
        <v>450</v>
      </c>
      <c r="F39" s="77">
        <v>43795.0</v>
      </c>
      <c r="G39" s="66">
        <v>876.696</v>
      </c>
      <c r="H39" s="70"/>
      <c r="I39" s="70"/>
      <c r="J39" s="66">
        <f t="shared" si="1"/>
        <v>4.157</v>
      </c>
      <c r="K39" s="376">
        <v>872.539</v>
      </c>
    </row>
    <row r="40" ht="15.75" customHeight="1">
      <c r="A40" s="67" t="s">
        <v>543</v>
      </c>
      <c r="B40" s="66">
        <v>1.0627219E7</v>
      </c>
      <c r="C40" s="66" t="s">
        <v>1374</v>
      </c>
      <c r="D40" s="66" t="s">
        <v>1375</v>
      </c>
      <c r="E40" s="66" t="s">
        <v>467</v>
      </c>
      <c r="F40" s="77">
        <v>44042.0</v>
      </c>
      <c r="G40" s="66">
        <v>621.27</v>
      </c>
      <c r="H40" s="70"/>
      <c r="I40" s="70"/>
      <c r="J40" s="66">
        <f t="shared" si="1"/>
        <v>1.972</v>
      </c>
      <c r="K40" s="376">
        <v>619.298</v>
      </c>
    </row>
    <row r="41" ht="15.75" customHeight="1">
      <c r="A41" s="67" t="s">
        <v>543</v>
      </c>
      <c r="B41" s="66">
        <v>1.062722E7</v>
      </c>
      <c r="C41" s="66" t="s">
        <v>1377</v>
      </c>
      <c r="D41" s="66" t="s">
        <v>1378</v>
      </c>
      <c r="E41" s="66" t="s">
        <v>468</v>
      </c>
      <c r="F41" s="77">
        <v>44043.0</v>
      </c>
      <c r="G41" s="66">
        <v>870.564</v>
      </c>
      <c r="H41" s="70"/>
      <c r="I41" s="70"/>
      <c r="J41" s="66">
        <f t="shared" si="1"/>
        <v>3.04</v>
      </c>
      <c r="K41" s="376">
        <v>867.524</v>
      </c>
    </row>
    <row r="42" ht="15.75" customHeight="1">
      <c r="A42" s="67" t="s">
        <v>543</v>
      </c>
      <c r="B42" s="66">
        <v>1.0627221E7</v>
      </c>
      <c r="C42" s="66" t="s">
        <v>1380</v>
      </c>
      <c r="D42" s="66" t="s">
        <v>1381</v>
      </c>
      <c r="E42" s="66" t="s">
        <v>469</v>
      </c>
      <c r="F42" s="77">
        <v>44044.0</v>
      </c>
      <c r="G42" s="66">
        <v>902.234</v>
      </c>
      <c r="H42" s="70"/>
      <c r="I42" s="70"/>
      <c r="J42" s="66">
        <f t="shared" si="1"/>
        <v>2.115</v>
      </c>
      <c r="K42" s="376">
        <v>900.119</v>
      </c>
    </row>
    <row r="43" ht="15.75" customHeight="1">
      <c r="A43" s="67" t="s">
        <v>543</v>
      </c>
      <c r="B43" s="66">
        <v>1.0627222E7</v>
      </c>
      <c r="C43" s="66" t="s">
        <v>975</v>
      </c>
      <c r="D43" s="66" t="s">
        <v>1383</v>
      </c>
      <c r="E43" s="66" t="s">
        <v>470</v>
      </c>
      <c r="F43" s="77">
        <v>44045.0</v>
      </c>
      <c r="G43" s="66">
        <v>997.383</v>
      </c>
      <c r="H43" s="70"/>
      <c r="I43" s="70"/>
      <c r="J43" s="66">
        <f t="shared" si="1"/>
        <v>6.244</v>
      </c>
      <c r="K43" s="376">
        <v>991.139</v>
      </c>
    </row>
    <row r="44" ht="15.75" customHeight="1">
      <c r="A44" s="67" t="s">
        <v>543</v>
      </c>
      <c r="B44" s="66">
        <v>1.0627224E7</v>
      </c>
      <c r="C44" s="66" t="s">
        <v>1385</v>
      </c>
      <c r="D44" s="66" t="s">
        <v>1386</v>
      </c>
      <c r="E44" s="66" t="s">
        <v>471</v>
      </c>
      <c r="F44" s="77">
        <v>44062.0</v>
      </c>
      <c r="G44" s="66">
        <v>1727.524</v>
      </c>
      <c r="H44" s="70"/>
      <c r="I44" s="70"/>
      <c r="J44" s="66">
        <f t="shared" si="1"/>
        <v>0</v>
      </c>
      <c r="K44" s="376">
        <v>1727.524</v>
      </c>
    </row>
    <row r="45" ht="15.75" customHeight="1">
      <c r="A45" s="67" t="s">
        <v>543</v>
      </c>
      <c r="B45" s="66">
        <v>1.0627225E7</v>
      </c>
      <c r="C45" s="66" t="s">
        <v>1388</v>
      </c>
      <c r="D45" s="66" t="s">
        <v>1389</v>
      </c>
      <c r="E45" s="66" t="s">
        <v>472</v>
      </c>
      <c r="F45" s="77">
        <v>44076.0</v>
      </c>
      <c r="G45" s="66">
        <v>1652.317</v>
      </c>
      <c r="H45" s="70"/>
      <c r="I45" s="70"/>
      <c r="J45" s="66">
        <f t="shared" si="1"/>
        <v>0</v>
      </c>
      <c r="K45" s="376">
        <v>1652.317</v>
      </c>
    </row>
    <row r="46" ht="15.75" customHeight="1">
      <c r="A46" s="67" t="s">
        <v>543</v>
      </c>
      <c r="B46" s="66">
        <v>1.0627226E7</v>
      </c>
      <c r="C46" s="66" t="s">
        <v>1391</v>
      </c>
      <c r="D46" s="66" t="s">
        <v>1392</v>
      </c>
      <c r="E46" s="66" t="s">
        <v>473</v>
      </c>
      <c r="F46" s="77">
        <v>44090.0</v>
      </c>
      <c r="G46" s="66">
        <v>2215.056</v>
      </c>
      <c r="H46" s="70"/>
      <c r="I46" s="70"/>
      <c r="J46" s="66">
        <f t="shared" si="1"/>
        <v>0</v>
      </c>
      <c r="K46" s="376">
        <v>2215.056</v>
      </c>
    </row>
    <row r="47" ht="15.75" customHeight="1">
      <c r="A47" s="67" t="s">
        <v>543</v>
      </c>
      <c r="B47" s="66">
        <v>1.0627227E7</v>
      </c>
      <c r="C47" s="66" t="s">
        <v>1394</v>
      </c>
      <c r="D47" s="66" t="s">
        <v>1395</v>
      </c>
      <c r="E47" s="66" t="s">
        <v>474</v>
      </c>
      <c r="F47" s="77">
        <v>44244.0</v>
      </c>
      <c r="G47" s="66">
        <v>1674.866</v>
      </c>
      <c r="H47" s="70"/>
      <c r="I47" s="70"/>
      <c r="J47" s="66">
        <f t="shared" si="1"/>
        <v>0</v>
      </c>
      <c r="K47" s="376">
        <v>1674.866</v>
      </c>
    </row>
    <row r="48" ht="15.75" customHeight="1">
      <c r="A48" s="67" t="s">
        <v>543</v>
      </c>
      <c r="B48" s="66">
        <v>1.0627228E7</v>
      </c>
      <c r="C48" s="66" t="s">
        <v>1397</v>
      </c>
      <c r="D48" s="66" t="s">
        <v>1398</v>
      </c>
      <c r="E48" s="66" t="s">
        <v>475</v>
      </c>
      <c r="F48" s="77">
        <v>44252.0</v>
      </c>
      <c r="G48" s="66">
        <v>1468.01</v>
      </c>
      <c r="H48" s="70"/>
      <c r="I48" s="70"/>
      <c r="J48" s="66">
        <f t="shared" si="1"/>
        <v>0</v>
      </c>
      <c r="K48" s="376">
        <v>1468.01</v>
      </c>
    </row>
    <row r="49" ht="15.75" customHeight="1">
      <c r="A49" s="67" t="s">
        <v>543</v>
      </c>
      <c r="B49" s="66">
        <v>1.0627229E7</v>
      </c>
      <c r="C49" s="66" t="s">
        <v>1400</v>
      </c>
      <c r="D49" s="66" t="s">
        <v>1401</v>
      </c>
      <c r="E49" s="66" t="s">
        <v>476</v>
      </c>
      <c r="F49" s="77">
        <v>44258.0</v>
      </c>
      <c r="G49" s="66">
        <v>1385.742</v>
      </c>
      <c r="H49" s="70"/>
      <c r="I49" s="70"/>
      <c r="J49" s="66">
        <f t="shared" si="1"/>
        <v>0.036</v>
      </c>
      <c r="K49" s="376">
        <v>1385.706</v>
      </c>
    </row>
    <row r="50" ht="15.75" customHeight="1">
      <c r="A50" s="67" t="s">
        <v>543</v>
      </c>
      <c r="B50" s="66">
        <v>1.4223001E7</v>
      </c>
      <c r="C50" s="66" t="s">
        <v>1403</v>
      </c>
      <c r="D50" s="66" t="s">
        <v>1404</v>
      </c>
      <c r="E50" s="66" t="s">
        <v>477</v>
      </c>
      <c r="F50" s="77">
        <v>44294.0</v>
      </c>
      <c r="G50" s="66">
        <v>2690.483</v>
      </c>
      <c r="H50" s="70"/>
      <c r="I50" s="70"/>
      <c r="J50" s="66">
        <f t="shared" si="1"/>
        <v>0.155</v>
      </c>
      <c r="K50" s="376">
        <v>2690.328</v>
      </c>
    </row>
    <row r="51" ht="15.75" customHeight="1">
      <c r="A51" s="67" t="s">
        <v>543</v>
      </c>
      <c r="B51" s="66">
        <v>1.4223003E7</v>
      </c>
      <c r="C51" s="66" t="s">
        <v>1406</v>
      </c>
      <c r="D51" s="66" t="s">
        <v>1407</v>
      </c>
      <c r="E51" s="66" t="s">
        <v>478</v>
      </c>
      <c r="F51" s="77">
        <v>44296.0</v>
      </c>
      <c r="G51" s="66">
        <v>1751.515</v>
      </c>
      <c r="H51" s="70"/>
      <c r="I51" s="70"/>
      <c r="J51" s="66">
        <f t="shared" si="1"/>
        <v>3.941</v>
      </c>
      <c r="K51" s="376">
        <v>1747.574</v>
      </c>
    </row>
    <row r="52" ht="15.75" customHeight="1">
      <c r="A52" s="67" t="s">
        <v>543</v>
      </c>
      <c r="B52" s="66">
        <v>1.4223004E7</v>
      </c>
      <c r="C52" s="66" t="s">
        <v>1409</v>
      </c>
      <c r="D52" s="66" t="s">
        <v>1410</v>
      </c>
      <c r="E52" s="66" t="s">
        <v>479</v>
      </c>
      <c r="F52" s="77">
        <v>44297.0</v>
      </c>
      <c r="G52" s="66">
        <v>390.068</v>
      </c>
      <c r="H52" s="70"/>
      <c r="I52" s="70"/>
      <c r="J52" s="66">
        <f t="shared" si="1"/>
        <v>3.962</v>
      </c>
      <c r="K52" s="376">
        <v>386.106</v>
      </c>
    </row>
    <row r="53" ht="15.75" customHeight="1">
      <c r="A53" s="67" t="s">
        <v>543</v>
      </c>
      <c r="B53" s="66">
        <v>1.4223005E7</v>
      </c>
      <c r="C53" s="66" t="s">
        <v>1231</v>
      </c>
      <c r="D53" s="66" t="s">
        <v>1412</v>
      </c>
      <c r="E53" s="66" t="s">
        <v>480</v>
      </c>
      <c r="F53" s="77">
        <v>44297.0</v>
      </c>
      <c r="G53" s="66">
        <v>1633.611</v>
      </c>
      <c r="H53" s="70"/>
      <c r="I53" s="70"/>
      <c r="J53" s="66">
        <f t="shared" si="1"/>
        <v>5.087</v>
      </c>
      <c r="K53" s="376">
        <v>1628.524</v>
      </c>
    </row>
    <row r="54" ht="15.75" customHeight="1">
      <c r="A54" s="67" t="s">
        <v>543</v>
      </c>
      <c r="B54" s="66">
        <v>1.4223006E7</v>
      </c>
      <c r="C54" s="66" t="s">
        <v>1414</v>
      </c>
      <c r="D54" s="66" t="s">
        <v>1415</v>
      </c>
      <c r="E54" s="66" t="s">
        <v>481</v>
      </c>
      <c r="F54" s="77">
        <v>44299.0</v>
      </c>
      <c r="G54" s="66">
        <v>337.361</v>
      </c>
      <c r="H54" s="70"/>
      <c r="I54" s="70"/>
      <c r="J54" s="66">
        <f t="shared" si="1"/>
        <v>4.107</v>
      </c>
      <c r="K54" s="376">
        <v>333.254</v>
      </c>
    </row>
    <row r="55" ht="15.75" customHeight="1">
      <c r="A55" s="67" t="s">
        <v>543</v>
      </c>
      <c r="B55" s="66">
        <v>1.4223007E7</v>
      </c>
      <c r="C55" s="66" t="s">
        <v>1417</v>
      </c>
      <c r="D55" s="66" t="s">
        <v>1418</v>
      </c>
      <c r="E55" s="66" t="s">
        <v>482</v>
      </c>
      <c r="F55" s="77">
        <v>44299.0</v>
      </c>
      <c r="G55" s="66">
        <v>1177.268</v>
      </c>
      <c r="H55" s="70"/>
      <c r="I55" s="70"/>
      <c r="J55" s="66">
        <f t="shared" si="1"/>
        <v>5.176</v>
      </c>
      <c r="K55" s="376">
        <v>1172.092</v>
      </c>
    </row>
    <row r="56" ht="15.75" customHeight="1">
      <c r="A56" s="67" t="s">
        <v>543</v>
      </c>
      <c r="B56" s="66">
        <v>1.4223008E7</v>
      </c>
      <c r="C56" s="66" t="s">
        <v>1420</v>
      </c>
      <c r="D56" s="66" t="s">
        <v>1421</v>
      </c>
      <c r="E56" s="66" t="s">
        <v>483</v>
      </c>
      <c r="F56" s="77">
        <v>44299.0</v>
      </c>
      <c r="G56" s="66">
        <v>237.54</v>
      </c>
      <c r="H56" s="70"/>
      <c r="I56" s="70"/>
      <c r="J56" s="66">
        <f t="shared" si="1"/>
        <v>4.188</v>
      </c>
      <c r="K56" s="376">
        <v>233.352</v>
      </c>
    </row>
    <row r="57" ht="15.75" customHeight="1">
      <c r="A57" s="67" t="s">
        <v>543</v>
      </c>
      <c r="B57" s="66">
        <v>1.4223009E7</v>
      </c>
      <c r="C57" s="66" t="s">
        <v>1423</v>
      </c>
      <c r="D57" s="66" t="s">
        <v>180</v>
      </c>
      <c r="E57" s="66" t="s">
        <v>484</v>
      </c>
      <c r="F57" s="77">
        <v>44299.0</v>
      </c>
      <c r="G57" s="66">
        <v>1177.403</v>
      </c>
      <c r="H57" s="70"/>
      <c r="I57" s="70"/>
      <c r="J57" s="66">
        <f t="shared" si="1"/>
        <v>3.041</v>
      </c>
      <c r="K57" s="376">
        <v>1174.362</v>
      </c>
    </row>
    <row r="58" ht="15.75" customHeight="1">
      <c r="A58" s="67" t="s">
        <v>543</v>
      </c>
      <c r="B58" s="66">
        <v>1.422301E7</v>
      </c>
      <c r="C58" s="66" t="s">
        <v>938</v>
      </c>
      <c r="D58" s="66" t="s">
        <v>1337</v>
      </c>
      <c r="E58" s="66" t="s">
        <v>485</v>
      </c>
      <c r="F58" s="77">
        <v>44300.0</v>
      </c>
      <c r="G58" s="66">
        <v>454.879</v>
      </c>
      <c r="H58" s="70"/>
      <c r="I58" s="70"/>
      <c r="J58" s="66">
        <f t="shared" si="1"/>
        <v>3.957</v>
      </c>
      <c r="K58" s="376">
        <v>450.922</v>
      </c>
    </row>
    <row r="59" ht="15.75" customHeight="1">
      <c r="A59" s="67" t="s">
        <v>543</v>
      </c>
      <c r="B59" s="66">
        <v>1.4223011E7</v>
      </c>
      <c r="C59" s="66" t="s">
        <v>1426</v>
      </c>
      <c r="D59" s="66" t="s">
        <v>1427</v>
      </c>
      <c r="E59" s="66" t="s">
        <v>486</v>
      </c>
      <c r="F59" s="77">
        <v>44300.0</v>
      </c>
      <c r="G59" s="66">
        <v>1694.529</v>
      </c>
      <c r="H59" s="70"/>
      <c r="I59" s="70"/>
      <c r="J59" s="66">
        <f t="shared" si="1"/>
        <v>7.147</v>
      </c>
      <c r="K59" s="376">
        <v>1687.382</v>
      </c>
    </row>
    <row r="60" ht="15.75" customHeight="1">
      <c r="A60" s="67" t="s">
        <v>543</v>
      </c>
      <c r="B60" s="66">
        <v>1.4223012E7</v>
      </c>
      <c r="C60" s="66" t="s">
        <v>1429</v>
      </c>
      <c r="D60" s="66" t="s">
        <v>1430</v>
      </c>
      <c r="E60" s="66" t="s">
        <v>487</v>
      </c>
      <c r="F60" s="77">
        <v>44301.0</v>
      </c>
      <c r="G60" s="66">
        <v>247.464</v>
      </c>
      <c r="H60" s="70"/>
      <c r="I60" s="70"/>
      <c r="J60" s="66">
        <f t="shared" si="1"/>
        <v>1.976</v>
      </c>
      <c r="K60" s="376">
        <v>245.488</v>
      </c>
    </row>
    <row r="61" ht="15.75" customHeight="1">
      <c r="A61" s="67" t="s">
        <v>543</v>
      </c>
      <c r="B61" s="66">
        <v>1.4223013E7</v>
      </c>
      <c r="C61" s="66" t="s">
        <v>204</v>
      </c>
      <c r="D61" s="66" t="s">
        <v>1106</v>
      </c>
      <c r="E61" s="66" t="s">
        <v>488</v>
      </c>
      <c r="F61" s="77">
        <v>44301.0</v>
      </c>
      <c r="G61" s="66">
        <v>1358.642</v>
      </c>
      <c r="H61" s="70"/>
      <c r="I61" s="70"/>
      <c r="J61" s="66">
        <f t="shared" si="1"/>
        <v>10.501</v>
      </c>
      <c r="K61" s="376">
        <v>1348.141</v>
      </c>
    </row>
    <row r="62" ht="15.75" customHeight="1">
      <c r="A62" s="67" t="s">
        <v>543</v>
      </c>
      <c r="B62" s="66">
        <v>1.4223015E7</v>
      </c>
      <c r="C62" s="66" t="s">
        <v>1433</v>
      </c>
      <c r="D62" s="66" t="s">
        <v>1434</v>
      </c>
      <c r="E62" s="66" t="s">
        <v>489</v>
      </c>
      <c r="F62" s="77">
        <v>44302.0</v>
      </c>
      <c r="G62" s="66">
        <v>527.44</v>
      </c>
      <c r="H62" s="70"/>
      <c r="I62" s="70"/>
      <c r="J62" s="66">
        <f t="shared" si="1"/>
        <v>6.242</v>
      </c>
      <c r="K62" s="376">
        <v>521.198</v>
      </c>
    </row>
    <row r="63" ht="15.75" customHeight="1">
      <c r="A63" s="67" t="s">
        <v>543</v>
      </c>
      <c r="B63" s="66">
        <v>1.4223014E7</v>
      </c>
      <c r="C63" s="66" t="s">
        <v>1231</v>
      </c>
      <c r="D63" s="66" t="s">
        <v>1435</v>
      </c>
      <c r="E63" s="66" t="s">
        <v>490</v>
      </c>
      <c r="F63" s="77">
        <v>44302.0</v>
      </c>
      <c r="G63" s="66">
        <v>1117.294</v>
      </c>
      <c r="H63" s="70"/>
      <c r="I63" s="70"/>
      <c r="J63" s="66">
        <f t="shared" si="1"/>
        <v>7.309</v>
      </c>
      <c r="K63" s="376">
        <v>1109.985</v>
      </c>
    </row>
    <row r="64" ht="15.75" customHeight="1">
      <c r="A64" s="67" t="s">
        <v>543</v>
      </c>
      <c r="B64" s="66">
        <v>1.4223016E7</v>
      </c>
      <c r="C64" s="66" t="s">
        <v>1437</v>
      </c>
      <c r="D64" s="66" t="s">
        <v>1438</v>
      </c>
      <c r="E64" s="66" t="s">
        <v>491</v>
      </c>
      <c r="F64" s="77">
        <v>44303.0</v>
      </c>
      <c r="G64" s="66">
        <v>467.294</v>
      </c>
      <c r="H64" s="70"/>
      <c r="I64" s="70"/>
      <c r="J64" s="66">
        <f t="shared" si="1"/>
        <v>1.972</v>
      </c>
      <c r="K64" s="376">
        <v>465.322</v>
      </c>
    </row>
    <row r="65" ht="15.75" customHeight="1">
      <c r="A65" s="67" t="s">
        <v>543</v>
      </c>
      <c r="B65" s="66">
        <v>1.4223017E7</v>
      </c>
      <c r="C65" s="66" t="s">
        <v>1440</v>
      </c>
      <c r="D65" s="66" t="s">
        <v>1441</v>
      </c>
      <c r="E65" s="66" t="s">
        <v>492</v>
      </c>
      <c r="F65" s="77">
        <v>44303.0</v>
      </c>
      <c r="G65" s="66">
        <v>1177.267</v>
      </c>
      <c r="H65" s="70"/>
      <c r="I65" s="70"/>
      <c r="J65" s="66">
        <f t="shared" si="1"/>
        <v>1.972</v>
      </c>
      <c r="K65" s="376">
        <v>1175.295</v>
      </c>
    </row>
    <row r="66" ht="15.75" customHeight="1">
      <c r="A66" s="67" t="s">
        <v>543</v>
      </c>
      <c r="B66" s="66">
        <v>1.4223019E7</v>
      </c>
      <c r="C66" s="66" t="s">
        <v>1443</v>
      </c>
      <c r="D66" s="66" t="s">
        <v>1444</v>
      </c>
      <c r="E66" s="66" t="s">
        <v>493</v>
      </c>
      <c r="F66" s="77">
        <v>44304.0</v>
      </c>
      <c r="G66" s="66">
        <v>314.631</v>
      </c>
      <c r="H66" s="70"/>
      <c r="I66" s="70"/>
      <c r="J66" s="66">
        <f t="shared" si="1"/>
        <v>6.242</v>
      </c>
      <c r="K66" s="376">
        <v>308.389</v>
      </c>
    </row>
    <row r="67" ht="15.75" customHeight="1">
      <c r="A67" s="67" t="s">
        <v>543</v>
      </c>
      <c r="B67" s="66">
        <v>1.4223018E7</v>
      </c>
      <c r="C67" s="66" t="s">
        <v>1446</v>
      </c>
      <c r="D67" s="66" t="s">
        <v>1447</v>
      </c>
      <c r="E67" s="66" t="s">
        <v>494</v>
      </c>
      <c r="F67" s="77">
        <v>44304.0</v>
      </c>
      <c r="G67" s="66">
        <v>997.021</v>
      </c>
      <c r="H67" s="70"/>
      <c r="I67" s="70"/>
      <c r="J67" s="66">
        <f t="shared" si="1"/>
        <v>4.134</v>
      </c>
      <c r="K67" s="376">
        <v>992.887</v>
      </c>
    </row>
    <row r="68" ht="15.75" customHeight="1">
      <c r="A68" s="67" t="s">
        <v>543</v>
      </c>
      <c r="B68" s="66">
        <v>1.4223024E7</v>
      </c>
      <c r="C68" s="66" t="s">
        <v>1449</v>
      </c>
      <c r="D68" s="66" t="s">
        <v>1012</v>
      </c>
      <c r="E68" s="66" t="s">
        <v>495</v>
      </c>
      <c r="F68" s="77">
        <v>44305.0</v>
      </c>
      <c r="G68" s="66">
        <v>150.591</v>
      </c>
      <c r="H68" s="70"/>
      <c r="I68" s="70"/>
      <c r="J68" s="66">
        <f t="shared" si="1"/>
        <v>5.176</v>
      </c>
      <c r="K68" s="376">
        <v>145.415</v>
      </c>
    </row>
    <row r="69" ht="15.75" customHeight="1">
      <c r="A69" s="67" t="s">
        <v>543</v>
      </c>
      <c r="B69" s="66">
        <v>1.4223025E7</v>
      </c>
      <c r="C69" s="66" t="s">
        <v>1451</v>
      </c>
      <c r="D69" s="66" t="s">
        <v>1141</v>
      </c>
      <c r="E69" s="66" t="s">
        <v>496</v>
      </c>
      <c r="F69" s="77">
        <v>44305.0</v>
      </c>
      <c r="G69" s="66">
        <v>1176.454</v>
      </c>
      <c r="H69" s="70"/>
      <c r="I69" s="70"/>
      <c r="J69" s="66">
        <f t="shared" si="1"/>
        <v>3.04</v>
      </c>
      <c r="K69" s="376">
        <v>1173.414</v>
      </c>
    </row>
    <row r="70" ht="15.75" customHeight="1">
      <c r="A70" s="67" t="s">
        <v>543</v>
      </c>
      <c r="B70" s="66">
        <v>1.4223026E7</v>
      </c>
      <c r="C70" s="66" t="s">
        <v>1453</v>
      </c>
      <c r="D70" s="66" t="s">
        <v>893</v>
      </c>
      <c r="E70" s="66" t="s">
        <v>497</v>
      </c>
      <c r="F70" s="77">
        <v>44307.0</v>
      </c>
      <c r="G70" s="66">
        <v>374.588</v>
      </c>
      <c r="H70" s="70"/>
      <c r="I70" s="70"/>
      <c r="J70" s="66">
        <f t="shared" si="1"/>
        <v>6.079</v>
      </c>
      <c r="K70" s="376">
        <v>368.509</v>
      </c>
    </row>
    <row r="71" ht="15.75" customHeight="1">
      <c r="A71" s="67" t="s">
        <v>543</v>
      </c>
      <c r="B71" s="66">
        <v>1.4223027E7</v>
      </c>
      <c r="C71" s="66" t="s">
        <v>978</v>
      </c>
      <c r="D71" s="66" t="s">
        <v>1455</v>
      </c>
      <c r="E71" s="66" t="s">
        <v>498</v>
      </c>
      <c r="F71" s="77">
        <v>44307.0</v>
      </c>
      <c r="G71" s="66">
        <v>1994.107</v>
      </c>
      <c r="H71" s="70"/>
      <c r="I71" s="70"/>
      <c r="J71" s="66">
        <f t="shared" si="1"/>
        <v>3.946</v>
      </c>
      <c r="K71" s="376">
        <v>1990.161</v>
      </c>
    </row>
    <row r="72" ht="15.75" customHeight="1">
      <c r="A72" s="67" t="s">
        <v>543</v>
      </c>
      <c r="B72" s="66">
        <v>1.4223028E7</v>
      </c>
      <c r="C72" s="66" t="s">
        <v>1457</v>
      </c>
      <c r="D72" s="66" t="s">
        <v>1458</v>
      </c>
      <c r="E72" s="66" t="s">
        <v>499</v>
      </c>
      <c r="F72" s="77">
        <v>44308.0</v>
      </c>
      <c r="G72" s="66">
        <v>340.078</v>
      </c>
      <c r="H72" s="70"/>
      <c r="I72" s="70"/>
      <c r="J72" s="66">
        <f t="shared" si="1"/>
        <v>4.107</v>
      </c>
      <c r="K72" s="376">
        <v>335.971</v>
      </c>
    </row>
    <row r="73" ht="15.75" customHeight="1">
      <c r="A73" s="67" t="s">
        <v>543</v>
      </c>
      <c r="B73" s="66">
        <v>1.4223029E7</v>
      </c>
      <c r="C73" s="66" t="s">
        <v>1460</v>
      </c>
      <c r="D73" s="66" t="s">
        <v>1012</v>
      </c>
      <c r="E73" s="66" t="s">
        <v>500</v>
      </c>
      <c r="F73" s="77">
        <v>44308.0</v>
      </c>
      <c r="G73" s="66">
        <v>1117.433</v>
      </c>
      <c r="H73" s="70"/>
      <c r="I73" s="70"/>
      <c r="J73" s="66">
        <f t="shared" si="1"/>
        <v>1.972</v>
      </c>
      <c r="K73" s="376">
        <v>1115.461</v>
      </c>
    </row>
    <row r="74" ht="15.75" customHeight="1">
      <c r="A74" s="67" t="s">
        <v>543</v>
      </c>
      <c r="B74" s="66">
        <v>1.422303E7</v>
      </c>
      <c r="C74" s="66" t="s">
        <v>1462</v>
      </c>
      <c r="D74" s="66" t="s">
        <v>1463</v>
      </c>
      <c r="E74" s="66" t="s">
        <v>501</v>
      </c>
      <c r="F74" s="77">
        <v>44309.0</v>
      </c>
      <c r="G74" s="66">
        <v>330.522</v>
      </c>
      <c r="H74" s="70"/>
      <c r="I74" s="70"/>
      <c r="J74" s="66">
        <f t="shared" si="1"/>
        <v>2.073</v>
      </c>
      <c r="K74" s="376">
        <v>328.449</v>
      </c>
    </row>
    <row r="75" ht="15.75" customHeight="1">
      <c r="A75" s="67" t="s">
        <v>543</v>
      </c>
      <c r="B75" s="66">
        <v>1.4223031E7</v>
      </c>
      <c r="C75" s="66" t="s">
        <v>1465</v>
      </c>
      <c r="D75" s="66" t="s">
        <v>1466</v>
      </c>
      <c r="E75" s="66" t="s">
        <v>502</v>
      </c>
      <c r="F75" s="77">
        <v>44309.0</v>
      </c>
      <c r="G75" s="66">
        <v>997.445</v>
      </c>
      <c r="H75" s="70"/>
      <c r="I75" s="70"/>
      <c r="J75" s="66">
        <f t="shared" si="1"/>
        <v>3.04</v>
      </c>
      <c r="K75" s="376">
        <v>994.405</v>
      </c>
    </row>
    <row r="76" ht="15.75" customHeight="1">
      <c r="A76" s="67" t="s">
        <v>543</v>
      </c>
      <c r="B76" s="66">
        <v>1.4223032E7</v>
      </c>
      <c r="C76" s="66" t="s">
        <v>1468</v>
      </c>
      <c r="D76" s="66" t="s">
        <v>1469</v>
      </c>
      <c r="E76" s="66" t="s">
        <v>503</v>
      </c>
      <c r="F76" s="77">
        <v>44309.0</v>
      </c>
      <c r="G76" s="66">
        <v>322.289</v>
      </c>
      <c r="H76" s="70"/>
      <c r="I76" s="70"/>
      <c r="J76" s="66">
        <f t="shared" si="1"/>
        <v>3.04</v>
      </c>
      <c r="K76" s="376">
        <v>319.249</v>
      </c>
    </row>
    <row r="77" ht="15.75" customHeight="1">
      <c r="A77" s="67" t="s">
        <v>543</v>
      </c>
      <c r="B77" s="66">
        <v>1.4223033E7</v>
      </c>
      <c r="C77" s="66" t="s">
        <v>1471</v>
      </c>
      <c r="D77" s="66" t="s">
        <v>1472</v>
      </c>
      <c r="E77" s="66" t="s">
        <v>504</v>
      </c>
      <c r="F77" s="77">
        <v>44309.0</v>
      </c>
      <c r="G77" s="66">
        <v>1117.295</v>
      </c>
      <c r="H77" s="70"/>
      <c r="I77" s="70"/>
      <c r="J77" s="66">
        <f t="shared" si="1"/>
        <v>11.579</v>
      </c>
      <c r="K77" s="376">
        <v>1105.716</v>
      </c>
    </row>
    <row r="78" ht="15.75" customHeight="1">
      <c r="A78" s="67" t="s">
        <v>543</v>
      </c>
      <c r="B78" s="66">
        <v>1.4223034E7</v>
      </c>
      <c r="C78" s="66" t="s">
        <v>1474</v>
      </c>
      <c r="D78" s="66" t="s">
        <v>1475</v>
      </c>
      <c r="E78" s="66" t="s">
        <v>505</v>
      </c>
      <c r="F78" s="77">
        <v>44311.0</v>
      </c>
      <c r="G78" s="66">
        <v>347.227</v>
      </c>
      <c r="H78" s="70"/>
      <c r="I78" s="70"/>
      <c r="J78" s="66">
        <f t="shared" si="1"/>
        <v>6.242</v>
      </c>
      <c r="K78" s="376">
        <v>340.985</v>
      </c>
    </row>
    <row r="79" ht="15.75" customHeight="1">
      <c r="A79" s="67" t="s">
        <v>543</v>
      </c>
      <c r="B79" s="66">
        <v>1.4223035E7</v>
      </c>
      <c r="C79" s="66" t="s">
        <v>1477</v>
      </c>
      <c r="D79" s="66" t="s">
        <v>1478</v>
      </c>
      <c r="E79" s="66" t="s">
        <v>506</v>
      </c>
      <c r="F79" s="77">
        <v>44311.0</v>
      </c>
      <c r="G79" s="66">
        <v>996.621</v>
      </c>
      <c r="H79" s="70"/>
      <c r="I79" s="70"/>
      <c r="J79" s="66">
        <f t="shared" si="1"/>
        <v>6.242</v>
      </c>
      <c r="K79" s="376">
        <v>990.379</v>
      </c>
    </row>
    <row r="80" ht="15.75" customHeight="1">
      <c r="A80" s="67" t="s">
        <v>543</v>
      </c>
      <c r="B80" s="66">
        <v>1.4223037E7</v>
      </c>
      <c r="C80" s="66" t="s">
        <v>864</v>
      </c>
      <c r="D80" s="66" t="s">
        <v>1480</v>
      </c>
      <c r="E80" s="66" t="s">
        <v>507</v>
      </c>
      <c r="F80" s="77">
        <v>44311.0</v>
      </c>
      <c r="G80" s="66">
        <v>917.93</v>
      </c>
      <c r="H80" s="70"/>
      <c r="I80" s="70"/>
      <c r="J80" s="66">
        <f t="shared" si="1"/>
        <v>17.821</v>
      </c>
      <c r="K80" s="376">
        <v>900.109</v>
      </c>
    </row>
    <row r="81" ht="15.75" customHeight="1">
      <c r="A81" s="67" t="s">
        <v>543</v>
      </c>
      <c r="B81" s="66">
        <v>1.4223039E7</v>
      </c>
      <c r="C81" s="66" t="s">
        <v>1482</v>
      </c>
      <c r="D81" s="66" t="s">
        <v>1483</v>
      </c>
      <c r="E81" s="66" t="s">
        <v>508</v>
      </c>
      <c r="F81" s="77">
        <v>44312.0</v>
      </c>
      <c r="G81" s="66">
        <v>1046.084</v>
      </c>
      <c r="H81" s="70"/>
      <c r="I81" s="70"/>
      <c r="J81" s="66">
        <f t="shared" si="1"/>
        <v>3.05</v>
      </c>
      <c r="K81" s="376">
        <v>1043.034</v>
      </c>
    </row>
    <row r="82" ht="15.75" customHeight="1">
      <c r="A82" s="67" t="s">
        <v>543</v>
      </c>
      <c r="B82" s="66">
        <v>1.422304E7</v>
      </c>
      <c r="C82" s="66" t="s">
        <v>1231</v>
      </c>
      <c r="D82" s="66" t="s">
        <v>1485</v>
      </c>
      <c r="E82" s="66" t="s">
        <v>509</v>
      </c>
      <c r="F82" s="77">
        <v>44313.0</v>
      </c>
      <c r="G82" s="66">
        <v>365.096</v>
      </c>
      <c r="H82" s="70"/>
      <c r="I82" s="70"/>
      <c r="J82" s="66">
        <f t="shared" si="1"/>
        <v>4.062</v>
      </c>
      <c r="K82" s="376">
        <v>361.034</v>
      </c>
    </row>
    <row r="83" ht="15.75" customHeight="1">
      <c r="A83" s="67" t="s">
        <v>543</v>
      </c>
      <c r="B83" s="66">
        <v>1.4223041E7</v>
      </c>
      <c r="C83" s="66" t="s">
        <v>1487</v>
      </c>
      <c r="D83" s="66" t="s">
        <v>1488</v>
      </c>
      <c r="E83" s="66" t="s">
        <v>510</v>
      </c>
      <c r="F83" s="77">
        <v>44313.0</v>
      </c>
      <c r="G83" s="66">
        <v>1574.316</v>
      </c>
      <c r="H83" s="70"/>
      <c r="I83" s="70"/>
      <c r="J83" s="66">
        <f t="shared" si="1"/>
        <v>5.039</v>
      </c>
      <c r="K83" s="376">
        <v>1569.277</v>
      </c>
    </row>
    <row r="84" ht="15.75" customHeight="1">
      <c r="A84" s="67" t="s">
        <v>543</v>
      </c>
      <c r="B84" s="66">
        <v>1.4223042E7</v>
      </c>
      <c r="C84" s="66" t="s">
        <v>1490</v>
      </c>
      <c r="D84" s="66" t="s">
        <v>1491</v>
      </c>
      <c r="E84" s="66" t="s">
        <v>511</v>
      </c>
      <c r="F84" s="77">
        <v>44323.0</v>
      </c>
      <c r="G84" s="66">
        <v>157.951</v>
      </c>
      <c r="H84" s="70"/>
      <c r="I84" s="70"/>
      <c r="J84" s="66">
        <f t="shared" si="1"/>
        <v>0</v>
      </c>
      <c r="K84" s="376">
        <v>157.951</v>
      </c>
    </row>
    <row r="85" ht="15.75" customHeight="1">
      <c r="A85" s="67" t="s">
        <v>543</v>
      </c>
      <c r="B85" s="66">
        <v>1.4223044E7</v>
      </c>
      <c r="C85" s="66" t="s">
        <v>1492</v>
      </c>
      <c r="D85" s="66" t="s">
        <v>1493</v>
      </c>
      <c r="E85" s="66" t="s">
        <v>512</v>
      </c>
      <c r="F85" s="77">
        <v>44333.0</v>
      </c>
      <c r="G85" s="66">
        <v>990.377</v>
      </c>
      <c r="H85" s="70"/>
      <c r="I85" s="70"/>
      <c r="J85" s="66">
        <f t="shared" si="1"/>
        <v>0</v>
      </c>
      <c r="K85" s="376">
        <v>990.377</v>
      </c>
    </row>
    <row r="86" ht="15.75" customHeight="1">
      <c r="A86" s="67" t="s">
        <v>543</v>
      </c>
      <c r="B86" s="66">
        <v>1.5032001E7</v>
      </c>
      <c r="C86" s="66" t="s">
        <v>1495</v>
      </c>
      <c r="D86" s="66" t="s">
        <v>1496</v>
      </c>
      <c r="E86" s="66" t="s">
        <v>513</v>
      </c>
      <c r="F86" s="77">
        <v>44631.0</v>
      </c>
      <c r="G86" s="66">
        <v>2829.119</v>
      </c>
      <c r="H86" s="70" t="s">
        <v>542</v>
      </c>
      <c r="I86" s="70" t="s">
        <v>1497</v>
      </c>
      <c r="J86" s="66">
        <f t="shared" si="1"/>
        <v>0.12</v>
      </c>
      <c r="K86" s="376">
        <v>2828.999</v>
      </c>
    </row>
    <row r="87" ht="15.75" customHeight="1">
      <c r="A87" s="67" t="s">
        <v>543</v>
      </c>
      <c r="B87" s="66">
        <v>1.4223046E7</v>
      </c>
      <c r="C87" s="66" t="s">
        <v>1499</v>
      </c>
      <c r="D87" s="66" t="s">
        <v>1500</v>
      </c>
      <c r="E87" s="66" t="s">
        <v>514</v>
      </c>
      <c r="F87" s="77">
        <v>44649.0</v>
      </c>
      <c r="G87" s="66">
        <v>872.429</v>
      </c>
      <c r="H87" s="70"/>
      <c r="I87" s="70"/>
      <c r="J87" s="66">
        <f t="shared" si="1"/>
        <v>3.04</v>
      </c>
      <c r="K87" s="376">
        <v>869.389</v>
      </c>
    </row>
    <row r="88" ht="15.75" customHeight="1">
      <c r="A88" s="67" t="s">
        <v>543</v>
      </c>
      <c r="B88" s="66">
        <v>1.4223047E7</v>
      </c>
      <c r="C88" s="66" t="s">
        <v>1446</v>
      </c>
      <c r="D88" s="66" t="s">
        <v>1502</v>
      </c>
      <c r="E88" s="66" t="s">
        <v>515</v>
      </c>
      <c r="F88" s="77">
        <v>44656.0</v>
      </c>
      <c r="G88" s="66">
        <v>946.769</v>
      </c>
      <c r="H88" s="70"/>
      <c r="I88" s="70"/>
      <c r="J88" s="66">
        <f t="shared" si="1"/>
        <v>11.561</v>
      </c>
      <c r="K88" s="376">
        <v>935.208</v>
      </c>
    </row>
    <row r="89" ht="15.75" customHeight="1">
      <c r="A89" s="67" t="s">
        <v>543</v>
      </c>
      <c r="B89" s="66">
        <v>1.5032002E7</v>
      </c>
      <c r="C89" s="66" t="s">
        <v>1504</v>
      </c>
      <c r="D89" s="66" t="s">
        <v>1338</v>
      </c>
      <c r="E89" s="66" t="s">
        <v>516</v>
      </c>
      <c r="F89" s="77">
        <v>44663.0</v>
      </c>
      <c r="G89" s="66">
        <v>2627.576</v>
      </c>
      <c r="H89" s="70"/>
      <c r="I89" s="70"/>
      <c r="J89" s="66">
        <f t="shared" si="1"/>
        <v>3.935</v>
      </c>
      <c r="K89" s="376">
        <v>2623.641</v>
      </c>
    </row>
    <row r="90" ht="15.75" customHeight="1">
      <c r="A90" s="67" t="s">
        <v>543</v>
      </c>
      <c r="B90" s="66">
        <v>1.4223048E7</v>
      </c>
      <c r="C90" s="66" t="s">
        <v>1506</v>
      </c>
      <c r="D90" s="66" t="s">
        <v>1341</v>
      </c>
      <c r="E90" s="66" t="s">
        <v>517</v>
      </c>
      <c r="F90" s="77">
        <v>44670.0</v>
      </c>
      <c r="G90" s="66">
        <v>925.721</v>
      </c>
      <c r="H90" s="70"/>
      <c r="I90" s="70"/>
      <c r="J90" s="66">
        <f t="shared" si="1"/>
        <v>3.04</v>
      </c>
      <c r="K90" s="376">
        <v>922.681</v>
      </c>
    </row>
    <row r="91" ht="15.75" customHeight="1">
      <c r="A91" s="67" t="s">
        <v>543</v>
      </c>
      <c r="B91" s="66">
        <v>1.4223049E7</v>
      </c>
      <c r="C91" s="66" t="s">
        <v>1508</v>
      </c>
      <c r="D91" s="66" t="s">
        <v>1509</v>
      </c>
      <c r="E91" s="66" t="s">
        <v>518</v>
      </c>
      <c r="F91" s="77">
        <v>44677.0</v>
      </c>
      <c r="G91" s="66">
        <v>896.329</v>
      </c>
      <c r="H91" s="70"/>
      <c r="I91" s="70"/>
      <c r="J91" s="66">
        <f t="shared" si="1"/>
        <v>6.242</v>
      </c>
      <c r="K91" s="376">
        <v>890.087</v>
      </c>
    </row>
    <row r="92" ht="15.75" customHeight="1">
      <c r="A92" s="67" t="s">
        <v>543</v>
      </c>
      <c r="B92" s="66">
        <v>1.422305E7</v>
      </c>
      <c r="C92" s="66" t="s">
        <v>1511</v>
      </c>
      <c r="D92" s="66" t="s">
        <v>1512</v>
      </c>
      <c r="E92" s="66" t="s">
        <v>519</v>
      </c>
      <c r="F92" s="77">
        <v>44684.0</v>
      </c>
      <c r="G92" s="66">
        <v>902.086</v>
      </c>
      <c r="H92" s="70"/>
      <c r="I92" s="70"/>
      <c r="J92" s="66">
        <f t="shared" si="1"/>
        <v>1.972</v>
      </c>
      <c r="K92" s="376">
        <v>900.114</v>
      </c>
    </row>
    <row r="93" ht="15.75" customHeight="1">
      <c r="A93" s="67" t="s">
        <v>543</v>
      </c>
      <c r="B93" s="66">
        <v>1.5032003E7</v>
      </c>
      <c r="C93" s="66" t="s">
        <v>1514</v>
      </c>
      <c r="D93" s="66" t="s">
        <v>1515</v>
      </c>
      <c r="E93" s="66" t="s">
        <v>520</v>
      </c>
      <c r="F93" s="77">
        <v>44692.0</v>
      </c>
      <c r="G93" s="66">
        <v>2498.297</v>
      </c>
      <c r="H93" s="70"/>
      <c r="I93" s="70"/>
      <c r="J93" s="66">
        <f t="shared" si="1"/>
        <v>0.107</v>
      </c>
      <c r="K93" s="376">
        <v>2498.19</v>
      </c>
    </row>
    <row r="94" ht="15.75" customHeight="1">
      <c r="A94" s="67" t="s">
        <v>543</v>
      </c>
      <c r="B94" s="66">
        <v>1.4223051E7</v>
      </c>
      <c r="C94" s="66" t="s">
        <v>1517</v>
      </c>
      <c r="D94" s="66" t="s">
        <v>1518</v>
      </c>
      <c r="E94" s="66" t="s">
        <v>521</v>
      </c>
      <c r="F94" s="77">
        <v>44698.0</v>
      </c>
      <c r="G94" s="66">
        <v>1031.034</v>
      </c>
      <c r="H94" s="70"/>
      <c r="I94" s="70"/>
      <c r="J94" s="66">
        <f t="shared" si="1"/>
        <v>5.177</v>
      </c>
      <c r="K94" s="376">
        <v>1025.857</v>
      </c>
    </row>
    <row r="95" ht="15.75" customHeight="1">
      <c r="A95" s="67" t="s">
        <v>543</v>
      </c>
      <c r="B95" s="66">
        <v>1.4223052E7</v>
      </c>
      <c r="C95" s="66" t="s">
        <v>1520</v>
      </c>
      <c r="D95" s="66" t="s">
        <v>1521</v>
      </c>
      <c r="E95" s="66" t="s">
        <v>522</v>
      </c>
      <c r="F95" s="77">
        <v>44704.0</v>
      </c>
      <c r="G95" s="66">
        <v>1154.068</v>
      </c>
      <c r="H95" s="70"/>
      <c r="I95" s="70"/>
      <c r="J95" s="66">
        <f t="shared" si="1"/>
        <v>3.925</v>
      </c>
      <c r="K95" s="376">
        <v>1150.143</v>
      </c>
    </row>
    <row r="96" ht="15.75" customHeight="1">
      <c r="A96" s="67" t="s">
        <v>543</v>
      </c>
      <c r="B96" s="66">
        <v>1.4223053E7</v>
      </c>
      <c r="C96" s="66" t="s">
        <v>1523</v>
      </c>
      <c r="D96" s="66" t="s">
        <v>1524</v>
      </c>
      <c r="E96" s="66" t="s">
        <v>523</v>
      </c>
      <c r="F96" s="77">
        <v>44712.0</v>
      </c>
      <c r="G96" s="66">
        <v>839.033</v>
      </c>
      <c r="H96" s="70"/>
      <c r="I96" s="70"/>
      <c r="J96" s="66">
        <f t="shared" si="1"/>
        <v>4.107</v>
      </c>
      <c r="K96" s="376">
        <v>834.926</v>
      </c>
    </row>
    <row r="97" ht="15.75" customHeight="1">
      <c r="A97" s="67" t="s">
        <v>543</v>
      </c>
      <c r="B97" s="66">
        <v>1.5032004E7</v>
      </c>
      <c r="C97" s="66" t="s">
        <v>1526</v>
      </c>
      <c r="D97" s="66" t="s">
        <v>1527</v>
      </c>
      <c r="E97" s="66" t="s">
        <v>524</v>
      </c>
      <c r="F97" s="77">
        <v>44723.0</v>
      </c>
      <c r="G97" s="66">
        <v>2585.018</v>
      </c>
      <c r="H97" s="70"/>
      <c r="I97" s="70"/>
      <c r="J97" s="66">
        <f t="shared" si="1"/>
        <v>0</v>
      </c>
      <c r="K97" s="376">
        <v>2585.018</v>
      </c>
    </row>
    <row r="98" ht="15.75" customHeight="1">
      <c r="A98" s="67" t="s">
        <v>543</v>
      </c>
      <c r="B98" s="66">
        <v>1.5032005E7</v>
      </c>
      <c r="C98" s="66" t="s">
        <v>1529</v>
      </c>
      <c r="D98" s="66" t="s">
        <v>1530</v>
      </c>
      <c r="E98" s="66" t="s">
        <v>525</v>
      </c>
      <c r="F98" s="77">
        <v>44727.0</v>
      </c>
      <c r="G98" s="66">
        <v>411.723</v>
      </c>
      <c r="H98" s="70"/>
      <c r="I98" s="70"/>
      <c r="J98" s="66">
        <f t="shared" si="1"/>
        <v>3.04</v>
      </c>
      <c r="K98" s="376">
        <v>408.683</v>
      </c>
    </row>
    <row r="99" ht="15.75" customHeight="1">
      <c r="A99" s="67" t="s">
        <v>543</v>
      </c>
      <c r="B99" s="66">
        <v>1.5032006E7</v>
      </c>
      <c r="C99" s="66" t="s">
        <v>1532</v>
      </c>
      <c r="D99" s="66" t="s">
        <v>1533</v>
      </c>
      <c r="E99" s="66" t="s">
        <v>526</v>
      </c>
      <c r="F99" s="77">
        <v>44735.0</v>
      </c>
      <c r="G99" s="66">
        <v>886.898</v>
      </c>
      <c r="H99" s="70"/>
      <c r="I99" s="70"/>
      <c r="J99" s="66">
        <f t="shared" si="1"/>
        <v>5.024</v>
      </c>
      <c r="K99" s="376">
        <v>881.874</v>
      </c>
    </row>
    <row r="100" ht="15.75" customHeight="1">
      <c r="A100" s="67" t="s">
        <v>543</v>
      </c>
      <c r="B100" s="66">
        <v>1.5032007E7</v>
      </c>
      <c r="C100" s="66" t="s">
        <v>1535</v>
      </c>
      <c r="D100" s="66" t="s">
        <v>1536</v>
      </c>
      <c r="E100" s="66" t="s">
        <v>527</v>
      </c>
      <c r="F100" s="77">
        <v>44742.0</v>
      </c>
      <c r="G100" s="66">
        <v>433.226</v>
      </c>
      <c r="H100" s="70"/>
      <c r="I100" s="70"/>
      <c r="J100" s="66">
        <f t="shared" si="1"/>
        <v>1.979</v>
      </c>
      <c r="K100" s="376">
        <v>431.247</v>
      </c>
    </row>
    <row r="101" ht="15.75" customHeight="1">
      <c r="A101" s="67" t="s">
        <v>543</v>
      </c>
      <c r="B101" s="66">
        <v>1.5032008E7</v>
      </c>
      <c r="C101" s="66" t="s">
        <v>1538</v>
      </c>
      <c r="D101" s="66" t="s">
        <v>1539</v>
      </c>
      <c r="E101" s="66" t="s">
        <v>528</v>
      </c>
      <c r="F101" s="77">
        <v>44748.0</v>
      </c>
      <c r="G101" s="66">
        <v>854.451</v>
      </c>
      <c r="H101" s="70"/>
      <c r="I101" s="70"/>
      <c r="J101" s="66">
        <f t="shared" si="1"/>
        <v>1.974</v>
      </c>
      <c r="K101" s="376">
        <v>852.477</v>
      </c>
    </row>
    <row r="102" ht="15.75" customHeight="1">
      <c r="A102" s="67" t="s">
        <v>543</v>
      </c>
      <c r="B102" s="66">
        <v>1.5032009E7</v>
      </c>
      <c r="C102" s="66" t="s">
        <v>1541</v>
      </c>
      <c r="D102" s="66" t="s">
        <v>1542</v>
      </c>
      <c r="E102" s="66" t="s">
        <v>529</v>
      </c>
      <c r="F102" s="77">
        <v>44753.0</v>
      </c>
      <c r="G102" s="66">
        <v>348.539</v>
      </c>
      <c r="H102" s="70"/>
      <c r="I102" s="70"/>
      <c r="J102" s="66">
        <f t="shared" si="1"/>
        <v>0.031</v>
      </c>
      <c r="K102" s="376">
        <v>348.508</v>
      </c>
    </row>
    <row r="103" ht="15.75" customHeight="1">
      <c r="A103" s="67" t="s">
        <v>543</v>
      </c>
      <c r="B103" s="66">
        <v>1.503201E7</v>
      </c>
      <c r="C103" s="66" t="s">
        <v>1544</v>
      </c>
      <c r="D103" s="66" t="s">
        <v>1545</v>
      </c>
      <c r="E103" s="66" t="s">
        <v>530</v>
      </c>
      <c r="F103" s="77">
        <v>44756.0</v>
      </c>
      <c r="G103" s="66">
        <v>920.709</v>
      </c>
      <c r="H103" s="70"/>
      <c r="I103" s="70"/>
      <c r="J103" s="66">
        <f t="shared" si="1"/>
        <v>3.04</v>
      </c>
      <c r="K103" s="376">
        <v>917.669</v>
      </c>
    </row>
    <row r="104" ht="15.75" customHeight="1">
      <c r="A104" s="67" t="s">
        <v>543</v>
      </c>
      <c r="B104" s="66">
        <v>1.5032011E7</v>
      </c>
      <c r="C104" s="66" t="s">
        <v>1547</v>
      </c>
      <c r="D104" s="66" t="s">
        <v>1548</v>
      </c>
      <c r="E104" s="66" t="s">
        <v>531</v>
      </c>
      <c r="F104" s="77">
        <v>44762.0</v>
      </c>
      <c r="G104" s="66">
        <v>832.291</v>
      </c>
      <c r="H104" s="70"/>
      <c r="I104" s="70"/>
      <c r="J104" s="66">
        <f t="shared" si="1"/>
        <v>5.175</v>
      </c>
      <c r="K104" s="376">
        <v>827.116</v>
      </c>
    </row>
    <row r="105" ht="15.75" customHeight="1">
      <c r="A105" s="67" t="s">
        <v>543</v>
      </c>
      <c r="B105" s="66">
        <v>1.5032012E7</v>
      </c>
      <c r="C105" s="66" t="s">
        <v>1550</v>
      </c>
      <c r="D105" s="66" t="s">
        <v>1551</v>
      </c>
      <c r="E105" s="66" t="s">
        <v>1552</v>
      </c>
      <c r="F105" s="77">
        <v>44769.0</v>
      </c>
      <c r="G105" s="66">
        <v>722.632</v>
      </c>
      <c r="H105" s="70"/>
      <c r="I105" s="70"/>
      <c r="J105" s="66">
        <f t="shared" si="1"/>
        <v>3.041</v>
      </c>
      <c r="K105" s="376">
        <v>719.591</v>
      </c>
    </row>
    <row r="106" ht="15.75" customHeight="1">
      <c r="A106" s="67" t="s">
        <v>543</v>
      </c>
      <c r="B106" s="66">
        <v>1.5032013E7</v>
      </c>
      <c r="C106" s="66" t="s">
        <v>1554</v>
      </c>
      <c r="D106" s="66" t="s">
        <v>1555</v>
      </c>
      <c r="E106" s="66" t="s">
        <v>1556</v>
      </c>
      <c r="F106" s="77">
        <v>44773.0</v>
      </c>
      <c r="G106" s="66">
        <v>390.77</v>
      </c>
      <c r="H106" s="70"/>
      <c r="I106" s="70"/>
      <c r="J106" s="66">
        <f t="shared" si="1"/>
        <v>7.171</v>
      </c>
      <c r="K106" s="376">
        <v>383.599</v>
      </c>
    </row>
    <row r="107" ht="15.75" customHeight="1">
      <c r="A107" s="67" t="s">
        <v>543</v>
      </c>
      <c r="B107" s="66">
        <v>1.5032014E7</v>
      </c>
      <c r="C107" s="66" t="s">
        <v>1558</v>
      </c>
      <c r="D107" s="66" t="s">
        <v>1559</v>
      </c>
      <c r="E107" s="66" t="s">
        <v>1560</v>
      </c>
      <c r="F107" s="77">
        <v>44776.0</v>
      </c>
      <c r="G107" s="66">
        <v>337.571</v>
      </c>
      <c r="H107" s="70"/>
      <c r="I107" s="70"/>
      <c r="J107" s="66">
        <f t="shared" si="1"/>
        <v>4.107</v>
      </c>
      <c r="K107" s="376">
        <v>333.464</v>
      </c>
    </row>
    <row r="108" ht="15.75" customHeight="1">
      <c r="A108" s="67" t="s">
        <v>543</v>
      </c>
      <c r="B108" s="66">
        <v>1.5032015E7</v>
      </c>
      <c r="C108" s="66" t="s">
        <v>1562</v>
      </c>
      <c r="D108" s="66" t="s">
        <v>1563</v>
      </c>
      <c r="E108" s="66" t="s">
        <v>1564</v>
      </c>
      <c r="F108" s="77">
        <v>44779.0</v>
      </c>
      <c r="G108" s="66">
        <v>820.937</v>
      </c>
      <c r="H108" s="70"/>
      <c r="I108" s="70"/>
      <c r="J108" s="66">
        <f t="shared" si="1"/>
        <v>6.079</v>
      </c>
      <c r="K108" s="376">
        <v>814.858</v>
      </c>
    </row>
    <row r="109" ht="15.75" customHeight="1">
      <c r="A109" s="67" t="s">
        <v>543</v>
      </c>
      <c r="B109" s="66">
        <v>1.5032016E7</v>
      </c>
      <c r="C109" s="66" t="s">
        <v>1566</v>
      </c>
      <c r="D109" s="66" t="s">
        <v>1567</v>
      </c>
      <c r="E109" s="66" t="s">
        <v>1568</v>
      </c>
      <c r="F109" s="77">
        <v>44784.0</v>
      </c>
      <c r="G109" s="66">
        <v>2682.809</v>
      </c>
      <c r="H109" s="70"/>
      <c r="I109" s="70"/>
      <c r="J109" s="66">
        <f t="shared" si="1"/>
        <v>0</v>
      </c>
      <c r="K109" s="376">
        <v>2682.809</v>
      </c>
    </row>
    <row r="110" ht="15.75" customHeight="1">
      <c r="A110" s="67" t="s">
        <v>543</v>
      </c>
      <c r="B110" s="66">
        <v>1.5032017E7</v>
      </c>
      <c r="C110" s="66" t="s">
        <v>1570</v>
      </c>
      <c r="D110" s="66" t="s">
        <v>1571</v>
      </c>
      <c r="E110" s="66" t="s">
        <v>1572</v>
      </c>
      <c r="F110" s="77">
        <v>44818.0</v>
      </c>
      <c r="G110" s="66">
        <v>2627.652</v>
      </c>
      <c r="H110" s="70"/>
      <c r="I110" s="70"/>
      <c r="J110" s="66">
        <f t="shared" si="1"/>
        <v>0</v>
      </c>
      <c r="K110" s="376">
        <v>2627.652</v>
      </c>
    </row>
    <row r="111" ht="15.75" customHeight="1">
      <c r="A111" s="67" t="s">
        <v>543</v>
      </c>
      <c r="B111" s="66">
        <v>1.5032018E7</v>
      </c>
      <c r="C111" s="66" t="s">
        <v>1573</v>
      </c>
      <c r="D111" s="66" t="s">
        <v>1574</v>
      </c>
      <c r="E111" s="66" t="s">
        <v>1575</v>
      </c>
      <c r="F111" s="77">
        <v>44845.0</v>
      </c>
      <c r="G111" s="66">
        <v>2339.082</v>
      </c>
      <c r="H111" s="70"/>
      <c r="I111" s="70"/>
      <c r="J111" s="66">
        <f t="shared" si="1"/>
        <v>0</v>
      </c>
      <c r="K111" s="376">
        <v>2339.082</v>
      </c>
    </row>
    <row r="112" ht="15.75" customHeight="1">
      <c r="A112" s="67" t="s">
        <v>543</v>
      </c>
      <c r="B112" s="66">
        <v>1.5032019E7</v>
      </c>
      <c r="C112" s="66" t="s">
        <v>1577</v>
      </c>
      <c r="D112" s="66" t="s">
        <v>1578</v>
      </c>
      <c r="E112" s="66" t="s">
        <v>1579</v>
      </c>
      <c r="F112" s="77">
        <v>44876.0</v>
      </c>
      <c r="G112" s="66">
        <v>2763.049</v>
      </c>
      <c r="H112" s="70"/>
      <c r="I112" s="70"/>
      <c r="J112" s="66">
        <f t="shared" si="1"/>
        <v>0</v>
      </c>
      <c r="K112" s="376">
        <v>2763.049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K$1">
    <sortState ref="A1:K1">
      <sortCondition ref="E1"/>
    </sortState>
  </autoFilter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7E6E6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29"/>
    <col customWidth="1" min="2" max="2" width="10.86"/>
    <col customWidth="1" min="3" max="3" width="11.29"/>
    <col customWidth="1" min="4" max="4" width="11.14"/>
    <col customWidth="1" min="5" max="5" width="19.43"/>
    <col customWidth="1" hidden="1" min="6" max="6" width="10.71"/>
    <col customWidth="1" min="7" max="7" width="20.43"/>
    <col customWidth="1" min="8" max="26" width="8.71"/>
  </cols>
  <sheetData>
    <row r="1">
      <c r="A1" s="370" t="s">
        <v>2</v>
      </c>
      <c r="B1" s="358" t="s">
        <v>7</v>
      </c>
      <c r="C1" s="358" t="s">
        <v>3</v>
      </c>
      <c r="D1" s="358" t="s">
        <v>4</v>
      </c>
      <c r="E1" s="371" t="s">
        <v>233</v>
      </c>
      <c r="F1" s="358" t="s">
        <v>12</v>
      </c>
      <c r="G1" s="371" t="s">
        <v>235</v>
      </c>
      <c r="H1" s="372" t="s">
        <v>816</v>
      </c>
      <c r="I1" s="372" t="s">
        <v>534</v>
      </c>
      <c r="J1" s="358" t="s">
        <v>535</v>
      </c>
      <c r="K1" s="373" t="s">
        <v>536</v>
      </c>
    </row>
    <row r="2">
      <c r="A2" s="379" t="s">
        <v>539</v>
      </c>
      <c r="B2" s="51">
        <v>8.13772E8</v>
      </c>
      <c r="C2" s="51" t="s">
        <v>823</v>
      </c>
      <c r="D2" s="51" t="s">
        <v>824</v>
      </c>
      <c r="E2" s="51" t="s">
        <v>240</v>
      </c>
      <c r="F2" s="52">
        <f t="shared" ref="F2:F182" si="1">DATE(LEFT(E2,4),MID(E2,6,2),MID(E2,9,2))</f>
        <v>43171</v>
      </c>
      <c r="G2" s="51">
        <v>0.0</v>
      </c>
      <c r="H2" s="53"/>
      <c r="I2" s="53"/>
      <c r="J2" s="51">
        <f t="shared" ref="J2:J182" si="2">G2-K2</f>
        <v>0</v>
      </c>
      <c r="K2" s="381">
        <v>0.0</v>
      </c>
    </row>
    <row r="3">
      <c r="A3" s="379" t="s">
        <v>539</v>
      </c>
      <c r="B3" s="51">
        <v>8.1409E8</v>
      </c>
      <c r="C3" s="51" t="s">
        <v>826</v>
      </c>
      <c r="D3" s="51" t="s">
        <v>827</v>
      </c>
      <c r="E3" s="51" t="s">
        <v>242</v>
      </c>
      <c r="F3" s="52">
        <f t="shared" si="1"/>
        <v>43172</v>
      </c>
      <c r="G3" s="51">
        <v>0.0</v>
      </c>
      <c r="H3" s="53"/>
      <c r="I3" s="53"/>
      <c r="J3" s="51">
        <f t="shared" si="2"/>
        <v>0</v>
      </c>
      <c r="K3" s="381">
        <v>0.0</v>
      </c>
    </row>
    <row r="4">
      <c r="A4" s="379" t="s">
        <v>543</v>
      </c>
      <c r="B4" s="51">
        <v>1.0627002E7</v>
      </c>
      <c r="C4" s="51" t="s">
        <v>826</v>
      </c>
      <c r="D4" s="51" t="s">
        <v>827</v>
      </c>
      <c r="E4" s="51" t="s">
        <v>244</v>
      </c>
      <c r="F4" s="52">
        <f t="shared" si="1"/>
        <v>43172</v>
      </c>
      <c r="G4" s="51">
        <v>999.617</v>
      </c>
      <c r="H4" s="53"/>
      <c r="I4" s="53"/>
      <c r="J4" s="51">
        <f t="shared" si="2"/>
        <v>999.617</v>
      </c>
      <c r="K4" s="381">
        <v>0.0</v>
      </c>
    </row>
    <row r="5">
      <c r="A5" s="379" t="s">
        <v>539</v>
      </c>
      <c r="B5" s="51">
        <v>8.14259E8</v>
      </c>
      <c r="C5" s="51" t="s">
        <v>831</v>
      </c>
      <c r="D5" s="51" t="s">
        <v>832</v>
      </c>
      <c r="E5" s="51" t="s">
        <v>246</v>
      </c>
      <c r="F5" s="52">
        <f t="shared" si="1"/>
        <v>43173</v>
      </c>
      <c r="G5" s="51">
        <v>2864.965</v>
      </c>
      <c r="H5" s="53"/>
      <c r="I5" s="53"/>
      <c r="J5" s="51">
        <f t="shared" si="2"/>
        <v>2864.965</v>
      </c>
      <c r="K5" s="381">
        <v>0.0</v>
      </c>
    </row>
    <row r="6">
      <c r="A6" s="379" t="s">
        <v>543</v>
      </c>
      <c r="B6" s="51">
        <v>1.0627001E7</v>
      </c>
      <c r="C6" s="51" t="s">
        <v>834</v>
      </c>
      <c r="D6" s="51" t="s">
        <v>835</v>
      </c>
      <c r="E6" s="51" t="s">
        <v>248</v>
      </c>
      <c r="F6" s="52">
        <f t="shared" si="1"/>
        <v>43173</v>
      </c>
      <c r="G6" s="51">
        <v>1039.603</v>
      </c>
      <c r="H6" s="53"/>
      <c r="I6" s="53"/>
      <c r="J6" s="51">
        <f t="shared" si="2"/>
        <v>1039.603</v>
      </c>
      <c r="K6" s="381">
        <v>0.0</v>
      </c>
    </row>
    <row r="7">
      <c r="A7" s="379" t="s">
        <v>543</v>
      </c>
      <c r="B7" s="51">
        <v>1.0627003E7</v>
      </c>
      <c r="C7" s="51" t="s">
        <v>837</v>
      </c>
      <c r="D7" s="51" t="s">
        <v>838</v>
      </c>
      <c r="E7" s="51" t="s">
        <v>250</v>
      </c>
      <c r="F7" s="52">
        <f t="shared" si="1"/>
        <v>43174</v>
      </c>
      <c r="G7" s="51">
        <v>1799.441</v>
      </c>
      <c r="H7" s="53"/>
      <c r="I7" s="53"/>
      <c r="J7" s="51">
        <f t="shared" si="2"/>
        <v>1799.441</v>
      </c>
      <c r="K7" s="381">
        <v>0.0</v>
      </c>
    </row>
    <row r="8">
      <c r="A8" s="379" t="s">
        <v>543</v>
      </c>
      <c r="B8" s="51">
        <v>1.0627005E7</v>
      </c>
      <c r="C8" s="51" t="s">
        <v>840</v>
      </c>
      <c r="D8" s="51" t="s">
        <v>841</v>
      </c>
      <c r="E8" s="51" t="s">
        <v>252</v>
      </c>
      <c r="F8" s="52">
        <f t="shared" si="1"/>
        <v>43175</v>
      </c>
      <c r="G8" s="51">
        <v>979.604</v>
      </c>
      <c r="H8" s="53"/>
      <c r="I8" s="53"/>
      <c r="J8" s="51">
        <f t="shared" si="2"/>
        <v>979.604</v>
      </c>
      <c r="K8" s="381">
        <v>0.0</v>
      </c>
    </row>
    <row r="9">
      <c r="A9" s="379" t="s">
        <v>543</v>
      </c>
      <c r="B9" s="51">
        <v>1.0627006E7</v>
      </c>
      <c r="C9" s="51" t="s">
        <v>843</v>
      </c>
      <c r="D9" s="51" t="s">
        <v>844</v>
      </c>
      <c r="E9" s="51" t="s">
        <v>254</v>
      </c>
      <c r="F9" s="52">
        <f t="shared" si="1"/>
        <v>43176</v>
      </c>
      <c r="G9" s="51">
        <v>1054.621</v>
      </c>
      <c r="H9" s="53"/>
      <c r="I9" s="53"/>
      <c r="J9" s="51">
        <f t="shared" si="2"/>
        <v>1054.621</v>
      </c>
      <c r="K9" s="381">
        <v>0.0</v>
      </c>
    </row>
    <row r="10">
      <c r="A10" s="379" t="s">
        <v>543</v>
      </c>
      <c r="B10" s="51">
        <v>1.0627007E7</v>
      </c>
      <c r="C10" s="51" t="s">
        <v>846</v>
      </c>
      <c r="D10" s="51" t="s">
        <v>847</v>
      </c>
      <c r="E10" s="51" t="s">
        <v>256</v>
      </c>
      <c r="F10" s="52">
        <f t="shared" si="1"/>
        <v>43177</v>
      </c>
      <c r="G10" s="51">
        <v>974.452</v>
      </c>
      <c r="H10" s="53"/>
      <c r="I10" s="53"/>
      <c r="J10" s="51">
        <f t="shared" si="2"/>
        <v>974.452</v>
      </c>
      <c r="K10" s="381">
        <v>0.0</v>
      </c>
    </row>
    <row r="11">
      <c r="A11" s="379" t="s">
        <v>539</v>
      </c>
      <c r="B11" s="51">
        <v>8.15603E8</v>
      </c>
      <c r="C11" s="51" t="s">
        <v>849</v>
      </c>
      <c r="D11" s="51" t="s">
        <v>850</v>
      </c>
      <c r="E11" s="51" t="s">
        <v>258</v>
      </c>
      <c r="F11" s="52">
        <f t="shared" si="1"/>
        <v>43178</v>
      </c>
      <c r="G11" s="51">
        <v>2250.917</v>
      </c>
      <c r="H11" s="53"/>
      <c r="I11" s="53"/>
      <c r="J11" s="51">
        <f t="shared" si="2"/>
        <v>2250.917</v>
      </c>
      <c r="K11" s="381">
        <v>0.0</v>
      </c>
    </row>
    <row r="12">
      <c r="A12" s="379" t="s">
        <v>543</v>
      </c>
      <c r="B12" s="51">
        <v>1.0627008E7</v>
      </c>
      <c r="C12" s="51" t="s">
        <v>852</v>
      </c>
      <c r="D12" s="51" t="s">
        <v>853</v>
      </c>
      <c r="E12" s="51" t="s">
        <v>259</v>
      </c>
      <c r="F12" s="52">
        <f t="shared" si="1"/>
        <v>43178</v>
      </c>
      <c r="G12" s="51">
        <v>984.795</v>
      </c>
      <c r="H12" s="53"/>
      <c r="I12" s="53"/>
      <c r="J12" s="51">
        <f t="shared" si="2"/>
        <v>984.795</v>
      </c>
      <c r="K12" s="381">
        <v>0.0</v>
      </c>
    </row>
    <row r="13">
      <c r="A13" s="379" t="s">
        <v>543</v>
      </c>
      <c r="B13" s="51">
        <v>1.0627009E7</v>
      </c>
      <c r="C13" s="51" t="s">
        <v>855</v>
      </c>
      <c r="D13" s="51" t="s">
        <v>856</v>
      </c>
      <c r="E13" s="51" t="s">
        <v>260</v>
      </c>
      <c r="F13" s="52">
        <f t="shared" si="1"/>
        <v>43179</v>
      </c>
      <c r="G13" s="51">
        <v>992.973</v>
      </c>
      <c r="H13" s="53"/>
      <c r="I13" s="53"/>
      <c r="J13" s="51">
        <f t="shared" si="2"/>
        <v>992.973</v>
      </c>
      <c r="K13" s="381">
        <v>0.0</v>
      </c>
    </row>
    <row r="14">
      <c r="A14" s="379" t="s">
        <v>543</v>
      </c>
      <c r="B14" s="51">
        <v>1.062701E7</v>
      </c>
      <c r="C14" s="51" t="s">
        <v>858</v>
      </c>
      <c r="D14" s="51" t="s">
        <v>859</v>
      </c>
      <c r="E14" s="51" t="s">
        <v>261</v>
      </c>
      <c r="F14" s="52">
        <f t="shared" si="1"/>
        <v>43180</v>
      </c>
      <c r="G14" s="51">
        <v>1094.604</v>
      </c>
      <c r="H14" s="53"/>
      <c r="I14" s="53"/>
      <c r="J14" s="51">
        <f t="shared" si="2"/>
        <v>1094.604</v>
      </c>
      <c r="K14" s="381">
        <v>0.0</v>
      </c>
    </row>
    <row r="15">
      <c r="A15" s="379" t="s">
        <v>543</v>
      </c>
      <c r="B15" s="51">
        <v>1.0627011E7</v>
      </c>
      <c r="C15" s="51" t="s">
        <v>861</v>
      </c>
      <c r="D15" s="51" t="s">
        <v>862</v>
      </c>
      <c r="E15" s="51" t="s">
        <v>262</v>
      </c>
      <c r="F15" s="52">
        <f t="shared" si="1"/>
        <v>43181</v>
      </c>
      <c r="G15" s="51">
        <v>984.724</v>
      </c>
      <c r="H15" s="53"/>
      <c r="I15" s="53"/>
      <c r="J15" s="51">
        <f t="shared" si="2"/>
        <v>984.724</v>
      </c>
      <c r="K15" s="381">
        <v>0.0</v>
      </c>
    </row>
    <row r="16">
      <c r="A16" s="379" t="s">
        <v>543</v>
      </c>
      <c r="B16" s="51">
        <v>1.0627012E7</v>
      </c>
      <c r="C16" s="51" t="s">
        <v>864</v>
      </c>
      <c r="D16" s="51" t="s">
        <v>865</v>
      </c>
      <c r="E16" s="51" t="s">
        <v>263</v>
      </c>
      <c r="F16" s="52">
        <f t="shared" si="1"/>
        <v>43182</v>
      </c>
      <c r="G16" s="51">
        <v>1039.671</v>
      </c>
      <c r="H16" s="53"/>
      <c r="I16" s="53"/>
      <c r="J16" s="51">
        <f t="shared" si="2"/>
        <v>1039.671</v>
      </c>
      <c r="K16" s="381">
        <v>0.0</v>
      </c>
    </row>
    <row r="17">
      <c r="A17" s="379" t="s">
        <v>543</v>
      </c>
      <c r="B17" s="51">
        <v>1.0627013E7</v>
      </c>
      <c r="C17" s="51" t="s">
        <v>867</v>
      </c>
      <c r="D17" s="51" t="s">
        <v>173</v>
      </c>
      <c r="E17" s="51" t="s">
        <v>264</v>
      </c>
      <c r="F17" s="52">
        <f t="shared" si="1"/>
        <v>43183</v>
      </c>
      <c r="G17" s="51">
        <v>979.445</v>
      </c>
      <c r="H17" s="53"/>
      <c r="I17" s="53"/>
      <c r="J17" s="51">
        <f t="shared" si="2"/>
        <v>979.445</v>
      </c>
      <c r="K17" s="381">
        <v>0.0</v>
      </c>
    </row>
    <row r="18">
      <c r="A18" s="379" t="s">
        <v>543</v>
      </c>
      <c r="B18" s="51">
        <v>1.0627014E7</v>
      </c>
      <c r="C18" s="51" t="s">
        <v>869</v>
      </c>
      <c r="D18" s="51" t="s">
        <v>870</v>
      </c>
      <c r="E18" s="51" t="s">
        <v>265</v>
      </c>
      <c r="F18" s="52">
        <f t="shared" si="1"/>
        <v>43184</v>
      </c>
      <c r="G18" s="51">
        <v>984.815</v>
      </c>
      <c r="H18" s="53"/>
      <c r="I18" s="53"/>
      <c r="J18" s="51">
        <f t="shared" si="2"/>
        <v>984.815</v>
      </c>
      <c r="K18" s="381">
        <v>0.0</v>
      </c>
    </row>
    <row r="19">
      <c r="A19" s="379" t="s">
        <v>543</v>
      </c>
      <c r="B19" s="51">
        <v>1.0627015E7</v>
      </c>
      <c r="C19" s="51" t="s">
        <v>872</v>
      </c>
      <c r="D19" s="51" t="s">
        <v>873</v>
      </c>
      <c r="E19" s="51" t="s">
        <v>266</v>
      </c>
      <c r="F19" s="52">
        <f t="shared" si="1"/>
        <v>43185</v>
      </c>
      <c r="G19" s="51">
        <v>984.814</v>
      </c>
      <c r="H19" s="53"/>
      <c r="I19" s="53"/>
      <c r="J19" s="51">
        <f t="shared" si="2"/>
        <v>984.814</v>
      </c>
      <c r="K19" s="381">
        <v>0.0</v>
      </c>
    </row>
    <row r="20">
      <c r="A20" s="379" t="s">
        <v>543</v>
      </c>
      <c r="B20" s="51">
        <v>1.0627016E7</v>
      </c>
      <c r="C20" s="51" t="s">
        <v>875</v>
      </c>
      <c r="D20" s="51" t="s">
        <v>876</v>
      </c>
      <c r="E20" s="51" t="s">
        <v>267</v>
      </c>
      <c r="F20" s="52">
        <f t="shared" si="1"/>
        <v>43186</v>
      </c>
      <c r="G20" s="51">
        <v>989.617</v>
      </c>
      <c r="H20" s="53"/>
      <c r="I20" s="53"/>
      <c r="J20" s="51">
        <f t="shared" si="2"/>
        <v>989.617</v>
      </c>
      <c r="K20" s="381">
        <v>0.0</v>
      </c>
    </row>
    <row r="21" ht="15.75" customHeight="1">
      <c r="A21" s="379" t="s">
        <v>543</v>
      </c>
      <c r="B21" s="51">
        <v>1.0627017E7</v>
      </c>
      <c r="C21" s="51" t="s">
        <v>878</v>
      </c>
      <c r="D21" s="51" t="s">
        <v>879</v>
      </c>
      <c r="E21" s="51" t="s">
        <v>268</v>
      </c>
      <c r="F21" s="52">
        <f t="shared" si="1"/>
        <v>43187</v>
      </c>
      <c r="G21" s="51">
        <v>999.62</v>
      </c>
      <c r="H21" s="53"/>
      <c r="I21" s="53"/>
      <c r="J21" s="51">
        <f t="shared" si="2"/>
        <v>999.62</v>
      </c>
      <c r="K21" s="381">
        <v>0.0</v>
      </c>
    </row>
    <row r="22" ht="15.75" customHeight="1">
      <c r="A22" s="379" t="s">
        <v>543</v>
      </c>
      <c r="B22" s="51">
        <v>1.0627018E7</v>
      </c>
      <c r="C22" s="51" t="s">
        <v>881</v>
      </c>
      <c r="D22" s="51" t="s">
        <v>640</v>
      </c>
      <c r="E22" s="51" t="s">
        <v>269</v>
      </c>
      <c r="F22" s="52">
        <f t="shared" si="1"/>
        <v>43188</v>
      </c>
      <c r="G22" s="51">
        <v>969.651</v>
      </c>
      <c r="H22" s="53"/>
      <c r="I22" s="53"/>
      <c r="J22" s="51">
        <f t="shared" si="2"/>
        <v>969.651</v>
      </c>
      <c r="K22" s="381">
        <v>0.0</v>
      </c>
    </row>
    <row r="23" ht="15.75" customHeight="1">
      <c r="A23" s="379" t="s">
        <v>543</v>
      </c>
      <c r="B23" s="51">
        <v>1.0627019E7</v>
      </c>
      <c r="C23" s="51" t="s">
        <v>883</v>
      </c>
      <c r="D23" s="51" t="s">
        <v>884</v>
      </c>
      <c r="E23" s="51" t="s">
        <v>270</v>
      </c>
      <c r="F23" s="52">
        <f t="shared" si="1"/>
        <v>43189</v>
      </c>
      <c r="G23" s="51">
        <v>944.448</v>
      </c>
      <c r="H23" s="53"/>
      <c r="I23" s="53"/>
      <c r="J23" s="51">
        <f t="shared" si="2"/>
        <v>944.448</v>
      </c>
      <c r="K23" s="381">
        <v>0.0</v>
      </c>
    </row>
    <row r="24" ht="15.75" customHeight="1">
      <c r="A24" s="379" t="s">
        <v>543</v>
      </c>
      <c r="B24" s="51">
        <v>1.062702E7</v>
      </c>
      <c r="C24" s="51" t="s">
        <v>886</v>
      </c>
      <c r="D24" s="51" t="s">
        <v>887</v>
      </c>
      <c r="E24" s="51" t="s">
        <v>271</v>
      </c>
      <c r="F24" s="52">
        <f t="shared" si="1"/>
        <v>43190</v>
      </c>
      <c r="G24" s="51">
        <v>944.459</v>
      </c>
      <c r="H24" s="53"/>
      <c r="I24" s="53"/>
      <c r="J24" s="51">
        <f t="shared" si="2"/>
        <v>944.459</v>
      </c>
      <c r="K24" s="381">
        <v>0.0</v>
      </c>
    </row>
    <row r="25" ht="15.75" customHeight="1">
      <c r="A25" s="379" t="s">
        <v>543</v>
      </c>
      <c r="B25" s="51">
        <v>1.0627021E7</v>
      </c>
      <c r="C25" s="51" t="s">
        <v>889</v>
      </c>
      <c r="D25" s="51" t="s">
        <v>890</v>
      </c>
      <c r="E25" s="51" t="s">
        <v>272</v>
      </c>
      <c r="F25" s="52">
        <f t="shared" si="1"/>
        <v>43191</v>
      </c>
      <c r="G25" s="51">
        <v>949.454</v>
      </c>
      <c r="H25" s="53"/>
      <c r="I25" s="53"/>
      <c r="J25" s="51">
        <f t="shared" si="2"/>
        <v>949.454</v>
      </c>
      <c r="K25" s="381">
        <v>0.0</v>
      </c>
    </row>
    <row r="26" ht="15.75" customHeight="1">
      <c r="A26" s="379" t="s">
        <v>543</v>
      </c>
      <c r="B26" s="51">
        <v>1.0627022E7</v>
      </c>
      <c r="C26" s="51" t="s">
        <v>892</v>
      </c>
      <c r="D26" s="51" t="s">
        <v>893</v>
      </c>
      <c r="E26" s="51" t="s">
        <v>273</v>
      </c>
      <c r="F26" s="52">
        <f t="shared" si="1"/>
        <v>43192</v>
      </c>
      <c r="G26" s="51">
        <v>919.606</v>
      </c>
      <c r="H26" s="53"/>
      <c r="I26" s="53"/>
      <c r="J26" s="51">
        <f t="shared" si="2"/>
        <v>919.606</v>
      </c>
      <c r="K26" s="381">
        <v>0.0</v>
      </c>
    </row>
    <row r="27" ht="15.75" customHeight="1">
      <c r="A27" s="379" t="s">
        <v>543</v>
      </c>
      <c r="B27" s="51">
        <v>1.0627023E7</v>
      </c>
      <c r="C27" s="51" t="s">
        <v>550</v>
      </c>
      <c r="D27" s="51" t="s">
        <v>895</v>
      </c>
      <c r="E27" s="51" t="s">
        <v>274</v>
      </c>
      <c r="F27" s="52">
        <f t="shared" si="1"/>
        <v>43193</v>
      </c>
      <c r="G27" s="51">
        <v>1304.495</v>
      </c>
      <c r="H27" s="53"/>
      <c r="I27" s="53"/>
      <c r="J27" s="51">
        <f t="shared" si="2"/>
        <v>1304.495</v>
      </c>
      <c r="K27" s="381">
        <v>0.0</v>
      </c>
    </row>
    <row r="28" ht="15.75" customHeight="1">
      <c r="A28" s="379" t="s">
        <v>23</v>
      </c>
      <c r="B28" s="51">
        <v>8.8657001E7</v>
      </c>
      <c r="C28" s="51" t="s">
        <v>897</v>
      </c>
      <c r="D28" s="51" t="s">
        <v>567</v>
      </c>
      <c r="E28" s="51" t="s">
        <v>275</v>
      </c>
      <c r="F28" s="52">
        <f t="shared" si="1"/>
        <v>43194</v>
      </c>
      <c r="G28" s="51">
        <v>1051.455</v>
      </c>
      <c r="H28" s="53"/>
      <c r="I28" s="53"/>
      <c r="J28" s="51">
        <f t="shared" si="2"/>
        <v>1051.455</v>
      </c>
      <c r="K28" s="381">
        <v>0.0</v>
      </c>
    </row>
    <row r="29" ht="15.75" customHeight="1">
      <c r="A29" s="379" t="s">
        <v>23</v>
      </c>
      <c r="B29" s="51">
        <v>8.8657002E7</v>
      </c>
      <c r="C29" s="51" t="s">
        <v>899</v>
      </c>
      <c r="D29" s="51" t="s">
        <v>900</v>
      </c>
      <c r="E29" s="51" t="s">
        <v>276</v>
      </c>
      <c r="F29" s="52">
        <f t="shared" si="1"/>
        <v>43195</v>
      </c>
      <c r="G29" s="51">
        <v>1977.984</v>
      </c>
      <c r="H29" s="53"/>
      <c r="I29" s="53"/>
      <c r="J29" s="51">
        <f t="shared" si="2"/>
        <v>1977.984</v>
      </c>
      <c r="K29" s="381">
        <v>0.0</v>
      </c>
    </row>
    <row r="30" ht="15.75" customHeight="1">
      <c r="A30" s="388" t="s">
        <v>543</v>
      </c>
      <c r="B30" s="54">
        <v>1.0627024E7</v>
      </c>
      <c r="C30" s="54" t="s">
        <v>544</v>
      </c>
      <c r="D30" s="54" t="s">
        <v>545</v>
      </c>
      <c r="E30" s="54" t="s">
        <v>277</v>
      </c>
      <c r="F30" s="55">
        <f t="shared" si="1"/>
        <v>43196</v>
      </c>
      <c r="G30" s="54">
        <v>2151.471</v>
      </c>
      <c r="H30" s="56"/>
      <c r="I30" s="56"/>
      <c r="J30" s="54">
        <f t="shared" si="2"/>
        <v>2151.471</v>
      </c>
      <c r="K30" s="390">
        <v>0.0</v>
      </c>
    </row>
    <row r="31" ht="15.75" customHeight="1">
      <c r="A31" s="379" t="s">
        <v>543</v>
      </c>
      <c r="B31" s="51">
        <v>1.0627026E7</v>
      </c>
      <c r="C31" s="51" t="s">
        <v>903</v>
      </c>
      <c r="D31" s="51" t="s">
        <v>904</v>
      </c>
      <c r="E31" s="51" t="s">
        <v>278</v>
      </c>
      <c r="F31" s="52">
        <f t="shared" si="1"/>
        <v>43197</v>
      </c>
      <c r="G31" s="51">
        <v>875.157</v>
      </c>
      <c r="H31" s="53"/>
      <c r="I31" s="53"/>
      <c r="J31" s="51">
        <f t="shared" si="2"/>
        <v>875.157</v>
      </c>
      <c r="K31" s="381">
        <v>0.0</v>
      </c>
    </row>
    <row r="32" ht="15.75" customHeight="1">
      <c r="A32" s="379" t="s">
        <v>543</v>
      </c>
      <c r="B32" s="51">
        <v>1.0627027E7</v>
      </c>
      <c r="C32" s="51" t="s">
        <v>906</v>
      </c>
      <c r="D32" s="51" t="s">
        <v>907</v>
      </c>
      <c r="E32" s="51" t="s">
        <v>279</v>
      </c>
      <c r="F32" s="52">
        <f t="shared" si="1"/>
        <v>43198</v>
      </c>
      <c r="G32" s="51">
        <v>994.619</v>
      </c>
      <c r="H32" s="53"/>
      <c r="I32" s="53"/>
      <c r="J32" s="51">
        <f t="shared" si="2"/>
        <v>994.619</v>
      </c>
      <c r="K32" s="381">
        <v>0.0</v>
      </c>
    </row>
    <row r="33" ht="15.75" customHeight="1">
      <c r="A33" s="388" t="s">
        <v>543</v>
      </c>
      <c r="B33" s="54">
        <v>1.0627028E7</v>
      </c>
      <c r="C33" s="54" t="s">
        <v>546</v>
      </c>
      <c r="D33" s="54" t="s">
        <v>547</v>
      </c>
      <c r="E33" s="54" t="s">
        <v>280</v>
      </c>
      <c r="F33" s="55">
        <f t="shared" si="1"/>
        <v>43199</v>
      </c>
      <c r="G33" s="54">
        <v>2054.059</v>
      </c>
      <c r="H33" s="56"/>
      <c r="I33" s="56"/>
      <c r="J33" s="54">
        <f t="shared" si="2"/>
        <v>2054.059</v>
      </c>
      <c r="K33" s="390">
        <v>0.0</v>
      </c>
    </row>
    <row r="34" ht="15.75" customHeight="1">
      <c r="A34" s="379" t="s">
        <v>543</v>
      </c>
      <c r="B34" s="51">
        <v>1.0627029E7</v>
      </c>
      <c r="C34" s="51" t="s">
        <v>910</v>
      </c>
      <c r="D34" s="51" t="s">
        <v>911</v>
      </c>
      <c r="E34" s="51" t="s">
        <v>281</v>
      </c>
      <c r="F34" s="52">
        <f t="shared" si="1"/>
        <v>43200</v>
      </c>
      <c r="G34" s="51">
        <v>979.775</v>
      </c>
      <c r="H34" s="53"/>
      <c r="I34" s="53"/>
      <c r="J34" s="51">
        <f t="shared" si="2"/>
        <v>979.775</v>
      </c>
      <c r="K34" s="381">
        <v>0.0</v>
      </c>
    </row>
    <row r="35" ht="15.75" customHeight="1">
      <c r="A35" s="379" t="s">
        <v>543</v>
      </c>
      <c r="B35" s="51">
        <v>1.062703E7</v>
      </c>
      <c r="C35" s="51" t="s">
        <v>913</v>
      </c>
      <c r="D35" s="51" t="s">
        <v>914</v>
      </c>
      <c r="E35" s="51" t="s">
        <v>282</v>
      </c>
      <c r="F35" s="52">
        <f t="shared" si="1"/>
        <v>43201</v>
      </c>
      <c r="G35" s="51">
        <v>1154.811</v>
      </c>
      <c r="H35" s="53"/>
      <c r="I35" s="53"/>
      <c r="J35" s="51">
        <f t="shared" si="2"/>
        <v>1154.811</v>
      </c>
      <c r="K35" s="381">
        <v>0.0</v>
      </c>
    </row>
    <row r="36" ht="15.75" customHeight="1">
      <c r="A36" s="379" t="s">
        <v>543</v>
      </c>
      <c r="B36" s="51">
        <v>1.0627033E7</v>
      </c>
      <c r="C36" s="51" t="s">
        <v>916</v>
      </c>
      <c r="D36" s="51" t="s">
        <v>917</v>
      </c>
      <c r="E36" s="51" t="s">
        <v>283</v>
      </c>
      <c r="F36" s="52">
        <f t="shared" si="1"/>
        <v>43202</v>
      </c>
      <c r="G36" s="51">
        <v>1004.448</v>
      </c>
      <c r="H36" s="53"/>
      <c r="I36" s="53"/>
      <c r="J36" s="51">
        <f t="shared" si="2"/>
        <v>1004.448</v>
      </c>
      <c r="K36" s="381">
        <v>0.0</v>
      </c>
    </row>
    <row r="37" ht="15.75" customHeight="1">
      <c r="A37" s="379" t="s">
        <v>543</v>
      </c>
      <c r="B37" s="51">
        <v>1.0627034E7</v>
      </c>
      <c r="C37" s="51" t="s">
        <v>919</v>
      </c>
      <c r="D37" s="51" t="s">
        <v>920</v>
      </c>
      <c r="E37" s="51" t="s">
        <v>284</v>
      </c>
      <c r="F37" s="52">
        <f t="shared" si="1"/>
        <v>43202</v>
      </c>
      <c r="G37" s="51">
        <v>1019.613</v>
      </c>
      <c r="H37" s="53"/>
      <c r="I37" s="53"/>
      <c r="J37" s="51">
        <f t="shared" si="2"/>
        <v>1019.613</v>
      </c>
      <c r="K37" s="381">
        <v>0.0</v>
      </c>
    </row>
    <row r="38" ht="15.75" customHeight="1">
      <c r="A38" s="379" t="s">
        <v>543</v>
      </c>
      <c r="B38" s="51">
        <v>1.0627035E7</v>
      </c>
      <c r="C38" s="51" t="s">
        <v>922</v>
      </c>
      <c r="D38" s="51" t="s">
        <v>923</v>
      </c>
      <c r="E38" s="51" t="s">
        <v>285</v>
      </c>
      <c r="F38" s="52">
        <f t="shared" si="1"/>
        <v>43202</v>
      </c>
      <c r="G38" s="51">
        <v>889.607</v>
      </c>
      <c r="H38" s="53"/>
      <c r="I38" s="53"/>
      <c r="J38" s="51">
        <f t="shared" si="2"/>
        <v>889.607</v>
      </c>
      <c r="K38" s="381">
        <v>0.0</v>
      </c>
    </row>
    <row r="39" ht="15.75" customHeight="1">
      <c r="A39" s="379" t="s">
        <v>543</v>
      </c>
      <c r="B39" s="51">
        <v>1.0627036E7</v>
      </c>
      <c r="C39" s="51" t="s">
        <v>926</v>
      </c>
      <c r="D39" s="51" t="s">
        <v>927</v>
      </c>
      <c r="E39" s="51" t="s">
        <v>286</v>
      </c>
      <c r="F39" s="52">
        <f t="shared" si="1"/>
        <v>43203</v>
      </c>
      <c r="G39" s="51">
        <v>939.448</v>
      </c>
      <c r="H39" s="53"/>
      <c r="I39" s="53"/>
      <c r="J39" s="51">
        <f t="shared" si="2"/>
        <v>939.448</v>
      </c>
      <c r="K39" s="381">
        <v>0.0</v>
      </c>
    </row>
    <row r="40" ht="15.75" customHeight="1">
      <c r="A40" s="379" t="s">
        <v>543</v>
      </c>
      <c r="B40" s="51">
        <v>1.0627037E7</v>
      </c>
      <c r="C40" s="51" t="s">
        <v>930</v>
      </c>
      <c r="D40" s="51" t="s">
        <v>931</v>
      </c>
      <c r="E40" s="51" t="s">
        <v>287</v>
      </c>
      <c r="F40" s="52">
        <f t="shared" si="1"/>
        <v>43204</v>
      </c>
      <c r="G40" s="51">
        <v>979.607</v>
      </c>
      <c r="H40" s="53"/>
      <c r="I40" s="53"/>
      <c r="J40" s="51">
        <f t="shared" si="2"/>
        <v>979.607</v>
      </c>
      <c r="K40" s="381">
        <v>0.0</v>
      </c>
    </row>
    <row r="41" ht="15.75" customHeight="1">
      <c r="A41" s="379" t="s">
        <v>543</v>
      </c>
      <c r="B41" s="51">
        <v>1.0627038E7</v>
      </c>
      <c r="C41" s="51" t="s">
        <v>934</v>
      </c>
      <c r="D41" s="51" t="s">
        <v>935</v>
      </c>
      <c r="E41" s="51" t="s">
        <v>288</v>
      </c>
      <c r="F41" s="52">
        <f t="shared" si="1"/>
        <v>43205</v>
      </c>
      <c r="G41" s="51">
        <v>1689.602</v>
      </c>
      <c r="H41" s="53"/>
      <c r="I41" s="53"/>
      <c r="J41" s="51">
        <f t="shared" si="2"/>
        <v>1689.602</v>
      </c>
      <c r="K41" s="381">
        <v>0.0</v>
      </c>
    </row>
    <row r="42" ht="15.75" customHeight="1">
      <c r="A42" s="379" t="s">
        <v>543</v>
      </c>
      <c r="B42" s="51">
        <v>1.0627039E7</v>
      </c>
      <c r="C42" s="51" t="s">
        <v>938</v>
      </c>
      <c r="D42" s="51" t="s">
        <v>939</v>
      </c>
      <c r="E42" s="51" t="s">
        <v>289</v>
      </c>
      <c r="F42" s="52">
        <f t="shared" si="1"/>
        <v>43206</v>
      </c>
      <c r="G42" s="51">
        <v>1659.62</v>
      </c>
      <c r="H42" s="53"/>
      <c r="I42" s="53"/>
      <c r="J42" s="51">
        <f t="shared" si="2"/>
        <v>1659.62</v>
      </c>
      <c r="K42" s="381">
        <v>0.0</v>
      </c>
    </row>
    <row r="43" ht="15.75" customHeight="1">
      <c r="A43" s="379" t="s">
        <v>543</v>
      </c>
      <c r="B43" s="51">
        <v>1.062704E7</v>
      </c>
      <c r="C43" s="51" t="s">
        <v>942</v>
      </c>
      <c r="D43" s="51" t="s">
        <v>943</v>
      </c>
      <c r="E43" s="51" t="s">
        <v>290</v>
      </c>
      <c r="F43" s="52">
        <f t="shared" si="1"/>
        <v>43206</v>
      </c>
      <c r="G43" s="51">
        <v>1684.605</v>
      </c>
      <c r="H43" s="53"/>
      <c r="I43" s="53"/>
      <c r="J43" s="51">
        <f t="shared" si="2"/>
        <v>1684.605</v>
      </c>
      <c r="K43" s="381">
        <v>0.0</v>
      </c>
    </row>
    <row r="44" ht="15.75" customHeight="1">
      <c r="A44" s="379" t="s">
        <v>543</v>
      </c>
      <c r="B44" s="51">
        <v>1.0627041E7</v>
      </c>
      <c r="C44" s="51" t="s">
        <v>946</v>
      </c>
      <c r="D44" s="51" t="s">
        <v>947</v>
      </c>
      <c r="E44" s="51" t="s">
        <v>291</v>
      </c>
      <c r="F44" s="52">
        <f t="shared" si="1"/>
        <v>43206</v>
      </c>
      <c r="G44" s="51">
        <v>1544.466</v>
      </c>
      <c r="H44" s="53"/>
      <c r="I44" s="53"/>
      <c r="J44" s="51">
        <f t="shared" si="2"/>
        <v>1544.466</v>
      </c>
      <c r="K44" s="381">
        <v>0.0</v>
      </c>
    </row>
    <row r="45" ht="15.75" customHeight="1">
      <c r="A45" s="379" t="s">
        <v>543</v>
      </c>
      <c r="B45" s="51">
        <v>1.0627042E7</v>
      </c>
      <c r="C45" s="51" t="s">
        <v>950</v>
      </c>
      <c r="D45" s="51" t="s">
        <v>951</v>
      </c>
      <c r="E45" s="51" t="s">
        <v>292</v>
      </c>
      <c r="F45" s="52">
        <f t="shared" si="1"/>
        <v>43206</v>
      </c>
      <c r="G45" s="51">
        <v>1539.614</v>
      </c>
      <c r="H45" s="53"/>
      <c r="I45" s="53"/>
      <c r="J45" s="51">
        <f t="shared" si="2"/>
        <v>1539.614</v>
      </c>
      <c r="K45" s="381">
        <v>0.0</v>
      </c>
    </row>
    <row r="46" ht="15.75" customHeight="1">
      <c r="A46" s="379" t="s">
        <v>543</v>
      </c>
      <c r="B46" s="51">
        <v>1.0627043E7</v>
      </c>
      <c r="C46" s="51" t="s">
        <v>954</v>
      </c>
      <c r="D46" s="51" t="s">
        <v>955</v>
      </c>
      <c r="E46" s="51" t="s">
        <v>293</v>
      </c>
      <c r="F46" s="52">
        <f t="shared" si="1"/>
        <v>43206</v>
      </c>
      <c r="G46" s="51">
        <v>999.605</v>
      </c>
      <c r="H46" s="53"/>
      <c r="I46" s="53"/>
      <c r="J46" s="51">
        <f t="shared" si="2"/>
        <v>999.605</v>
      </c>
      <c r="K46" s="381">
        <v>0.0</v>
      </c>
    </row>
    <row r="47" ht="15.75" customHeight="1">
      <c r="A47" s="379" t="s">
        <v>543</v>
      </c>
      <c r="B47" s="51">
        <v>1.0627045E7</v>
      </c>
      <c r="C47" s="51" t="s">
        <v>958</v>
      </c>
      <c r="D47" s="51" t="s">
        <v>959</v>
      </c>
      <c r="E47" s="51" t="s">
        <v>294</v>
      </c>
      <c r="F47" s="52">
        <f t="shared" si="1"/>
        <v>43207</v>
      </c>
      <c r="G47" s="51">
        <v>1644.605</v>
      </c>
      <c r="H47" s="53"/>
      <c r="I47" s="53"/>
      <c r="J47" s="51">
        <f t="shared" si="2"/>
        <v>1644.605</v>
      </c>
      <c r="K47" s="381">
        <v>0.0</v>
      </c>
    </row>
    <row r="48" ht="15.75" customHeight="1">
      <c r="A48" s="379" t="s">
        <v>543</v>
      </c>
      <c r="B48" s="51">
        <v>1.0627044E7</v>
      </c>
      <c r="C48" s="51" t="s">
        <v>961</v>
      </c>
      <c r="D48" s="51" t="s">
        <v>962</v>
      </c>
      <c r="E48" s="51" t="s">
        <v>295</v>
      </c>
      <c r="F48" s="52">
        <f t="shared" si="1"/>
        <v>43207</v>
      </c>
      <c r="G48" s="51">
        <v>1114.613</v>
      </c>
      <c r="H48" s="53"/>
      <c r="I48" s="53"/>
      <c r="J48" s="51">
        <f t="shared" si="2"/>
        <v>1114.613</v>
      </c>
      <c r="K48" s="381">
        <v>0.0</v>
      </c>
    </row>
    <row r="49" ht="15.75" customHeight="1">
      <c r="A49" s="379" t="s">
        <v>543</v>
      </c>
      <c r="B49" s="51">
        <v>1.0627046E7</v>
      </c>
      <c r="C49" s="51" t="s">
        <v>965</v>
      </c>
      <c r="D49" s="51" t="s">
        <v>966</v>
      </c>
      <c r="E49" s="51" t="s">
        <v>296</v>
      </c>
      <c r="F49" s="52">
        <f t="shared" si="1"/>
        <v>43208</v>
      </c>
      <c r="G49" s="51">
        <v>1404.602</v>
      </c>
      <c r="H49" s="53"/>
      <c r="I49" s="53"/>
      <c r="J49" s="51">
        <f t="shared" si="2"/>
        <v>1404.602</v>
      </c>
      <c r="K49" s="381">
        <v>0.0</v>
      </c>
    </row>
    <row r="50" ht="15.75" customHeight="1">
      <c r="A50" s="379" t="s">
        <v>543</v>
      </c>
      <c r="B50" s="51">
        <v>1.0627047E7</v>
      </c>
      <c r="C50" s="51" t="s">
        <v>969</v>
      </c>
      <c r="D50" s="51" t="s">
        <v>970</v>
      </c>
      <c r="E50" s="51" t="s">
        <v>297</v>
      </c>
      <c r="F50" s="52">
        <f t="shared" si="1"/>
        <v>43209</v>
      </c>
      <c r="G50" s="51">
        <v>1414.448</v>
      </c>
      <c r="H50" s="53"/>
      <c r="I50" s="53"/>
      <c r="J50" s="51">
        <f t="shared" si="2"/>
        <v>1414.448</v>
      </c>
      <c r="K50" s="381">
        <v>0.0</v>
      </c>
    </row>
    <row r="51" ht="15.75" customHeight="1">
      <c r="A51" s="388" t="s">
        <v>543</v>
      </c>
      <c r="B51" s="54">
        <v>1.0627048E7</v>
      </c>
      <c r="C51" s="54" t="s">
        <v>548</v>
      </c>
      <c r="D51" s="54" t="s">
        <v>549</v>
      </c>
      <c r="E51" s="54" t="s">
        <v>298</v>
      </c>
      <c r="F51" s="55">
        <f t="shared" si="1"/>
        <v>43210</v>
      </c>
      <c r="G51" s="54">
        <v>2069.051</v>
      </c>
      <c r="H51" s="56"/>
      <c r="I51" s="56"/>
      <c r="J51" s="54">
        <f t="shared" si="2"/>
        <v>2069.051</v>
      </c>
      <c r="K51" s="390">
        <v>0.0</v>
      </c>
    </row>
    <row r="52" ht="15.75" customHeight="1">
      <c r="A52" s="388" t="s">
        <v>543</v>
      </c>
      <c r="B52" s="54">
        <v>1.0627049E7</v>
      </c>
      <c r="C52" s="54" t="s">
        <v>550</v>
      </c>
      <c r="D52" s="54" t="s">
        <v>551</v>
      </c>
      <c r="E52" s="54" t="s">
        <v>299</v>
      </c>
      <c r="F52" s="55">
        <f t="shared" si="1"/>
        <v>43211</v>
      </c>
      <c r="G52" s="54">
        <v>2393.82</v>
      </c>
      <c r="H52" s="56"/>
      <c r="I52" s="56"/>
      <c r="J52" s="54">
        <f t="shared" si="2"/>
        <v>2393.82</v>
      </c>
      <c r="K52" s="390">
        <v>0.0</v>
      </c>
    </row>
    <row r="53" ht="15.75" customHeight="1">
      <c r="A53" s="379" t="s">
        <v>543</v>
      </c>
      <c r="B53" s="51">
        <v>1.062705E7</v>
      </c>
      <c r="C53" s="51" t="s">
        <v>975</v>
      </c>
      <c r="D53" s="51" t="s">
        <v>976</v>
      </c>
      <c r="E53" s="51" t="s">
        <v>300</v>
      </c>
      <c r="F53" s="52">
        <f t="shared" si="1"/>
        <v>43211</v>
      </c>
      <c r="G53" s="51">
        <v>1996.029</v>
      </c>
      <c r="H53" s="53"/>
      <c r="I53" s="53"/>
      <c r="J53" s="51">
        <f t="shared" si="2"/>
        <v>1996.029</v>
      </c>
      <c r="K53" s="381">
        <v>0.0</v>
      </c>
    </row>
    <row r="54" ht="15.75" customHeight="1">
      <c r="A54" s="379" t="s">
        <v>543</v>
      </c>
      <c r="B54" s="51">
        <v>1.0627051E7</v>
      </c>
      <c r="C54" s="51" t="s">
        <v>978</v>
      </c>
      <c r="D54" s="51" t="s">
        <v>979</v>
      </c>
      <c r="E54" s="51" t="s">
        <v>301</v>
      </c>
      <c r="F54" s="52">
        <f t="shared" si="1"/>
        <v>43212</v>
      </c>
      <c r="G54" s="51">
        <v>1654.379</v>
      </c>
      <c r="H54" s="53"/>
      <c r="I54" s="53"/>
      <c r="J54" s="51">
        <f t="shared" si="2"/>
        <v>1654.379</v>
      </c>
      <c r="K54" s="381">
        <v>0.0</v>
      </c>
    </row>
    <row r="55" ht="15.75" customHeight="1">
      <c r="A55" s="388" t="s">
        <v>543</v>
      </c>
      <c r="B55" s="54">
        <v>1.0627053E7</v>
      </c>
      <c r="C55" s="54" t="s">
        <v>552</v>
      </c>
      <c r="D55" s="54" t="s">
        <v>553</v>
      </c>
      <c r="E55" s="54" t="s">
        <v>302</v>
      </c>
      <c r="F55" s="55">
        <f t="shared" si="1"/>
        <v>43219</v>
      </c>
      <c r="G55" s="54">
        <v>2029.224</v>
      </c>
      <c r="H55" s="56"/>
      <c r="I55" s="56"/>
      <c r="J55" s="54">
        <f t="shared" si="2"/>
        <v>2029.224</v>
      </c>
      <c r="K55" s="390">
        <v>0.0</v>
      </c>
    </row>
    <row r="56" ht="15.75" customHeight="1">
      <c r="A56" s="379" t="s">
        <v>543</v>
      </c>
      <c r="B56" s="51">
        <v>1.0627054E7</v>
      </c>
      <c r="C56" s="51" t="s">
        <v>982</v>
      </c>
      <c r="D56" s="51" t="s">
        <v>835</v>
      </c>
      <c r="E56" s="51" t="s">
        <v>303</v>
      </c>
      <c r="F56" s="52">
        <f t="shared" si="1"/>
        <v>43221</v>
      </c>
      <c r="G56" s="51">
        <v>1748.819</v>
      </c>
      <c r="H56" s="53"/>
      <c r="I56" s="53"/>
      <c r="J56" s="51">
        <f t="shared" si="2"/>
        <v>1748.819</v>
      </c>
      <c r="K56" s="381">
        <v>0.0</v>
      </c>
    </row>
    <row r="57" ht="15.75" customHeight="1">
      <c r="A57" s="379" t="s">
        <v>543</v>
      </c>
      <c r="B57" s="51">
        <v>1.0627055E7</v>
      </c>
      <c r="C57" s="51" t="s">
        <v>984</v>
      </c>
      <c r="D57" s="51" t="s">
        <v>985</v>
      </c>
      <c r="E57" s="51" t="s">
        <v>304</v>
      </c>
      <c r="F57" s="52">
        <f t="shared" si="1"/>
        <v>43222</v>
      </c>
      <c r="G57" s="51">
        <v>999.598</v>
      </c>
      <c r="H57" s="53"/>
      <c r="I57" s="53"/>
      <c r="J57" s="51">
        <f t="shared" si="2"/>
        <v>999.598</v>
      </c>
      <c r="K57" s="381">
        <v>0.0</v>
      </c>
    </row>
    <row r="58" ht="15.75" customHeight="1">
      <c r="A58" s="388" t="s">
        <v>543</v>
      </c>
      <c r="B58" s="54">
        <v>1.0627056E7</v>
      </c>
      <c r="C58" s="54" t="s">
        <v>554</v>
      </c>
      <c r="D58" s="54" t="s">
        <v>555</v>
      </c>
      <c r="E58" s="54" t="s">
        <v>305</v>
      </c>
      <c r="F58" s="55">
        <f t="shared" si="1"/>
        <v>43223</v>
      </c>
      <c r="G58" s="54">
        <v>2224.206</v>
      </c>
      <c r="H58" s="56"/>
      <c r="I58" s="56"/>
      <c r="J58" s="54">
        <f t="shared" si="2"/>
        <v>2224.206</v>
      </c>
      <c r="K58" s="390">
        <v>0.0</v>
      </c>
    </row>
    <row r="59" ht="15.75" customHeight="1">
      <c r="A59" s="379" t="s">
        <v>23</v>
      </c>
      <c r="B59" s="51">
        <v>8.8657003E7</v>
      </c>
      <c r="C59" s="51" t="s">
        <v>988</v>
      </c>
      <c r="D59" s="51" t="s">
        <v>989</v>
      </c>
      <c r="E59" s="51" t="s">
        <v>306</v>
      </c>
      <c r="F59" s="52">
        <f t="shared" si="1"/>
        <v>43223</v>
      </c>
      <c r="G59" s="51">
        <v>1664.616</v>
      </c>
      <c r="H59" s="53"/>
      <c r="I59" s="53"/>
      <c r="J59" s="51">
        <f t="shared" si="2"/>
        <v>1664.616</v>
      </c>
      <c r="K59" s="381">
        <v>0.0</v>
      </c>
    </row>
    <row r="60" ht="15.75" customHeight="1">
      <c r="A60" s="379" t="s">
        <v>543</v>
      </c>
      <c r="B60" s="51">
        <v>1.0627057E7</v>
      </c>
      <c r="C60" s="51" t="s">
        <v>991</v>
      </c>
      <c r="D60" s="51" t="s">
        <v>992</v>
      </c>
      <c r="E60" s="51" t="s">
        <v>307</v>
      </c>
      <c r="F60" s="52">
        <f t="shared" si="1"/>
        <v>43224</v>
      </c>
      <c r="G60" s="51">
        <v>994.605</v>
      </c>
      <c r="H60" s="53"/>
      <c r="I60" s="53"/>
      <c r="J60" s="51">
        <f t="shared" si="2"/>
        <v>994.605</v>
      </c>
      <c r="K60" s="381">
        <v>0.0</v>
      </c>
    </row>
    <row r="61" ht="15.75" customHeight="1">
      <c r="A61" s="379" t="s">
        <v>543</v>
      </c>
      <c r="B61" s="51">
        <v>1.0627058E7</v>
      </c>
      <c r="C61" s="51" t="s">
        <v>994</v>
      </c>
      <c r="D61" s="51" t="s">
        <v>995</v>
      </c>
      <c r="E61" s="51" t="s">
        <v>308</v>
      </c>
      <c r="F61" s="52">
        <f t="shared" si="1"/>
        <v>43226</v>
      </c>
      <c r="G61" s="51">
        <v>1939.223</v>
      </c>
      <c r="H61" s="53"/>
      <c r="I61" s="53"/>
      <c r="J61" s="51">
        <f t="shared" si="2"/>
        <v>1939.223</v>
      </c>
      <c r="K61" s="381">
        <v>0.0</v>
      </c>
    </row>
    <row r="62" ht="15.75" customHeight="1">
      <c r="A62" s="379" t="s">
        <v>543</v>
      </c>
      <c r="B62" s="51">
        <v>1.062706E7</v>
      </c>
      <c r="C62" s="51" t="s">
        <v>997</v>
      </c>
      <c r="D62" s="51" t="s">
        <v>998</v>
      </c>
      <c r="E62" s="51" t="s">
        <v>309</v>
      </c>
      <c r="F62" s="52">
        <f t="shared" si="1"/>
        <v>43230</v>
      </c>
      <c r="G62" s="51">
        <v>1106.949</v>
      </c>
      <c r="H62" s="53"/>
      <c r="I62" s="53"/>
      <c r="J62" s="51">
        <f t="shared" si="2"/>
        <v>1106.949</v>
      </c>
      <c r="K62" s="381">
        <v>0.0</v>
      </c>
    </row>
    <row r="63" ht="15.75" customHeight="1">
      <c r="A63" s="379" t="s">
        <v>23</v>
      </c>
      <c r="B63" s="51">
        <v>8.8657004E7</v>
      </c>
      <c r="C63" s="51" t="s">
        <v>1000</v>
      </c>
      <c r="D63" s="51" t="s">
        <v>1001</v>
      </c>
      <c r="E63" s="51" t="s">
        <v>310</v>
      </c>
      <c r="F63" s="52">
        <f t="shared" si="1"/>
        <v>43237</v>
      </c>
      <c r="G63" s="51">
        <v>1913.226</v>
      </c>
      <c r="H63" s="53"/>
      <c r="I63" s="53"/>
      <c r="J63" s="51">
        <f t="shared" si="2"/>
        <v>1913.226</v>
      </c>
      <c r="K63" s="381">
        <v>0.0</v>
      </c>
    </row>
    <row r="64" ht="15.75" customHeight="1">
      <c r="A64" s="379" t="s">
        <v>543</v>
      </c>
      <c r="B64" s="51">
        <v>1.0627062E7</v>
      </c>
      <c r="C64" s="51" t="s">
        <v>1003</v>
      </c>
      <c r="D64" s="51" t="s">
        <v>1004</v>
      </c>
      <c r="E64" s="51" t="s">
        <v>311</v>
      </c>
      <c r="F64" s="52">
        <f t="shared" si="1"/>
        <v>43241</v>
      </c>
      <c r="G64" s="51">
        <v>1709.603</v>
      </c>
      <c r="H64" s="53"/>
      <c r="I64" s="53"/>
      <c r="J64" s="51">
        <f t="shared" si="2"/>
        <v>1709.603</v>
      </c>
      <c r="K64" s="381">
        <v>0.0</v>
      </c>
    </row>
    <row r="65" ht="15.75" customHeight="1">
      <c r="A65" s="379" t="s">
        <v>543</v>
      </c>
      <c r="B65" s="51">
        <v>1.0627063E7</v>
      </c>
      <c r="C65" s="51" t="s">
        <v>1006</v>
      </c>
      <c r="D65" s="51" t="s">
        <v>1007</v>
      </c>
      <c r="E65" s="51" t="s">
        <v>312</v>
      </c>
      <c r="F65" s="52">
        <f t="shared" si="1"/>
        <v>43241</v>
      </c>
      <c r="G65" s="51">
        <v>1614.603</v>
      </c>
      <c r="H65" s="53"/>
      <c r="I65" s="53"/>
      <c r="J65" s="51">
        <f t="shared" si="2"/>
        <v>1614.603</v>
      </c>
      <c r="K65" s="381">
        <v>0.0</v>
      </c>
    </row>
    <row r="66" ht="15.75" customHeight="1">
      <c r="A66" s="379" t="s">
        <v>543</v>
      </c>
      <c r="B66" s="51">
        <v>1.0627065E7</v>
      </c>
      <c r="C66" s="51" t="s">
        <v>1009</v>
      </c>
      <c r="D66" s="51" t="s">
        <v>1010</v>
      </c>
      <c r="E66" s="51" t="s">
        <v>313</v>
      </c>
      <c r="F66" s="52">
        <f t="shared" si="1"/>
        <v>43249</v>
      </c>
      <c r="G66" s="51">
        <v>1354.605</v>
      </c>
      <c r="H66" s="53"/>
      <c r="I66" s="53"/>
      <c r="J66" s="51">
        <f t="shared" si="2"/>
        <v>1354.605</v>
      </c>
      <c r="K66" s="381">
        <v>0.0</v>
      </c>
    </row>
    <row r="67" ht="15.75" customHeight="1">
      <c r="A67" s="379" t="s">
        <v>543</v>
      </c>
      <c r="B67" s="51">
        <v>1.0627066E7</v>
      </c>
      <c r="C67" s="51" t="s">
        <v>1011</v>
      </c>
      <c r="D67" s="51" t="s">
        <v>1012</v>
      </c>
      <c r="E67" s="51" t="s">
        <v>314</v>
      </c>
      <c r="F67" s="52">
        <f t="shared" si="1"/>
        <v>43251</v>
      </c>
      <c r="G67" s="51">
        <v>1389.617</v>
      </c>
      <c r="H67" s="53"/>
      <c r="I67" s="53"/>
      <c r="J67" s="51">
        <f t="shared" si="2"/>
        <v>1389.617</v>
      </c>
      <c r="K67" s="381">
        <v>0.0</v>
      </c>
    </row>
    <row r="68" ht="15.75" customHeight="1">
      <c r="A68" s="379" t="s">
        <v>543</v>
      </c>
      <c r="B68" s="51">
        <v>1.0627067E7</v>
      </c>
      <c r="C68" s="51" t="s">
        <v>1014</v>
      </c>
      <c r="D68" s="51" t="s">
        <v>1015</v>
      </c>
      <c r="E68" s="51" t="s">
        <v>315</v>
      </c>
      <c r="F68" s="52">
        <f t="shared" si="1"/>
        <v>43253</v>
      </c>
      <c r="G68" s="51">
        <v>1564.615</v>
      </c>
      <c r="H68" s="53"/>
      <c r="I68" s="53"/>
      <c r="J68" s="51">
        <f t="shared" si="2"/>
        <v>1564.615</v>
      </c>
      <c r="K68" s="381">
        <v>0.0</v>
      </c>
    </row>
    <row r="69" ht="15.75" customHeight="1">
      <c r="A69" s="379" t="s">
        <v>543</v>
      </c>
      <c r="B69" s="51">
        <v>1.0627069E7</v>
      </c>
      <c r="C69" s="51" t="s">
        <v>1016</v>
      </c>
      <c r="D69" s="51" t="s">
        <v>1017</v>
      </c>
      <c r="E69" s="51" t="s">
        <v>316</v>
      </c>
      <c r="F69" s="52">
        <f t="shared" si="1"/>
        <v>43257</v>
      </c>
      <c r="G69" s="51">
        <v>1529.621</v>
      </c>
      <c r="H69" s="53"/>
      <c r="I69" s="53"/>
      <c r="J69" s="51">
        <f t="shared" si="2"/>
        <v>1529.621</v>
      </c>
      <c r="K69" s="381">
        <v>0.0</v>
      </c>
    </row>
    <row r="70" ht="15.75" customHeight="1">
      <c r="A70" s="388" t="s">
        <v>23</v>
      </c>
      <c r="B70" s="54">
        <v>8.8657005E7</v>
      </c>
      <c r="C70" s="54" t="s">
        <v>556</v>
      </c>
      <c r="D70" s="54" t="s">
        <v>557</v>
      </c>
      <c r="E70" s="54" t="s">
        <v>317</v>
      </c>
      <c r="F70" s="55">
        <f t="shared" si="1"/>
        <v>43262</v>
      </c>
      <c r="G70" s="54">
        <v>2003.227</v>
      </c>
      <c r="H70" s="56"/>
      <c r="I70" s="56"/>
      <c r="J70" s="54">
        <f t="shared" si="2"/>
        <v>2003.227</v>
      </c>
      <c r="K70" s="390">
        <v>0.0</v>
      </c>
    </row>
    <row r="71" ht="15.75" customHeight="1">
      <c r="A71" s="388" t="s">
        <v>23</v>
      </c>
      <c r="B71" s="54">
        <v>8.8779001E7</v>
      </c>
      <c r="C71" s="54" t="s">
        <v>558</v>
      </c>
      <c r="D71" s="54" t="s">
        <v>559</v>
      </c>
      <c r="E71" s="54" t="s">
        <v>318</v>
      </c>
      <c r="F71" s="55">
        <f t="shared" si="1"/>
        <v>43262</v>
      </c>
      <c r="G71" s="54">
        <v>2193.232</v>
      </c>
      <c r="H71" s="56"/>
      <c r="I71" s="56"/>
      <c r="J71" s="54">
        <f t="shared" si="2"/>
        <v>2193.232</v>
      </c>
      <c r="K71" s="390">
        <v>0.0</v>
      </c>
    </row>
    <row r="72" ht="15.75" customHeight="1">
      <c r="A72" s="379" t="s">
        <v>543</v>
      </c>
      <c r="B72" s="51">
        <v>1.062707E7</v>
      </c>
      <c r="C72" s="51" t="s">
        <v>1021</v>
      </c>
      <c r="D72" s="51" t="s">
        <v>1022</v>
      </c>
      <c r="E72" s="51" t="s">
        <v>319</v>
      </c>
      <c r="F72" s="52">
        <f t="shared" si="1"/>
        <v>43276</v>
      </c>
      <c r="G72" s="51">
        <v>999.11</v>
      </c>
      <c r="H72" s="53"/>
      <c r="I72" s="53"/>
      <c r="J72" s="51">
        <f t="shared" si="2"/>
        <v>999.11</v>
      </c>
      <c r="K72" s="381">
        <v>0.0</v>
      </c>
    </row>
    <row r="73" ht="15.75" customHeight="1">
      <c r="A73" s="379" t="s">
        <v>543</v>
      </c>
      <c r="B73" s="51">
        <v>1.0627072E7</v>
      </c>
      <c r="C73" s="51" t="s">
        <v>1024</v>
      </c>
      <c r="D73" s="51" t="s">
        <v>1025</v>
      </c>
      <c r="E73" s="51" t="s">
        <v>320</v>
      </c>
      <c r="F73" s="52">
        <f t="shared" si="1"/>
        <v>43277</v>
      </c>
      <c r="G73" s="51">
        <v>939.106</v>
      </c>
      <c r="H73" s="53"/>
      <c r="I73" s="53"/>
      <c r="J73" s="51">
        <f t="shared" si="2"/>
        <v>939.106</v>
      </c>
      <c r="K73" s="381">
        <v>0.0</v>
      </c>
    </row>
    <row r="74" ht="15.75" customHeight="1">
      <c r="A74" s="379" t="s">
        <v>543</v>
      </c>
      <c r="B74" s="51">
        <v>1.0627073E7</v>
      </c>
      <c r="C74" s="51" t="s">
        <v>1027</v>
      </c>
      <c r="D74" s="51" t="s">
        <v>1028</v>
      </c>
      <c r="E74" s="51" t="s">
        <v>321</v>
      </c>
      <c r="F74" s="52">
        <f t="shared" si="1"/>
        <v>43278</v>
      </c>
      <c r="G74" s="51">
        <v>904.104</v>
      </c>
      <c r="H74" s="53"/>
      <c r="I74" s="53"/>
      <c r="J74" s="51">
        <f t="shared" si="2"/>
        <v>904.104</v>
      </c>
      <c r="K74" s="381">
        <v>0.0</v>
      </c>
    </row>
    <row r="75" ht="15.75" customHeight="1">
      <c r="A75" s="379" t="s">
        <v>23</v>
      </c>
      <c r="B75" s="51">
        <v>8.8657006E7</v>
      </c>
      <c r="C75" s="51" t="s">
        <v>1030</v>
      </c>
      <c r="D75" s="51" t="s">
        <v>1031</v>
      </c>
      <c r="E75" s="51" t="s">
        <v>322</v>
      </c>
      <c r="F75" s="52">
        <f t="shared" si="1"/>
        <v>43279</v>
      </c>
      <c r="G75" s="51">
        <v>1818.339</v>
      </c>
      <c r="H75" s="53"/>
      <c r="I75" s="53"/>
      <c r="J75" s="51">
        <f t="shared" si="2"/>
        <v>1818.339</v>
      </c>
      <c r="K75" s="381">
        <v>0.0</v>
      </c>
    </row>
    <row r="76" ht="15.75" customHeight="1">
      <c r="A76" s="379" t="s">
        <v>543</v>
      </c>
      <c r="B76" s="51">
        <v>1.0754001E7</v>
      </c>
      <c r="C76" s="51" t="s">
        <v>1033</v>
      </c>
      <c r="D76" s="51" t="s">
        <v>1034</v>
      </c>
      <c r="E76" s="51" t="s">
        <v>323</v>
      </c>
      <c r="F76" s="52">
        <f t="shared" si="1"/>
        <v>43287</v>
      </c>
      <c r="G76" s="51">
        <v>1997.876</v>
      </c>
      <c r="H76" s="53"/>
      <c r="I76" s="53"/>
      <c r="J76" s="51">
        <f t="shared" si="2"/>
        <v>1997.876</v>
      </c>
      <c r="K76" s="381">
        <v>0.0</v>
      </c>
    </row>
    <row r="77" ht="15.75" customHeight="1">
      <c r="A77" s="379" t="s">
        <v>543</v>
      </c>
      <c r="B77" s="51">
        <v>1.0627074E7</v>
      </c>
      <c r="C77" s="51" t="s">
        <v>1036</v>
      </c>
      <c r="D77" s="51" t="s">
        <v>1037</v>
      </c>
      <c r="E77" s="51" t="s">
        <v>324</v>
      </c>
      <c r="F77" s="52">
        <f t="shared" si="1"/>
        <v>43287</v>
      </c>
      <c r="G77" s="51">
        <v>1499.454</v>
      </c>
      <c r="H77" s="53"/>
      <c r="I77" s="53"/>
      <c r="J77" s="51">
        <f t="shared" si="2"/>
        <v>1499.454</v>
      </c>
      <c r="K77" s="381">
        <v>0.0</v>
      </c>
    </row>
    <row r="78" ht="15.75" customHeight="1">
      <c r="A78" s="388" t="s">
        <v>543</v>
      </c>
      <c r="B78" s="54">
        <v>1.0627076E7</v>
      </c>
      <c r="C78" s="54" t="s">
        <v>560</v>
      </c>
      <c r="D78" s="54" t="s">
        <v>561</v>
      </c>
      <c r="E78" s="54" t="s">
        <v>325</v>
      </c>
      <c r="F78" s="55">
        <f t="shared" si="1"/>
        <v>43289</v>
      </c>
      <c r="G78" s="54">
        <v>2188.512</v>
      </c>
      <c r="H78" s="56"/>
      <c r="I78" s="56"/>
      <c r="J78" s="54">
        <f t="shared" si="2"/>
        <v>2188.512</v>
      </c>
      <c r="K78" s="390">
        <v>0.0</v>
      </c>
    </row>
    <row r="79" ht="15.75" customHeight="1">
      <c r="A79" s="379" t="s">
        <v>543</v>
      </c>
      <c r="B79" s="51">
        <v>1.0627079E7</v>
      </c>
      <c r="C79" s="51" t="s">
        <v>1039</v>
      </c>
      <c r="D79" s="51" t="s">
        <v>1040</v>
      </c>
      <c r="E79" s="51" t="s">
        <v>326</v>
      </c>
      <c r="F79" s="52">
        <f t="shared" si="1"/>
        <v>43289</v>
      </c>
      <c r="G79" s="51">
        <v>1528.786</v>
      </c>
      <c r="H79" s="53"/>
      <c r="I79" s="53"/>
      <c r="J79" s="51">
        <f t="shared" si="2"/>
        <v>1528.786</v>
      </c>
      <c r="K79" s="381">
        <v>0.0</v>
      </c>
    </row>
    <row r="80" ht="15.75" customHeight="1">
      <c r="A80" s="379" t="s">
        <v>543</v>
      </c>
      <c r="B80" s="51">
        <v>1.062708E7</v>
      </c>
      <c r="C80" s="51" t="s">
        <v>1042</v>
      </c>
      <c r="D80" s="51" t="s">
        <v>1043</v>
      </c>
      <c r="E80" s="51" t="s">
        <v>327</v>
      </c>
      <c r="F80" s="52">
        <f t="shared" si="1"/>
        <v>43290</v>
      </c>
      <c r="G80" s="51">
        <v>974.293</v>
      </c>
      <c r="H80" s="53"/>
      <c r="I80" s="53"/>
      <c r="J80" s="51">
        <f t="shared" si="2"/>
        <v>974.293</v>
      </c>
      <c r="K80" s="381">
        <v>0.0</v>
      </c>
    </row>
    <row r="81" ht="15.75" customHeight="1">
      <c r="A81" s="379" t="s">
        <v>543</v>
      </c>
      <c r="B81" s="51">
        <v>1.0627081E7</v>
      </c>
      <c r="C81" s="51" t="s">
        <v>1045</v>
      </c>
      <c r="D81" s="51" t="s">
        <v>1046</v>
      </c>
      <c r="E81" s="51" t="s">
        <v>328</v>
      </c>
      <c r="F81" s="52">
        <f t="shared" si="1"/>
        <v>43291</v>
      </c>
      <c r="G81" s="51">
        <v>1014.453</v>
      </c>
      <c r="H81" s="53"/>
      <c r="I81" s="53"/>
      <c r="J81" s="51">
        <f t="shared" si="2"/>
        <v>1014.453</v>
      </c>
      <c r="K81" s="381">
        <v>0.0</v>
      </c>
    </row>
    <row r="82" ht="15.75" customHeight="1">
      <c r="A82" s="379" t="s">
        <v>23</v>
      </c>
      <c r="B82" s="51">
        <v>8.8657007E7</v>
      </c>
      <c r="C82" s="51" t="s">
        <v>1048</v>
      </c>
      <c r="D82" s="51" t="s">
        <v>1049</v>
      </c>
      <c r="E82" s="51" t="s">
        <v>329</v>
      </c>
      <c r="F82" s="52">
        <f t="shared" si="1"/>
        <v>43291</v>
      </c>
      <c r="G82" s="51">
        <v>1294.063</v>
      </c>
      <c r="H82" s="53"/>
      <c r="I82" s="53"/>
      <c r="J82" s="51">
        <f t="shared" si="2"/>
        <v>1294.063</v>
      </c>
      <c r="K82" s="381">
        <v>0.0</v>
      </c>
    </row>
    <row r="83" ht="15.75" customHeight="1">
      <c r="A83" s="388" t="s">
        <v>543</v>
      </c>
      <c r="B83" s="54">
        <v>1.0754002E7</v>
      </c>
      <c r="C83" s="54" t="s">
        <v>562</v>
      </c>
      <c r="D83" s="54" t="s">
        <v>563</v>
      </c>
      <c r="E83" s="54" t="s">
        <v>330</v>
      </c>
      <c r="F83" s="55">
        <f t="shared" si="1"/>
        <v>43292</v>
      </c>
      <c r="G83" s="54">
        <v>2979.191</v>
      </c>
      <c r="H83" s="56"/>
      <c r="I83" s="56"/>
      <c r="J83" s="54">
        <f t="shared" si="2"/>
        <v>2979.191</v>
      </c>
      <c r="K83" s="390">
        <v>0.0</v>
      </c>
    </row>
    <row r="84" ht="15.75" customHeight="1">
      <c r="A84" s="379" t="s">
        <v>543</v>
      </c>
      <c r="B84" s="51">
        <v>1.0627082E7</v>
      </c>
      <c r="C84" s="51" t="s">
        <v>1052</v>
      </c>
      <c r="D84" s="51" t="s">
        <v>1053</v>
      </c>
      <c r="E84" s="51" t="s">
        <v>331</v>
      </c>
      <c r="F84" s="52">
        <f t="shared" si="1"/>
        <v>43292</v>
      </c>
      <c r="G84" s="51">
        <v>1034.618</v>
      </c>
      <c r="H84" s="53"/>
      <c r="I84" s="53"/>
      <c r="J84" s="51">
        <f t="shared" si="2"/>
        <v>1034.618</v>
      </c>
      <c r="K84" s="381">
        <v>0.0</v>
      </c>
    </row>
    <row r="85" ht="15.75" customHeight="1">
      <c r="A85" s="379" t="s">
        <v>543</v>
      </c>
      <c r="B85" s="51">
        <v>1.0627083E7</v>
      </c>
      <c r="C85" s="51" t="s">
        <v>1055</v>
      </c>
      <c r="D85" s="51" t="s">
        <v>1056</v>
      </c>
      <c r="E85" s="51" t="s">
        <v>332</v>
      </c>
      <c r="F85" s="52">
        <f t="shared" si="1"/>
        <v>43292</v>
      </c>
      <c r="G85" s="51">
        <v>1114.21</v>
      </c>
      <c r="H85" s="53"/>
      <c r="I85" s="53"/>
      <c r="J85" s="51">
        <f t="shared" si="2"/>
        <v>1114.21</v>
      </c>
      <c r="K85" s="381">
        <v>0.0</v>
      </c>
    </row>
    <row r="86" ht="15.75" customHeight="1">
      <c r="A86" s="379" t="s">
        <v>543</v>
      </c>
      <c r="B86" s="51">
        <v>1.0627084E7</v>
      </c>
      <c r="C86" s="51" t="s">
        <v>1058</v>
      </c>
      <c r="D86" s="51" t="s">
        <v>1059</v>
      </c>
      <c r="E86" s="51" t="s">
        <v>333</v>
      </c>
      <c r="F86" s="52">
        <f t="shared" si="1"/>
        <v>43293</v>
      </c>
      <c r="G86" s="51">
        <v>1609.613</v>
      </c>
      <c r="H86" s="53"/>
      <c r="I86" s="53"/>
      <c r="J86" s="51">
        <f t="shared" si="2"/>
        <v>1609.613</v>
      </c>
      <c r="K86" s="381">
        <v>0.0</v>
      </c>
    </row>
    <row r="87" ht="15.75" customHeight="1">
      <c r="A87" s="379" t="s">
        <v>543</v>
      </c>
      <c r="B87" s="51">
        <v>1.0627085E7</v>
      </c>
      <c r="C87" s="51" t="s">
        <v>1061</v>
      </c>
      <c r="D87" s="51" t="s">
        <v>1062</v>
      </c>
      <c r="E87" s="51" t="s">
        <v>334</v>
      </c>
      <c r="F87" s="52">
        <f t="shared" si="1"/>
        <v>43293</v>
      </c>
      <c r="G87" s="51">
        <v>1324.609</v>
      </c>
      <c r="H87" s="53"/>
      <c r="I87" s="53"/>
      <c r="J87" s="51">
        <f t="shared" si="2"/>
        <v>1324.609</v>
      </c>
      <c r="K87" s="381">
        <v>0.0</v>
      </c>
    </row>
    <row r="88" ht="15.75" customHeight="1">
      <c r="A88" s="379" t="s">
        <v>543</v>
      </c>
      <c r="B88" s="51">
        <v>1.0754003E7</v>
      </c>
      <c r="C88" s="51" t="s">
        <v>1064</v>
      </c>
      <c r="D88" s="51" t="s">
        <v>1065</v>
      </c>
      <c r="E88" s="51" t="s">
        <v>335</v>
      </c>
      <c r="F88" s="52">
        <f t="shared" si="1"/>
        <v>43294</v>
      </c>
      <c r="G88" s="51">
        <v>1684.617</v>
      </c>
      <c r="H88" s="53"/>
      <c r="I88" s="53"/>
      <c r="J88" s="51">
        <f t="shared" si="2"/>
        <v>1684.617</v>
      </c>
      <c r="K88" s="381">
        <v>0.0</v>
      </c>
    </row>
    <row r="89" ht="15.75" customHeight="1">
      <c r="A89" s="379" t="s">
        <v>543</v>
      </c>
      <c r="B89" s="51">
        <v>1.0754004E7</v>
      </c>
      <c r="C89" s="51" t="s">
        <v>1067</v>
      </c>
      <c r="D89" s="51" t="s">
        <v>1068</v>
      </c>
      <c r="E89" s="51" t="s">
        <v>336</v>
      </c>
      <c r="F89" s="52">
        <f t="shared" si="1"/>
        <v>43294</v>
      </c>
      <c r="G89" s="51">
        <v>1609.618</v>
      </c>
      <c r="H89" s="53"/>
      <c r="I89" s="53"/>
      <c r="J89" s="51">
        <f t="shared" si="2"/>
        <v>1609.618</v>
      </c>
      <c r="K89" s="381">
        <v>0.0</v>
      </c>
    </row>
    <row r="90" ht="15.75" customHeight="1">
      <c r="A90" s="379" t="s">
        <v>23</v>
      </c>
      <c r="B90" s="51">
        <v>8.8657008E7</v>
      </c>
      <c r="C90" s="51" t="s">
        <v>1070</v>
      </c>
      <c r="D90" s="51" t="s">
        <v>1071</v>
      </c>
      <c r="E90" s="51" t="s">
        <v>337</v>
      </c>
      <c r="F90" s="52">
        <f t="shared" si="1"/>
        <v>43296</v>
      </c>
      <c r="G90" s="51">
        <v>224.657</v>
      </c>
      <c r="H90" s="53"/>
      <c r="I90" s="53"/>
      <c r="J90" s="51">
        <f t="shared" si="2"/>
        <v>224.657</v>
      </c>
      <c r="K90" s="381">
        <v>0.0</v>
      </c>
    </row>
    <row r="91" ht="15.75" customHeight="1">
      <c r="A91" s="379" t="s">
        <v>543</v>
      </c>
      <c r="B91" s="51">
        <v>1.0754005E7</v>
      </c>
      <c r="C91" s="51" t="s">
        <v>1073</v>
      </c>
      <c r="D91" s="51" t="s">
        <v>1074</v>
      </c>
      <c r="E91" s="51" t="s">
        <v>338</v>
      </c>
      <c r="F91" s="52">
        <f t="shared" si="1"/>
        <v>43299</v>
      </c>
      <c r="G91" s="51">
        <v>1494.408</v>
      </c>
      <c r="H91" s="53"/>
      <c r="I91" s="53"/>
      <c r="J91" s="51">
        <f t="shared" si="2"/>
        <v>1494.408</v>
      </c>
      <c r="K91" s="381">
        <v>0.0</v>
      </c>
    </row>
    <row r="92" ht="15.75" customHeight="1">
      <c r="A92" s="379" t="s">
        <v>543</v>
      </c>
      <c r="B92" s="51">
        <v>1.0754006E7</v>
      </c>
      <c r="C92" s="51" t="s">
        <v>1076</v>
      </c>
      <c r="D92" s="51" t="s">
        <v>1077</v>
      </c>
      <c r="E92" s="51" t="s">
        <v>339</v>
      </c>
      <c r="F92" s="52">
        <f t="shared" si="1"/>
        <v>43300</v>
      </c>
      <c r="G92" s="51">
        <v>1329.062</v>
      </c>
      <c r="H92" s="53"/>
      <c r="I92" s="53"/>
      <c r="J92" s="51">
        <f t="shared" si="2"/>
        <v>1329.062</v>
      </c>
      <c r="K92" s="381">
        <v>0.0</v>
      </c>
    </row>
    <row r="93" ht="15.75" customHeight="1">
      <c r="A93" s="379" t="s">
        <v>543</v>
      </c>
      <c r="B93" s="51">
        <v>1.0627086E7</v>
      </c>
      <c r="C93" s="51" t="s">
        <v>1079</v>
      </c>
      <c r="D93" s="51" t="s">
        <v>1080</v>
      </c>
      <c r="E93" s="51" t="s">
        <v>340</v>
      </c>
      <c r="F93" s="52">
        <f t="shared" si="1"/>
        <v>43305</v>
      </c>
      <c r="G93" s="51">
        <v>704.605</v>
      </c>
      <c r="H93" s="53"/>
      <c r="I93" s="53"/>
      <c r="J93" s="51">
        <f t="shared" si="2"/>
        <v>704.605</v>
      </c>
      <c r="K93" s="381">
        <v>0.0</v>
      </c>
    </row>
    <row r="94" ht="15.75" customHeight="1">
      <c r="A94" s="379" t="s">
        <v>543</v>
      </c>
      <c r="B94" s="51">
        <v>1.0774001E7</v>
      </c>
      <c r="C94" s="51" t="s">
        <v>1082</v>
      </c>
      <c r="D94" s="51" t="s">
        <v>1083</v>
      </c>
      <c r="E94" s="51" t="s">
        <v>341</v>
      </c>
      <c r="F94" s="52">
        <f t="shared" si="1"/>
        <v>43307</v>
      </c>
      <c r="G94" s="51">
        <v>124.619</v>
      </c>
      <c r="H94" s="53"/>
      <c r="I94" s="53"/>
      <c r="J94" s="51">
        <f t="shared" si="2"/>
        <v>124.619</v>
      </c>
      <c r="K94" s="381">
        <v>0.0</v>
      </c>
    </row>
    <row r="95" ht="15.75" customHeight="1">
      <c r="A95" s="379" t="s">
        <v>543</v>
      </c>
      <c r="B95" s="51">
        <v>1.0774002E7</v>
      </c>
      <c r="C95" s="51" t="s">
        <v>1085</v>
      </c>
      <c r="D95" s="51" t="s">
        <v>1086</v>
      </c>
      <c r="E95" s="51" t="s">
        <v>342</v>
      </c>
      <c r="F95" s="52">
        <f t="shared" si="1"/>
        <v>43307</v>
      </c>
      <c r="G95" s="51">
        <v>999.476</v>
      </c>
      <c r="H95" s="53"/>
      <c r="I95" s="53"/>
      <c r="J95" s="51">
        <f t="shared" si="2"/>
        <v>999.476</v>
      </c>
      <c r="K95" s="381">
        <v>0.0</v>
      </c>
    </row>
    <row r="96" ht="15.75" customHeight="1">
      <c r="A96" s="379" t="s">
        <v>543</v>
      </c>
      <c r="B96" s="51">
        <v>1.0774003E7</v>
      </c>
      <c r="C96" s="51" t="s">
        <v>1088</v>
      </c>
      <c r="D96" s="51" t="s">
        <v>1089</v>
      </c>
      <c r="E96" s="51" t="s">
        <v>343</v>
      </c>
      <c r="F96" s="52">
        <f t="shared" si="1"/>
        <v>43307</v>
      </c>
      <c r="G96" s="51">
        <v>144.617</v>
      </c>
      <c r="H96" s="53"/>
      <c r="I96" s="53"/>
      <c r="J96" s="51">
        <f t="shared" si="2"/>
        <v>144.617</v>
      </c>
      <c r="K96" s="381">
        <v>0.0</v>
      </c>
    </row>
    <row r="97" ht="15.75" customHeight="1">
      <c r="A97" s="379" t="s">
        <v>543</v>
      </c>
      <c r="B97" s="51">
        <v>1.0774004E7</v>
      </c>
      <c r="C97" s="51" t="s">
        <v>1091</v>
      </c>
      <c r="D97" s="51" t="s">
        <v>1092</v>
      </c>
      <c r="E97" s="51" t="s">
        <v>344</v>
      </c>
      <c r="F97" s="52">
        <f t="shared" si="1"/>
        <v>43307</v>
      </c>
      <c r="G97" s="51">
        <v>999.641</v>
      </c>
      <c r="H97" s="53"/>
      <c r="I97" s="53"/>
      <c r="J97" s="51">
        <f t="shared" si="2"/>
        <v>999.641</v>
      </c>
      <c r="K97" s="381">
        <v>0.0</v>
      </c>
    </row>
    <row r="98" ht="15.75" customHeight="1">
      <c r="A98" s="379" t="s">
        <v>543</v>
      </c>
      <c r="B98" s="51">
        <v>1.0627088E7</v>
      </c>
      <c r="C98" s="51" t="s">
        <v>1094</v>
      </c>
      <c r="D98" s="51" t="s">
        <v>1095</v>
      </c>
      <c r="E98" s="51" t="s">
        <v>345</v>
      </c>
      <c r="F98" s="52">
        <f t="shared" si="1"/>
        <v>43311</v>
      </c>
      <c r="G98" s="51">
        <v>619.609</v>
      </c>
      <c r="H98" s="53"/>
      <c r="I98" s="53"/>
      <c r="J98" s="51">
        <f t="shared" si="2"/>
        <v>619.609</v>
      </c>
      <c r="K98" s="381">
        <v>0.0</v>
      </c>
    </row>
    <row r="99" ht="15.75" customHeight="1">
      <c r="A99" s="379" t="s">
        <v>543</v>
      </c>
      <c r="B99" s="51">
        <v>1.0627089E7</v>
      </c>
      <c r="C99" s="51" t="s">
        <v>1097</v>
      </c>
      <c r="D99" s="51" t="s">
        <v>1098</v>
      </c>
      <c r="E99" s="51" t="s">
        <v>346</v>
      </c>
      <c r="F99" s="52">
        <f t="shared" si="1"/>
        <v>43313</v>
      </c>
      <c r="G99" s="51">
        <v>149.743</v>
      </c>
      <c r="H99" s="53"/>
      <c r="I99" s="53"/>
      <c r="J99" s="51">
        <f t="shared" si="2"/>
        <v>149.743</v>
      </c>
      <c r="K99" s="381">
        <v>0.0</v>
      </c>
    </row>
    <row r="100" ht="15.75" customHeight="1">
      <c r="A100" s="379" t="s">
        <v>543</v>
      </c>
      <c r="B100" s="51">
        <v>1.062709E7</v>
      </c>
      <c r="C100" s="51" t="s">
        <v>1100</v>
      </c>
      <c r="D100" s="51" t="s">
        <v>1101</v>
      </c>
      <c r="E100" s="51" t="s">
        <v>347</v>
      </c>
      <c r="F100" s="52">
        <f t="shared" si="1"/>
        <v>43313</v>
      </c>
      <c r="G100" s="51">
        <v>1179.468</v>
      </c>
      <c r="H100" s="53"/>
      <c r="I100" s="53"/>
      <c r="J100" s="51">
        <f t="shared" si="2"/>
        <v>1179.468</v>
      </c>
      <c r="K100" s="381">
        <v>0.0</v>
      </c>
    </row>
    <row r="101" ht="15.75" customHeight="1">
      <c r="A101" s="379" t="s">
        <v>543</v>
      </c>
      <c r="B101" s="51">
        <v>1.0627091E7</v>
      </c>
      <c r="C101" s="51" t="s">
        <v>1103</v>
      </c>
      <c r="D101" s="51" t="s">
        <v>1104</v>
      </c>
      <c r="E101" s="51" t="s">
        <v>348</v>
      </c>
      <c r="F101" s="52">
        <f t="shared" si="1"/>
        <v>43315</v>
      </c>
      <c r="G101" s="51">
        <v>704.705</v>
      </c>
      <c r="H101" s="53"/>
      <c r="I101" s="53"/>
      <c r="J101" s="51">
        <f t="shared" si="2"/>
        <v>704.705</v>
      </c>
      <c r="K101" s="381">
        <v>0.0</v>
      </c>
    </row>
    <row r="102" ht="15.75" customHeight="1">
      <c r="A102" s="379" t="s">
        <v>543</v>
      </c>
      <c r="B102" s="51">
        <v>1.0627092E7</v>
      </c>
      <c r="C102" s="51" t="s">
        <v>560</v>
      </c>
      <c r="D102" s="51" t="s">
        <v>1106</v>
      </c>
      <c r="E102" s="51" t="s">
        <v>349</v>
      </c>
      <c r="F102" s="52">
        <f t="shared" si="1"/>
        <v>43317</v>
      </c>
      <c r="G102" s="51">
        <v>649.454</v>
      </c>
      <c r="H102" s="53"/>
      <c r="I102" s="53"/>
      <c r="J102" s="51">
        <f t="shared" si="2"/>
        <v>649.454</v>
      </c>
      <c r="K102" s="381">
        <v>0.0</v>
      </c>
    </row>
    <row r="103" ht="15.75" customHeight="1">
      <c r="A103" s="379" t="s">
        <v>543</v>
      </c>
      <c r="B103" s="51">
        <v>1.0627093E7</v>
      </c>
      <c r="C103" s="51" t="s">
        <v>1108</v>
      </c>
      <c r="D103" s="51" t="s">
        <v>1109</v>
      </c>
      <c r="E103" s="51" t="s">
        <v>350</v>
      </c>
      <c r="F103" s="52">
        <f t="shared" si="1"/>
        <v>43319</v>
      </c>
      <c r="G103" s="51">
        <v>569.605</v>
      </c>
      <c r="H103" s="53"/>
      <c r="I103" s="53"/>
      <c r="J103" s="51">
        <f t="shared" si="2"/>
        <v>569.605</v>
      </c>
      <c r="K103" s="381">
        <v>0.0</v>
      </c>
    </row>
    <row r="104" ht="15.75" customHeight="1">
      <c r="A104" s="379" t="s">
        <v>543</v>
      </c>
      <c r="B104" s="51">
        <v>1.0627094E7</v>
      </c>
      <c r="C104" s="51" t="s">
        <v>1111</v>
      </c>
      <c r="D104" s="51" t="s">
        <v>1112</v>
      </c>
      <c r="E104" s="51" t="s">
        <v>351</v>
      </c>
      <c r="F104" s="52">
        <f t="shared" si="1"/>
        <v>43320</v>
      </c>
      <c r="G104" s="51">
        <v>724.455</v>
      </c>
      <c r="H104" s="53"/>
      <c r="I104" s="53"/>
      <c r="J104" s="51">
        <f t="shared" si="2"/>
        <v>724.455</v>
      </c>
      <c r="K104" s="381">
        <v>0.0</v>
      </c>
    </row>
    <row r="105" ht="15.75" customHeight="1">
      <c r="A105" s="388" t="s">
        <v>23</v>
      </c>
      <c r="B105" s="54">
        <v>8.8657009E7</v>
      </c>
      <c r="C105" s="54" t="s">
        <v>564</v>
      </c>
      <c r="D105" s="54" t="s">
        <v>565</v>
      </c>
      <c r="E105" s="54" t="s">
        <v>352</v>
      </c>
      <c r="F105" s="55">
        <f t="shared" si="1"/>
        <v>43331</v>
      </c>
      <c r="G105" s="54">
        <v>1238.055</v>
      </c>
      <c r="H105" s="56"/>
      <c r="I105" s="56"/>
      <c r="J105" s="54">
        <f t="shared" si="2"/>
        <v>1238.055</v>
      </c>
      <c r="K105" s="390">
        <v>0.0</v>
      </c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5.75" customHeight="1">
      <c r="A106" s="379" t="s">
        <v>543</v>
      </c>
      <c r="B106" s="51">
        <v>1.0627095E7</v>
      </c>
      <c r="C106" s="51" t="s">
        <v>1115</v>
      </c>
      <c r="D106" s="51" t="s">
        <v>1116</v>
      </c>
      <c r="E106" s="51" t="s">
        <v>353</v>
      </c>
      <c r="F106" s="52">
        <f t="shared" si="1"/>
        <v>43344</v>
      </c>
      <c r="G106" s="51">
        <v>964.604</v>
      </c>
      <c r="H106" s="53"/>
      <c r="I106" s="53"/>
      <c r="J106" s="51">
        <f t="shared" si="2"/>
        <v>964.604</v>
      </c>
      <c r="K106" s="381">
        <v>0.0</v>
      </c>
    </row>
    <row r="107" ht="15.75" customHeight="1">
      <c r="A107" s="379" t="s">
        <v>543</v>
      </c>
      <c r="B107" s="51">
        <v>1.0627096E7</v>
      </c>
      <c r="C107" s="51" t="s">
        <v>1118</v>
      </c>
      <c r="D107" s="51" t="s">
        <v>1119</v>
      </c>
      <c r="E107" s="51" t="s">
        <v>354</v>
      </c>
      <c r="F107" s="52">
        <f t="shared" si="1"/>
        <v>43351</v>
      </c>
      <c r="G107" s="51">
        <v>1069.454</v>
      </c>
      <c r="H107" s="53"/>
      <c r="I107" s="53"/>
      <c r="J107" s="51">
        <f t="shared" si="2"/>
        <v>1069.454</v>
      </c>
      <c r="K107" s="381">
        <v>0.0</v>
      </c>
    </row>
    <row r="108" ht="15.75" customHeight="1">
      <c r="A108" s="379" t="s">
        <v>543</v>
      </c>
      <c r="B108" s="51">
        <v>1.0627097E7</v>
      </c>
      <c r="C108" s="51" t="s">
        <v>1121</v>
      </c>
      <c r="D108" s="51" t="s">
        <v>1122</v>
      </c>
      <c r="E108" s="51" t="s">
        <v>355</v>
      </c>
      <c r="F108" s="52">
        <f t="shared" si="1"/>
        <v>43360</v>
      </c>
      <c r="G108" s="51">
        <v>974.619</v>
      </c>
      <c r="H108" s="53"/>
      <c r="I108" s="53"/>
      <c r="J108" s="51">
        <f t="shared" si="2"/>
        <v>974.619</v>
      </c>
      <c r="K108" s="381">
        <v>0.0</v>
      </c>
    </row>
    <row r="109" ht="15.75" customHeight="1">
      <c r="A109" s="379" t="s">
        <v>543</v>
      </c>
      <c r="B109" s="51">
        <v>1.0627098E7</v>
      </c>
      <c r="C109" s="51" t="s">
        <v>1124</v>
      </c>
      <c r="D109" s="51" t="s">
        <v>1125</v>
      </c>
      <c r="E109" s="51" t="s">
        <v>356</v>
      </c>
      <c r="F109" s="52">
        <f t="shared" si="1"/>
        <v>43365</v>
      </c>
      <c r="G109" s="51">
        <v>1024.449</v>
      </c>
      <c r="H109" s="53"/>
      <c r="I109" s="53"/>
      <c r="J109" s="51">
        <f t="shared" si="2"/>
        <v>1024.449</v>
      </c>
      <c r="K109" s="381">
        <v>0.0</v>
      </c>
    </row>
    <row r="110" ht="15.75" customHeight="1">
      <c r="A110" s="379" t="s">
        <v>543</v>
      </c>
      <c r="B110" s="51">
        <v>1.06271E7</v>
      </c>
      <c r="C110" s="51" t="s">
        <v>1127</v>
      </c>
      <c r="D110" s="51" t="s">
        <v>1128</v>
      </c>
      <c r="E110" s="51" t="s">
        <v>357</v>
      </c>
      <c r="F110" s="52">
        <f t="shared" si="1"/>
        <v>43368</v>
      </c>
      <c r="G110" s="51">
        <v>1009.223</v>
      </c>
      <c r="H110" s="53"/>
      <c r="I110" s="53"/>
      <c r="J110" s="51">
        <f t="shared" si="2"/>
        <v>1009.223</v>
      </c>
      <c r="K110" s="381">
        <v>0.0</v>
      </c>
    </row>
    <row r="111" ht="15.75" customHeight="1">
      <c r="A111" s="379" t="s">
        <v>543</v>
      </c>
      <c r="B111" s="51">
        <v>1.0627101E7</v>
      </c>
      <c r="C111" s="51" t="s">
        <v>1130</v>
      </c>
      <c r="D111" s="51" t="s">
        <v>1131</v>
      </c>
      <c r="E111" s="51" t="s">
        <v>358</v>
      </c>
      <c r="F111" s="52">
        <f t="shared" si="1"/>
        <v>43369</v>
      </c>
      <c r="G111" s="51">
        <v>954.453</v>
      </c>
      <c r="H111" s="53"/>
      <c r="I111" s="53"/>
      <c r="J111" s="51">
        <f t="shared" si="2"/>
        <v>954.453</v>
      </c>
      <c r="K111" s="381">
        <v>0.0</v>
      </c>
    </row>
    <row r="112" ht="15.75" customHeight="1">
      <c r="A112" s="388" t="s">
        <v>23</v>
      </c>
      <c r="B112" s="54">
        <v>8.865701E7</v>
      </c>
      <c r="C112" s="54" t="s">
        <v>566</v>
      </c>
      <c r="D112" s="54" t="s">
        <v>567</v>
      </c>
      <c r="E112" s="54" t="s">
        <v>359</v>
      </c>
      <c r="F112" s="55">
        <f t="shared" si="1"/>
        <v>43370</v>
      </c>
      <c r="G112" s="54">
        <v>2224.052</v>
      </c>
      <c r="H112" s="56"/>
      <c r="I112" s="56"/>
      <c r="J112" s="54">
        <f t="shared" si="2"/>
        <v>2224.052</v>
      </c>
      <c r="K112" s="390">
        <v>0.0</v>
      </c>
    </row>
    <row r="113" ht="15.75" customHeight="1">
      <c r="A113" s="379" t="s">
        <v>543</v>
      </c>
      <c r="B113" s="51">
        <v>1.0627102E7</v>
      </c>
      <c r="C113" s="51" t="s">
        <v>1134</v>
      </c>
      <c r="D113" s="51" t="s">
        <v>1135</v>
      </c>
      <c r="E113" s="51" t="s">
        <v>360</v>
      </c>
      <c r="F113" s="52">
        <f t="shared" si="1"/>
        <v>43372</v>
      </c>
      <c r="G113" s="51">
        <v>1109.609</v>
      </c>
      <c r="H113" s="53"/>
      <c r="I113" s="53"/>
      <c r="J113" s="51">
        <f t="shared" si="2"/>
        <v>1109.609</v>
      </c>
      <c r="K113" s="381">
        <v>0.0</v>
      </c>
    </row>
    <row r="114" ht="15.75" customHeight="1">
      <c r="A114" s="379" t="s">
        <v>543</v>
      </c>
      <c r="B114" s="51">
        <v>1.0627104E7</v>
      </c>
      <c r="C114" s="51" t="s">
        <v>1137</v>
      </c>
      <c r="D114" s="51" t="s">
        <v>1138</v>
      </c>
      <c r="E114" s="51" t="s">
        <v>361</v>
      </c>
      <c r="F114" s="52">
        <f t="shared" si="1"/>
        <v>43373</v>
      </c>
      <c r="G114" s="51">
        <v>1119.606</v>
      </c>
      <c r="H114" s="53"/>
      <c r="I114" s="53"/>
      <c r="J114" s="51">
        <f t="shared" si="2"/>
        <v>1119.606</v>
      </c>
      <c r="K114" s="381">
        <v>0.0</v>
      </c>
      <c r="L114" s="1" t="s">
        <v>1660</v>
      </c>
    </row>
    <row r="115" ht="15.75" customHeight="1">
      <c r="A115" s="379" t="s">
        <v>543</v>
      </c>
      <c r="B115" s="51">
        <v>1.0627105E7</v>
      </c>
      <c r="C115" s="51" t="s">
        <v>1140</v>
      </c>
      <c r="D115" s="51" t="s">
        <v>1141</v>
      </c>
      <c r="E115" s="51" t="s">
        <v>362</v>
      </c>
      <c r="F115" s="52">
        <f t="shared" si="1"/>
        <v>43374</v>
      </c>
      <c r="G115" s="51">
        <v>1109.6</v>
      </c>
      <c r="H115" s="53"/>
      <c r="I115" s="53"/>
      <c r="J115" s="51">
        <f t="shared" si="2"/>
        <v>1109.6</v>
      </c>
      <c r="K115" s="381">
        <v>0.0</v>
      </c>
    </row>
    <row r="116" ht="15.75" customHeight="1">
      <c r="A116" s="379" t="s">
        <v>543</v>
      </c>
      <c r="B116" s="51">
        <v>1.0627106E7</v>
      </c>
      <c r="C116" s="51" t="s">
        <v>1143</v>
      </c>
      <c r="D116" s="51" t="s">
        <v>1144</v>
      </c>
      <c r="E116" s="51" t="s">
        <v>363</v>
      </c>
      <c r="F116" s="52">
        <f t="shared" si="1"/>
        <v>43375</v>
      </c>
      <c r="G116" s="51">
        <v>989.601</v>
      </c>
      <c r="H116" s="53"/>
      <c r="I116" s="53"/>
      <c r="J116" s="51">
        <f t="shared" si="2"/>
        <v>989.601</v>
      </c>
      <c r="K116" s="381">
        <v>0.0</v>
      </c>
    </row>
    <row r="117" ht="15.75" customHeight="1">
      <c r="A117" s="379" t="s">
        <v>543</v>
      </c>
      <c r="B117" s="51">
        <v>1.0627107E7</v>
      </c>
      <c r="C117" s="51" t="s">
        <v>1146</v>
      </c>
      <c r="D117" s="51" t="s">
        <v>1147</v>
      </c>
      <c r="E117" s="51" t="s">
        <v>364</v>
      </c>
      <c r="F117" s="52">
        <f t="shared" si="1"/>
        <v>43376</v>
      </c>
      <c r="G117" s="51">
        <v>919.217</v>
      </c>
      <c r="H117" s="53"/>
      <c r="I117" s="53"/>
      <c r="J117" s="51">
        <f t="shared" si="2"/>
        <v>919.217</v>
      </c>
      <c r="K117" s="381">
        <v>0.0</v>
      </c>
    </row>
    <row r="118" ht="15.75" customHeight="1">
      <c r="A118" s="379" t="s">
        <v>543</v>
      </c>
      <c r="B118" s="51">
        <v>1.0627108E7</v>
      </c>
      <c r="C118" s="51" t="s">
        <v>1149</v>
      </c>
      <c r="D118" s="51" t="s">
        <v>1150</v>
      </c>
      <c r="E118" s="51" t="s">
        <v>365</v>
      </c>
      <c r="F118" s="52">
        <f t="shared" si="1"/>
        <v>43377</v>
      </c>
      <c r="G118" s="51">
        <v>1024.609</v>
      </c>
      <c r="H118" s="53"/>
      <c r="I118" s="53"/>
      <c r="J118" s="51">
        <f t="shared" si="2"/>
        <v>1024.609</v>
      </c>
      <c r="K118" s="381">
        <v>0.0</v>
      </c>
    </row>
    <row r="119" ht="15.75" customHeight="1">
      <c r="A119" s="379" t="s">
        <v>543</v>
      </c>
      <c r="B119" s="51">
        <v>1.0627109E7</v>
      </c>
      <c r="C119" s="51" t="s">
        <v>1152</v>
      </c>
      <c r="D119" s="51" t="s">
        <v>1153</v>
      </c>
      <c r="E119" s="51" t="s">
        <v>366</v>
      </c>
      <c r="F119" s="52">
        <f t="shared" si="1"/>
        <v>43379</v>
      </c>
      <c r="G119" s="51">
        <v>1039.451</v>
      </c>
      <c r="H119" s="53"/>
      <c r="I119" s="53"/>
      <c r="J119" s="51">
        <f t="shared" si="2"/>
        <v>1039.451</v>
      </c>
      <c r="K119" s="381">
        <v>0.0</v>
      </c>
    </row>
    <row r="120" ht="15.75" customHeight="1">
      <c r="A120" s="379" t="s">
        <v>543</v>
      </c>
      <c r="B120" s="51">
        <v>1.062711E7</v>
      </c>
      <c r="C120" s="51" t="s">
        <v>1155</v>
      </c>
      <c r="D120" s="51" t="s">
        <v>1156</v>
      </c>
      <c r="E120" s="51" t="s">
        <v>367</v>
      </c>
      <c r="F120" s="52">
        <f t="shared" si="1"/>
        <v>43382</v>
      </c>
      <c r="G120" s="51">
        <v>584.612</v>
      </c>
      <c r="H120" s="53"/>
      <c r="I120" s="53"/>
      <c r="J120" s="51">
        <f t="shared" si="2"/>
        <v>584.612</v>
      </c>
      <c r="K120" s="381">
        <v>0.0</v>
      </c>
    </row>
    <row r="121" ht="15.75" customHeight="1">
      <c r="A121" s="379" t="s">
        <v>543</v>
      </c>
      <c r="B121" s="51">
        <v>1.0627111E7</v>
      </c>
      <c r="C121" s="51" t="s">
        <v>1158</v>
      </c>
      <c r="D121" s="51" t="s">
        <v>1159</v>
      </c>
      <c r="E121" s="51" t="s">
        <v>368</v>
      </c>
      <c r="F121" s="52">
        <f t="shared" si="1"/>
        <v>43384</v>
      </c>
      <c r="G121" s="51">
        <v>589.658</v>
      </c>
      <c r="H121" s="53"/>
      <c r="I121" s="53"/>
      <c r="J121" s="51">
        <f t="shared" si="2"/>
        <v>589.658</v>
      </c>
      <c r="K121" s="381">
        <v>0.0</v>
      </c>
    </row>
    <row r="122" ht="15.75" customHeight="1">
      <c r="A122" s="379" t="s">
        <v>543</v>
      </c>
      <c r="B122" s="51">
        <v>1.0627112E7</v>
      </c>
      <c r="C122" s="51" t="s">
        <v>1161</v>
      </c>
      <c r="D122" s="51" t="s">
        <v>1162</v>
      </c>
      <c r="E122" s="51" t="s">
        <v>369</v>
      </c>
      <c r="F122" s="52">
        <f t="shared" si="1"/>
        <v>43386</v>
      </c>
      <c r="G122" s="51">
        <v>1019.717</v>
      </c>
      <c r="H122" s="53"/>
      <c r="I122" s="53"/>
      <c r="J122" s="51">
        <f t="shared" si="2"/>
        <v>1019.717</v>
      </c>
      <c r="K122" s="381">
        <v>0.0</v>
      </c>
    </row>
    <row r="123" ht="15.75" customHeight="1">
      <c r="A123" s="379" t="s">
        <v>543</v>
      </c>
      <c r="B123" s="51">
        <v>1.0627113E7</v>
      </c>
      <c r="C123" s="51" t="s">
        <v>1152</v>
      </c>
      <c r="D123" s="51" t="s">
        <v>1164</v>
      </c>
      <c r="E123" s="51" t="s">
        <v>370</v>
      </c>
      <c r="F123" s="52">
        <f t="shared" si="1"/>
        <v>43388</v>
      </c>
      <c r="G123" s="51">
        <v>944.445</v>
      </c>
      <c r="H123" s="53"/>
      <c r="I123" s="53"/>
      <c r="J123" s="51">
        <f t="shared" si="2"/>
        <v>944.445</v>
      </c>
      <c r="K123" s="381">
        <v>0.0</v>
      </c>
    </row>
    <row r="124" ht="15.75" customHeight="1">
      <c r="A124" s="379" t="s">
        <v>543</v>
      </c>
      <c r="B124" s="51">
        <v>1.0627114E7</v>
      </c>
      <c r="C124" s="51" t="s">
        <v>1166</v>
      </c>
      <c r="D124" s="51" t="s">
        <v>1167</v>
      </c>
      <c r="E124" s="51" t="s">
        <v>371</v>
      </c>
      <c r="F124" s="52">
        <f t="shared" si="1"/>
        <v>43390</v>
      </c>
      <c r="G124" s="51">
        <v>994.617</v>
      </c>
      <c r="H124" s="53"/>
      <c r="I124" s="53"/>
      <c r="J124" s="51">
        <f t="shared" si="2"/>
        <v>994.617</v>
      </c>
      <c r="K124" s="381">
        <v>0.0</v>
      </c>
    </row>
    <row r="125" ht="15.75" customHeight="1">
      <c r="A125" s="379" t="s">
        <v>543</v>
      </c>
      <c r="B125" s="51">
        <v>1.0627115E7</v>
      </c>
      <c r="C125" s="51" t="s">
        <v>1169</v>
      </c>
      <c r="D125" s="51" t="s">
        <v>1170</v>
      </c>
      <c r="E125" s="51" t="s">
        <v>372</v>
      </c>
      <c r="F125" s="52">
        <f t="shared" si="1"/>
        <v>43392</v>
      </c>
      <c r="G125" s="51">
        <v>1349.606</v>
      </c>
      <c r="H125" s="53"/>
      <c r="I125" s="53"/>
      <c r="J125" s="51">
        <f t="shared" si="2"/>
        <v>1349.606</v>
      </c>
      <c r="K125" s="381">
        <v>0.0</v>
      </c>
    </row>
    <row r="126" ht="15.75" customHeight="1">
      <c r="A126" s="379" t="s">
        <v>543</v>
      </c>
      <c r="B126" s="51">
        <v>1.0627116E7</v>
      </c>
      <c r="C126" s="51" t="s">
        <v>1172</v>
      </c>
      <c r="D126" s="51" t="s">
        <v>1173</v>
      </c>
      <c r="E126" s="51" t="s">
        <v>373</v>
      </c>
      <c r="F126" s="52">
        <f t="shared" si="1"/>
        <v>43394</v>
      </c>
      <c r="G126" s="51">
        <v>1734.323</v>
      </c>
      <c r="H126" s="53"/>
      <c r="I126" s="53"/>
      <c r="J126" s="51">
        <f t="shared" si="2"/>
        <v>1734.323</v>
      </c>
      <c r="K126" s="381">
        <v>0.0</v>
      </c>
    </row>
    <row r="127" ht="15.75" customHeight="1">
      <c r="A127" s="379" t="s">
        <v>543</v>
      </c>
      <c r="B127" s="51">
        <v>1.0627119E7</v>
      </c>
      <c r="C127" s="51" t="s">
        <v>1175</v>
      </c>
      <c r="D127" s="51" t="s">
        <v>1176</v>
      </c>
      <c r="E127" s="51" t="s">
        <v>374</v>
      </c>
      <c r="F127" s="52">
        <f t="shared" si="1"/>
        <v>43399</v>
      </c>
      <c r="G127" s="51">
        <v>6871.305</v>
      </c>
      <c r="H127" s="53"/>
      <c r="I127" s="53"/>
      <c r="J127" s="51">
        <f t="shared" si="2"/>
        <v>6871.305</v>
      </c>
      <c r="K127" s="381">
        <v>0.0</v>
      </c>
    </row>
    <row r="128" ht="15.75" customHeight="1">
      <c r="A128" s="379" t="s">
        <v>543</v>
      </c>
      <c r="B128" s="51">
        <v>1.062712E7</v>
      </c>
      <c r="C128" s="51" t="s">
        <v>1178</v>
      </c>
      <c r="D128" s="51" t="s">
        <v>1179</v>
      </c>
      <c r="E128" s="51" t="s">
        <v>375</v>
      </c>
      <c r="F128" s="52">
        <f t="shared" si="1"/>
        <v>43401</v>
      </c>
      <c r="G128" s="51">
        <v>12508.084</v>
      </c>
      <c r="H128" s="53"/>
      <c r="I128" s="53"/>
      <c r="J128" s="51">
        <f t="shared" si="2"/>
        <v>12508.084</v>
      </c>
      <c r="K128" s="381">
        <v>0.0</v>
      </c>
    </row>
    <row r="129" ht="15.75" customHeight="1">
      <c r="A129" s="379" t="s">
        <v>543</v>
      </c>
      <c r="B129" s="51">
        <v>1.0627121E7</v>
      </c>
      <c r="C129" s="51" t="s">
        <v>1182</v>
      </c>
      <c r="D129" s="51" t="s">
        <v>1183</v>
      </c>
      <c r="E129" s="51" t="s">
        <v>377</v>
      </c>
      <c r="F129" s="52">
        <f t="shared" si="1"/>
        <v>43404</v>
      </c>
      <c r="G129" s="51">
        <v>2044.078</v>
      </c>
      <c r="H129" s="53"/>
      <c r="I129" s="53"/>
      <c r="J129" s="51">
        <f t="shared" si="2"/>
        <v>2044.078</v>
      </c>
      <c r="K129" s="381">
        <v>0.0</v>
      </c>
    </row>
    <row r="130" ht="15.75" customHeight="1">
      <c r="A130" s="388" t="s">
        <v>543</v>
      </c>
      <c r="B130" s="54">
        <v>1.0627122E7</v>
      </c>
      <c r="C130" s="54" t="s">
        <v>570</v>
      </c>
      <c r="D130" s="54" t="s">
        <v>571</v>
      </c>
      <c r="E130" s="54" t="s">
        <v>378</v>
      </c>
      <c r="F130" s="55">
        <f t="shared" si="1"/>
        <v>43406</v>
      </c>
      <c r="G130" s="54">
        <v>2039.285</v>
      </c>
      <c r="H130" s="56"/>
      <c r="I130" s="56"/>
      <c r="J130" s="54">
        <f t="shared" si="2"/>
        <v>2039.285</v>
      </c>
      <c r="K130" s="390">
        <v>0.0</v>
      </c>
    </row>
    <row r="131" ht="15.75" customHeight="1">
      <c r="A131" s="379" t="s">
        <v>543</v>
      </c>
      <c r="B131" s="51">
        <v>1.0627123E7</v>
      </c>
      <c r="C131" s="51" t="s">
        <v>1185</v>
      </c>
      <c r="D131" s="51" t="s">
        <v>1186</v>
      </c>
      <c r="E131" s="51" t="s">
        <v>379</v>
      </c>
      <c r="F131" s="52">
        <f t="shared" si="1"/>
        <v>43407</v>
      </c>
      <c r="G131" s="51">
        <v>1384.228</v>
      </c>
      <c r="H131" s="53"/>
      <c r="I131" s="53"/>
      <c r="J131" s="51">
        <f t="shared" si="2"/>
        <v>1384.228</v>
      </c>
      <c r="K131" s="381">
        <v>0.0</v>
      </c>
    </row>
    <row r="132" ht="15.75" customHeight="1">
      <c r="A132" s="379" t="s">
        <v>543</v>
      </c>
      <c r="B132" s="51">
        <v>1.0627124E7</v>
      </c>
      <c r="C132" s="51" t="s">
        <v>1188</v>
      </c>
      <c r="D132" s="51" t="s">
        <v>1189</v>
      </c>
      <c r="E132" s="51" t="s">
        <v>380</v>
      </c>
      <c r="F132" s="52">
        <f t="shared" si="1"/>
        <v>43408</v>
      </c>
      <c r="G132" s="51">
        <v>714.447</v>
      </c>
      <c r="H132" s="53"/>
      <c r="I132" s="53"/>
      <c r="J132" s="51">
        <f t="shared" si="2"/>
        <v>714.447</v>
      </c>
      <c r="K132" s="381">
        <v>0.0</v>
      </c>
    </row>
    <row r="133" ht="15.75" customHeight="1">
      <c r="A133" s="388" t="s">
        <v>543</v>
      </c>
      <c r="B133" s="54">
        <v>1.0627125E7</v>
      </c>
      <c r="C133" s="54" t="s">
        <v>572</v>
      </c>
      <c r="D133" s="54" t="s">
        <v>573</v>
      </c>
      <c r="E133" s="54" t="s">
        <v>381</v>
      </c>
      <c r="F133" s="55">
        <f t="shared" si="1"/>
        <v>43410</v>
      </c>
      <c r="G133" s="54">
        <v>2199.048</v>
      </c>
      <c r="H133" s="56"/>
      <c r="I133" s="56"/>
      <c r="J133" s="54">
        <f t="shared" si="2"/>
        <v>2199.048</v>
      </c>
      <c r="K133" s="390">
        <v>0.0</v>
      </c>
    </row>
    <row r="134" ht="15.75" customHeight="1">
      <c r="A134" s="388" t="s">
        <v>543</v>
      </c>
      <c r="B134" s="54">
        <v>1.0627126E7</v>
      </c>
      <c r="C134" s="54" t="s">
        <v>574</v>
      </c>
      <c r="D134" s="54" t="s">
        <v>575</v>
      </c>
      <c r="E134" s="54" t="s">
        <v>382</v>
      </c>
      <c r="F134" s="55">
        <f t="shared" si="1"/>
        <v>43412</v>
      </c>
      <c r="G134" s="54">
        <v>2206.219</v>
      </c>
      <c r="H134" s="56"/>
      <c r="I134" s="56"/>
      <c r="J134" s="54">
        <f t="shared" si="2"/>
        <v>2206.219</v>
      </c>
      <c r="K134" s="390">
        <v>0.0</v>
      </c>
    </row>
    <row r="135" ht="15.75" customHeight="1">
      <c r="A135" s="379" t="s">
        <v>543</v>
      </c>
      <c r="B135" s="51">
        <v>1.0627127E7</v>
      </c>
      <c r="C135" s="51" t="s">
        <v>1193</v>
      </c>
      <c r="D135" s="51" t="s">
        <v>1194</v>
      </c>
      <c r="E135" s="51" t="s">
        <v>383</v>
      </c>
      <c r="F135" s="52">
        <f t="shared" si="1"/>
        <v>43414</v>
      </c>
      <c r="G135" s="51">
        <v>399.617</v>
      </c>
      <c r="H135" s="53"/>
      <c r="I135" s="53"/>
      <c r="J135" s="51">
        <f t="shared" si="2"/>
        <v>399.617</v>
      </c>
      <c r="K135" s="381">
        <v>0.0</v>
      </c>
    </row>
    <row r="136" ht="15.75" customHeight="1">
      <c r="A136" s="388" t="s">
        <v>543</v>
      </c>
      <c r="B136" s="54">
        <v>1.0627128E7</v>
      </c>
      <c r="C136" s="54" t="s">
        <v>576</v>
      </c>
      <c r="D136" s="54" t="s">
        <v>577</v>
      </c>
      <c r="E136" s="54" t="s">
        <v>384</v>
      </c>
      <c r="F136" s="55">
        <f t="shared" si="1"/>
        <v>43416</v>
      </c>
      <c r="G136" s="54">
        <v>2013.904</v>
      </c>
      <c r="H136" s="56"/>
      <c r="I136" s="56"/>
      <c r="J136" s="54">
        <f t="shared" si="2"/>
        <v>2013.904</v>
      </c>
      <c r="K136" s="390">
        <v>0.0</v>
      </c>
    </row>
    <row r="137" ht="15.75" customHeight="1">
      <c r="A137" s="379" t="s">
        <v>543</v>
      </c>
      <c r="B137" s="51">
        <v>1.0627129E7</v>
      </c>
      <c r="C137" s="51" t="s">
        <v>1197</v>
      </c>
      <c r="D137" s="51" t="s">
        <v>1198</v>
      </c>
      <c r="E137" s="51" t="s">
        <v>385</v>
      </c>
      <c r="F137" s="52">
        <f t="shared" si="1"/>
        <v>43418</v>
      </c>
      <c r="G137" s="51">
        <v>1864.211</v>
      </c>
      <c r="H137" s="53"/>
      <c r="I137" s="53"/>
      <c r="J137" s="51">
        <f t="shared" si="2"/>
        <v>1864.211</v>
      </c>
      <c r="K137" s="381">
        <v>0.0</v>
      </c>
    </row>
    <row r="138" ht="15.75" customHeight="1">
      <c r="A138" s="379" t="s">
        <v>543</v>
      </c>
      <c r="B138" s="51">
        <v>1.062713E7</v>
      </c>
      <c r="C138" s="51" t="s">
        <v>1200</v>
      </c>
      <c r="D138" s="51" t="s">
        <v>1201</v>
      </c>
      <c r="E138" s="51" t="s">
        <v>386</v>
      </c>
      <c r="F138" s="52">
        <f t="shared" si="1"/>
        <v>43420</v>
      </c>
      <c r="G138" s="51">
        <v>1629.651</v>
      </c>
      <c r="H138" s="53"/>
      <c r="I138" s="53"/>
      <c r="J138" s="51">
        <f t="shared" si="2"/>
        <v>1629.651</v>
      </c>
      <c r="K138" s="381">
        <v>0.0</v>
      </c>
    </row>
    <row r="139" ht="15.75" customHeight="1">
      <c r="A139" s="379" t="s">
        <v>543</v>
      </c>
      <c r="B139" s="51">
        <v>1.0627131E7</v>
      </c>
      <c r="C139" s="51" t="s">
        <v>1203</v>
      </c>
      <c r="D139" s="51" t="s">
        <v>1204</v>
      </c>
      <c r="E139" s="51" t="s">
        <v>387</v>
      </c>
      <c r="F139" s="52">
        <f t="shared" si="1"/>
        <v>43422</v>
      </c>
      <c r="G139" s="51">
        <v>1659.621</v>
      </c>
      <c r="H139" s="53"/>
      <c r="I139" s="53"/>
      <c r="J139" s="51">
        <f t="shared" si="2"/>
        <v>1659.621</v>
      </c>
      <c r="K139" s="381">
        <v>0.0</v>
      </c>
    </row>
    <row r="140" ht="15.75" customHeight="1">
      <c r="A140" s="379" t="s">
        <v>543</v>
      </c>
      <c r="B140" s="51">
        <v>1.0627143E7</v>
      </c>
      <c r="C140" s="51" t="s">
        <v>1214</v>
      </c>
      <c r="D140" s="51" t="s">
        <v>1215</v>
      </c>
      <c r="E140" s="51" t="s">
        <v>396</v>
      </c>
      <c r="F140" s="52">
        <f t="shared" si="1"/>
        <v>43543</v>
      </c>
      <c r="G140" s="51">
        <v>1019.123</v>
      </c>
      <c r="H140" s="53"/>
      <c r="I140" s="53"/>
      <c r="J140" s="51">
        <f t="shared" si="2"/>
        <v>1019.123</v>
      </c>
      <c r="K140" s="381">
        <v>0.0</v>
      </c>
    </row>
    <row r="141" ht="15.75" customHeight="1">
      <c r="A141" s="379" t="s">
        <v>543</v>
      </c>
      <c r="B141" s="51">
        <v>1.0627144E7</v>
      </c>
      <c r="C141" s="51" t="s">
        <v>1217</v>
      </c>
      <c r="D141" s="51" t="s">
        <v>1218</v>
      </c>
      <c r="E141" s="51" t="s">
        <v>397</v>
      </c>
      <c r="F141" s="52">
        <f t="shared" si="1"/>
        <v>43544</v>
      </c>
      <c r="G141" s="51">
        <v>968.954</v>
      </c>
      <c r="H141" s="53"/>
      <c r="I141" s="53"/>
      <c r="J141" s="51">
        <f t="shared" si="2"/>
        <v>968.954</v>
      </c>
      <c r="K141" s="381">
        <v>0.0</v>
      </c>
    </row>
    <row r="142" ht="15.75" customHeight="1">
      <c r="A142" s="379" t="s">
        <v>543</v>
      </c>
      <c r="B142" s="51">
        <v>1.0627145E7</v>
      </c>
      <c r="C142" s="51" t="s">
        <v>1220</v>
      </c>
      <c r="D142" s="51" t="s">
        <v>1221</v>
      </c>
      <c r="E142" s="51" t="s">
        <v>398</v>
      </c>
      <c r="F142" s="52">
        <f t="shared" si="1"/>
        <v>43545</v>
      </c>
      <c r="G142" s="51">
        <v>1079.105</v>
      </c>
      <c r="H142" s="53"/>
      <c r="I142" s="53"/>
      <c r="J142" s="51">
        <f t="shared" si="2"/>
        <v>1079.105</v>
      </c>
      <c r="K142" s="381">
        <v>0.0</v>
      </c>
    </row>
    <row r="143" ht="15.75" customHeight="1">
      <c r="A143" s="379" t="s">
        <v>543</v>
      </c>
      <c r="B143" s="51">
        <v>1.0627146E7</v>
      </c>
      <c r="C143" s="51" t="s">
        <v>1223</v>
      </c>
      <c r="D143" s="51" t="s">
        <v>841</v>
      </c>
      <c r="E143" s="51" t="s">
        <v>399</v>
      </c>
      <c r="F143" s="52">
        <f t="shared" si="1"/>
        <v>43546</v>
      </c>
      <c r="G143" s="51">
        <v>994.174</v>
      </c>
      <c r="H143" s="53"/>
      <c r="I143" s="53"/>
      <c r="J143" s="51">
        <f t="shared" si="2"/>
        <v>994.174</v>
      </c>
      <c r="K143" s="381">
        <v>0.0</v>
      </c>
    </row>
    <row r="144" ht="15.75" customHeight="1">
      <c r="A144" s="379" t="s">
        <v>543</v>
      </c>
      <c r="B144" s="51">
        <v>1.0627147E7</v>
      </c>
      <c r="C144" s="51" t="s">
        <v>1225</v>
      </c>
      <c r="D144" s="51" t="s">
        <v>1226</v>
      </c>
      <c r="E144" s="51" t="s">
        <v>400</v>
      </c>
      <c r="F144" s="52">
        <f t="shared" si="1"/>
        <v>43547</v>
      </c>
      <c r="G144" s="51">
        <v>1018.952</v>
      </c>
      <c r="H144" s="53"/>
      <c r="I144" s="53"/>
      <c r="J144" s="51">
        <f t="shared" si="2"/>
        <v>1018.952</v>
      </c>
      <c r="K144" s="381">
        <v>0.0</v>
      </c>
    </row>
    <row r="145" ht="15.75" customHeight="1">
      <c r="A145" s="379" t="s">
        <v>543</v>
      </c>
      <c r="B145" s="51">
        <v>1.0627149E7</v>
      </c>
      <c r="C145" s="51" t="s">
        <v>1229</v>
      </c>
      <c r="D145" s="51" t="s">
        <v>1104</v>
      </c>
      <c r="E145" s="51" t="s">
        <v>402</v>
      </c>
      <c r="F145" s="52">
        <f t="shared" si="1"/>
        <v>43549</v>
      </c>
      <c r="G145" s="51">
        <v>2077.21</v>
      </c>
      <c r="H145" s="53"/>
      <c r="I145" s="53"/>
      <c r="J145" s="51">
        <f t="shared" si="2"/>
        <v>2077.21</v>
      </c>
      <c r="K145" s="381">
        <v>0.0</v>
      </c>
    </row>
    <row r="146" ht="15.75" customHeight="1">
      <c r="A146" s="379" t="s">
        <v>543</v>
      </c>
      <c r="B146" s="51">
        <v>1.062715E7</v>
      </c>
      <c r="C146" s="51" t="s">
        <v>1231</v>
      </c>
      <c r="D146" s="51" t="s">
        <v>1232</v>
      </c>
      <c r="E146" s="51" t="s">
        <v>403</v>
      </c>
      <c r="F146" s="52">
        <f t="shared" si="1"/>
        <v>43553</v>
      </c>
      <c r="G146" s="51">
        <v>614.207</v>
      </c>
      <c r="H146" s="53"/>
      <c r="I146" s="53"/>
      <c r="J146" s="51">
        <f t="shared" si="2"/>
        <v>614.207</v>
      </c>
      <c r="K146" s="381">
        <v>0.0</v>
      </c>
    </row>
    <row r="147" ht="15.75" customHeight="1">
      <c r="A147" s="379" t="s">
        <v>543</v>
      </c>
      <c r="B147" s="51">
        <v>1.0627151E7</v>
      </c>
      <c r="C147" s="51" t="s">
        <v>1234</v>
      </c>
      <c r="D147" s="51" t="s">
        <v>1235</v>
      </c>
      <c r="E147" s="51" t="s">
        <v>404</v>
      </c>
      <c r="F147" s="52">
        <f t="shared" si="1"/>
        <v>43554</v>
      </c>
      <c r="G147" s="51">
        <v>994.114</v>
      </c>
      <c r="H147" s="53"/>
      <c r="I147" s="53"/>
      <c r="J147" s="51">
        <f t="shared" si="2"/>
        <v>994.114</v>
      </c>
      <c r="K147" s="381">
        <v>0.0</v>
      </c>
    </row>
    <row r="148" ht="15.75" customHeight="1">
      <c r="A148" s="379" t="s">
        <v>543</v>
      </c>
      <c r="B148" s="51">
        <v>1.0627153E7</v>
      </c>
      <c r="C148" s="51" t="s">
        <v>1238</v>
      </c>
      <c r="D148" s="51" t="s">
        <v>1239</v>
      </c>
      <c r="E148" s="51" t="s">
        <v>406</v>
      </c>
      <c r="F148" s="52">
        <f t="shared" si="1"/>
        <v>43556</v>
      </c>
      <c r="G148" s="51">
        <v>1023.96</v>
      </c>
      <c r="H148" s="53"/>
      <c r="I148" s="53"/>
      <c r="J148" s="51">
        <f t="shared" si="2"/>
        <v>1023.96</v>
      </c>
      <c r="K148" s="381">
        <v>0.0</v>
      </c>
    </row>
    <row r="149" ht="15.75" customHeight="1">
      <c r="A149" s="379" t="s">
        <v>543</v>
      </c>
      <c r="B149" s="51">
        <v>1.0627154E7</v>
      </c>
      <c r="C149" s="51" t="s">
        <v>1231</v>
      </c>
      <c r="D149" s="51" t="s">
        <v>1241</v>
      </c>
      <c r="E149" s="51" t="s">
        <v>407</v>
      </c>
      <c r="F149" s="52">
        <f t="shared" si="1"/>
        <v>43557</v>
      </c>
      <c r="G149" s="51">
        <v>1013.953</v>
      </c>
      <c r="H149" s="53"/>
      <c r="I149" s="53"/>
      <c r="J149" s="51">
        <f t="shared" si="2"/>
        <v>1013.953</v>
      </c>
      <c r="K149" s="381">
        <v>0.0</v>
      </c>
    </row>
    <row r="150" ht="15.75" customHeight="1">
      <c r="A150" s="379" t="s">
        <v>543</v>
      </c>
      <c r="B150" s="51">
        <v>1.0627158E7</v>
      </c>
      <c r="C150" s="51" t="s">
        <v>1246</v>
      </c>
      <c r="D150" s="51" t="s">
        <v>1247</v>
      </c>
      <c r="E150" s="51" t="s">
        <v>411</v>
      </c>
      <c r="F150" s="52">
        <f t="shared" si="1"/>
        <v>43565</v>
      </c>
      <c r="G150" s="51">
        <v>719.464</v>
      </c>
      <c r="H150" s="53"/>
      <c r="I150" s="53"/>
      <c r="J150" s="51">
        <f t="shared" si="2"/>
        <v>719.464</v>
      </c>
      <c r="K150" s="381">
        <v>0.0</v>
      </c>
    </row>
    <row r="151" ht="15.75" customHeight="1">
      <c r="A151" s="379" t="s">
        <v>543</v>
      </c>
      <c r="B151" s="51">
        <v>1.0627159E7</v>
      </c>
      <c r="C151" s="51" t="s">
        <v>1249</v>
      </c>
      <c r="D151" s="51" t="s">
        <v>1250</v>
      </c>
      <c r="E151" s="51" t="s">
        <v>412</v>
      </c>
      <c r="F151" s="52">
        <f t="shared" si="1"/>
        <v>43566</v>
      </c>
      <c r="G151" s="51">
        <v>809.458</v>
      </c>
      <c r="H151" s="53"/>
      <c r="I151" s="53"/>
      <c r="J151" s="51">
        <f t="shared" si="2"/>
        <v>809.458</v>
      </c>
      <c r="K151" s="381">
        <v>0.0</v>
      </c>
    </row>
    <row r="152" ht="15.75" customHeight="1">
      <c r="A152" s="379" t="s">
        <v>543</v>
      </c>
      <c r="B152" s="51">
        <v>1.0627161E7</v>
      </c>
      <c r="C152" s="51" t="s">
        <v>1253</v>
      </c>
      <c r="D152" s="51" t="s">
        <v>1254</v>
      </c>
      <c r="E152" s="51" t="s">
        <v>414</v>
      </c>
      <c r="F152" s="52">
        <f t="shared" si="1"/>
        <v>43568</v>
      </c>
      <c r="G152" s="51">
        <v>879.604</v>
      </c>
      <c r="H152" s="53"/>
      <c r="I152" s="53"/>
      <c r="J152" s="51">
        <f t="shared" si="2"/>
        <v>879.604</v>
      </c>
      <c r="K152" s="381">
        <v>0.0</v>
      </c>
    </row>
    <row r="153" ht="15.75" customHeight="1">
      <c r="A153" s="379" t="s">
        <v>543</v>
      </c>
      <c r="B153" s="51">
        <v>1.0627162E7</v>
      </c>
      <c r="C153" s="51" t="s">
        <v>1256</v>
      </c>
      <c r="D153" s="51" t="s">
        <v>1257</v>
      </c>
      <c r="E153" s="51" t="s">
        <v>415</v>
      </c>
      <c r="F153" s="52">
        <f t="shared" si="1"/>
        <v>43570</v>
      </c>
      <c r="G153" s="51">
        <v>839.448</v>
      </c>
      <c r="H153" s="53"/>
      <c r="I153" s="53"/>
      <c r="J153" s="51">
        <f t="shared" si="2"/>
        <v>839.448</v>
      </c>
      <c r="K153" s="381">
        <v>0.0</v>
      </c>
    </row>
    <row r="154" ht="15.75" customHeight="1">
      <c r="A154" s="379" t="s">
        <v>543</v>
      </c>
      <c r="B154" s="51">
        <v>1.0627163E7</v>
      </c>
      <c r="C154" s="51" t="s">
        <v>1259</v>
      </c>
      <c r="D154" s="51" t="s">
        <v>1260</v>
      </c>
      <c r="E154" s="51" t="s">
        <v>416</v>
      </c>
      <c r="F154" s="52">
        <f t="shared" si="1"/>
        <v>43572</v>
      </c>
      <c r="G154" s="51">
        <v>999.609</v>
      </c>
      <c r="H154" s="53"/>
      <c r="I154" s="53"/>
      <c r="J154" s="51">
        <f t="shared" si="2"/>
        <v>999.609</v>
      </c>
      <c r="K154" s="381">
        <v>0.0</v>
      </c>
    </row>
    <row r="155" ht="15.75" customHeight="1">
      <c r="A155" s="379" t="s">
        <v>543</v>
      </c>
      <c r="B155" s="51">
        <v>1.0627164E7</v>
      </c>
      <c r="C155" s="51" t="s">
        <v>1263</v>
      </c>
      <c r="D155" s="51" t="s">
        <v>1264</v>
      </c>
      <c r="E155" s="51" t="s">
        <v>417</v>
      </c>
      <c r="F155" s="52">
        <f t="shared" si="1"/>
        <v>43580</v>
      </c>
      <c r="G155" s="51">
        <v>17.12</v>
      </c>
      <c r="H155" s="53"/>
      <c r="I155" s="53"/>
      <c r="J155" s="51">
        <f t="shared" si="2"/>
        <v>17.12</v>
      </c>
      <c r="K155" s="381">
        <v>0.0</v>
      </c>
    </row>
    <row r="156" ht="15.75" customHeight="1">
      <c r="A156" s="379" t="s">
        <v>543</v>
      </c>
      <c r="B156" s="51">
        <v>1.0627166E7</v>
      </c>
      <c r="C156" s="51" t="s">
        <v>1266</v>
      </c>
      <c r="D156" s="51" t="s">
        <v>592</v>
      </c>
      <c r="E156" s="51" t="s">
        <v>418</v>
      </c>
      <c r="F156" s="52">
        <f t="shared" si="1"/>
        <v>43583</v>
      </c>
      <c r="G156" s="51">
        <v>129.457</v>
      </c>
      <c r="H156" s="53"/>
      <c r="I156" s="53"/>
      <c r="J156" s="51">
        <f t="shared" si="2"/>
        <v>129.457</v>
      </c>
      <c r="K156" s="381">
        <v>0.0</v>
      </c>
    </row>
    <row r="157" ht="15.75" customHeight="1">
      <c r="A157" s="379" t="s">
        <v>543</v>
      </c>
      <c r="B157" s="51">
        <v>1.062718E7</v>
      </c>
      <c r="C157" s="51" t="s">
        <v>1280</v>
      </c>
      <c r="D157" s="51" t="s">
        <v>1281</v>
      </c>
      <c r="E157" s="51" t="s">
        <v>431</v>
      </c>
      <c r="F157" s="52">
        <f t="shared" si="1"/>
        <v>43700</v>
      </c>
      <c r="G157" s="51">
        <v>913.603</v>
      </c>
      <c r="H157" s="53"/>
      <c r="I157" s="53"/>
      <c r="J157" s="51">
        <f t="shared" si="2"/>
        <v>913.603</v>
      </c>
      <c r="K157" s="381">
        <v>0.0</v>
      </c>
    </row>
    <row r="158" ht="15.75" customHeight="1">
      <c r="A158" s="379" t="s">
        <v>543</v>
      </c>
      <c r="B158" s="51">
        <v>1.0627181E7</v>
      </c>
      <c r="C158" s="51" t="s">
        <v>1283</v>
      </c>
      <c r="D158" s="51" t="s">
        <v>1284</v>
      </c>
      <c r="E158" s="51" t="s">
        <v>432</v>
      </c>
      <c r="F158" s="52">
        <f t="shared" si="1"/>
        <v>43701</v>
      </c>
      <c r="G158" s="51">
        <v>729.621</v>
      </c>
      <c r="H158" s="53"/>
      <c r="I158" s="53"/>
      <c r="J158" s="51">
        <f t="shared" si="2"/>
        <v>729.621</v>
      </c>
      <c r="K158" s="381">
        <v>0.0</v>
      </c>
    </row>
    <row r="159" ht="15.75" customHeight="1">
      <c r="A159" s="379" t="s">
        <v>543</v>
      </c>
      <c r="B159" s="51">
        <v>1.0627183E7</v>
      </c>
      <c r="C159" s="51" t="s">
        <v>1287</v>
      </c>
      <c r="D159" s="51" t="s">
        <v>1288</v>
      </c>
      <c r="E159" s="51" t="s">
        <v>434</v>
      </c>
      <c r="F159" s="52">
        <f t="shared" si="1"/>
        <v>43706</v>
      </c>
      <c r="G159" s="51">
        <v>904.083</v>
      </c>
      <c r="H159" s="53"/>
      <c r="I159" s="53"/>
      <c r="J159" s="51">
        <f t="shared" si="2"/>
        <v>904.083</v>
      </c>
      <c r="K159" s="381">
        <v>0.0</v>
      </c>
    </row>
    <row r="160" ht="15.75" customHeight="1">
      <c r="A160" s="379" t="s">
        <v>543</v>
      </c>
      <c r="B160" s="51">
        <v>1.0627184E7</v>
      </c>
      <c r="C160" s="51" t="s">
        <v>1290</v>
      </c>
      <c r="D160" s="51" t="s">
        <v>1291</v>
      </c>
      <c r="E160" s="51" t="s">
        <v>435</v>
      </c>
      <c r="F160" s="52">
        <f t="shared" si="1"/>
        <v>43708</v>
      </c>
      <c r="G160" s="51">
        <v>749.457</v>
      </c>
      <c r="H160" s="53"/>
      <c r="I160" s="53"/>
      <c r="J160" s="51">
        <f t="shared" si="2"/>
        <v>749.457</v>
      </c>
      <c r="K160" s="381">
        <v>0.0</v>
      </c>
    </row>
    <row r="161" ht="15.75" customHeight="1">
      <c r="A161" s="379" t="s">
        <v>543</v>
      </c>
      <c r="B161" s="51">
        <v>1.0627185E7</v>
      </c>
      <c r="C161" s="51" t="s">
        <v>1293</v>
      </c>
      <c r="D161" s="51" t="s">
        <v>1294</v>
      </c>
      <c r="E161" s="51" t="s">
        <v>436</v>
      </c>
      <c r="F161" s="52">
        <f t="shared" si="1"/>
        <v>43715</v>
      </c>
      <c r="G161" s="51">
        <v>714.617</v>
      </c>
      <c r="H161" s="53"/>
      <c r="I161" s="53"/>
      <c r="J161" s="51">
        <f t="shared" si="2"/>
        <v>714.617</v>
      </c>
      <c r="K161" s="381">
        <v>0.0</v>
      </c>
    </row>
    <row r="162" ht="15.75" customHeight="1">
      <c r="A162" s="379" t="s">
        <v>543</v>
      </c>
      <c r="B162" s="51">
        <v>1.0627187E7</v>
      </c>
      <c r="C162" s="51" t="s">
        <v>1296</v>
      </c>
      <c r="D162" s="51" t="s">
        <v>1297</v>
      </c>
      <c r="E162" s="51" t="s">
        <v>437</v>
      </c>
      <c r="F162" s="52">
        <f t="shared" si="1"/>
        <v>43722</v>
      </c>
      <c r="G162" s="51">
        <v>779.6</v>
      </c>
      <c r="H162" s="53"/>
      <c r="I162" s="53"/>
      <c r="J162" s="51">
        <f t="shared" si="2"/>
        <v>779.6</v>
      </c>
      <c r="K162" s="381">
        <v>0.0</v>
      </c>
    </row>
    <row r="163" ht="15.75" customHeight="1">
      <c r="A163" s="379" t="s">
        <v>543</v>
      </c>
      <c r="B163" s="51">
        <v>1.062719E7</v>
      </c>
      <c r="C163" s="51" t="s">
        <v>1301</v>
      </c>
      <c r="D163" s="51" t="s">
        <v>1302</v>
      </c>
      <c r="E163" s="51" t="s">
        <v>440</v>
      </c>
      <c r="F163" s="52">
        <f t="shared" si="1"/>
        <v>43729</v>
      </c>
      <c r="G163" s="51">
        <v>864.818</v>
      </c>
      <c r="H163" s="53"/>
      <c r="I163" s="53"/>
      <c r="J163" s="51">
        <f t="shared" si="2"/>
        <v>864.818</v>
      </c>
      <c r="K163" s="381">
        <v>0.0</v>
      </c>
    </row>
    <row r="164" ht="15.75" customHeight="1">
      <c r="A164" s="379" t="s">
        <v>543</v>
      </c>
      <c r="B164" s="51">
        <v>1.0627192E7</v>
      </c>
      <c r="C164" s="51" t="s">
        <v>1305</v>
      </c>
      <c r="D164" s="51" t="s">
        <v>1306</v>
      </c>
      <c r="E164" s="51" t="s">
        <v>442</v>
      </c>
      <c r="F164" s="52">
        <f t="shared" si="1"/>
        <v>43736</v>
      </c>
      <c r="G164" s="51">
        <v>679.457</v>
      </c>
      <c r="H164" s="53"/>
      <c r="I164" s="53"/>
      <c r="J164" s="51">
        <f t="shared" si="2"/>
        <v>679.457</v>
      </c>
      <c r="K164" s="381">
        <v>0.0</v>
      </c>
    </row>
    <row r="165" ht="15.75" customHeight="1">
      <c r="A165" s="379" t="s">
        <v>543</v>
      </c>
      <c r="B165" s="51">
        <v>1.0627194E7</v>
      </c>
      <c r="C165" s="51" t="s">
        <v>1308</v>
      </c>
      <c r="D165" s="51" t="s">
        <v>917</v>
      </c>
      <c r="E165" s="51" t="s">
        <v>443</v>
      </c>
      <c r="F165" s="52">
        <f t="shared" si="1"/>
        <v>43743</v>
      </c>
      <c r="G165" s="51">
        <v>884.601</v>
      </c>
      <c r="H165" s="53"/>
      <c r="I165" s="53"/>
      <c r="J165" s="51">
        <f t="shared" si="2"/>
        <v>884.601</v>
      </c>
      <c r="K165" s="381">
        <v>0.0</v>
      </c>
    </row>
    <row r="166" ht="15.75" customHeight="1">
      <c r="A166" s="379" t="s">
        <v>543</v>
      </c>
      <c r="B166" s="51">
        <v>1.0627195E7</v>
      </c>
      <c r="C166" s="51" t="s">
        <v>1310</v>
      </c>
      <c r="D166" s="51" t="s">
        <v>1311</v>
      </c>
      <c r="E166" s="51" t="s">
        <v>444</v>
      </c>
      <c r="F166" s="52">
        <f t="shared" si="1"/>
        <v>43750</v>
      </c>
      <c r="G166" s="51">
        <v>969.477</v>
      </c>
      <c r="H166" s="53"/>
      <c r="I166" s="53"/>
      <c r="J166" s="51">
        <f t="shared" si="2"/>
        <v>969.477</v>
      </c>
      <c r="K166" s="381">
        <v>0.0</v>
      </c>
    </row>
    <row r="167" ht="15.75" customHeight="1">
      <c r="A167" s="379" t="s">
        <v>543</v>
      </c>
      <c r="B167" s="51">
        <v>1.0627202E7</v>
      </c>
      <c r="C167" s="51" t="s">
        <v>1331</v>
      </c>
      <c r="D167" s="51" t="s">
        <v>1332</v>
      </c>
      <c r="E167" s="51" t="s">
        <v>451</v>
      </c>
      <c r="F167" s="52">
        <f t="shared" si="1"/>
        <v>43884</v>
      </c>
      <c r="G167" s="51">
        <v>1014.618</v>
      </c>
      <c r="H167" s="53"/>
      <c r="I167" s="53"/>
      <c r="J167" s="51">
        <f t="shared" si="2"/>
        <v>1014.618</v>
      </c>
      <c r="K167" s="381">
        <v>0.0</v>
      </c>
    </row>
    <row r="168" ht="15.75" customHeight="1">
      <c r="A168" s="379" t="s">
        <v>543</v>
      </c>
      <c r="B168" s="51">
        <v>1.0627204E7</v>
      </c>
      <c r="C168" s="51" t="s">
        <v>1334</v>
      </c>
      <c r="D168" s="51" t="s">
        <v>1332</v>
      </c>
      <c r="E168" s="51" t="s">
        <v>452</v>
      </c>
      <c r="F168" s="52">
        <f t="shared" si="1"/>
        <v>43891</v>
      </c>
      <c r="G168" s="51">
        <v>1314.498</v>
      </c>
      <c r="H168" s="53"/>
      <c r="I168" s="53"/>
      <c r="J168" s="51">
        <f t="shared" si="2"/>
        <v>1314.498</v>
      </c>
      <c r="K168" s="381">
        <v>0.0</v>
      </c>
    </row>
    <row r="169" ht="15.75" customHeight="1">
      <c r="A169" s="379" t="s">
        <v>543</v>
      </c>
      <c r="B169" s="51">
        <v>1.0627205E7</v>
      </c>
      <c r="C169" s="51" t="s">
        <v>1336</v>
      </c>
      <c r="D169" s="51" t="s">
        <v>1337</v>
      </c>
      <c r="E169" s="51" t="s">
        <v>453</v>
      </c>
      <c r="F169" s="52">
        <f t="shared" si="1"/>
        <v>43894</v>
      </c>
      <c r="G169" s="51">
        <v>914.463</v>
      </c>
      <c r="H169" s="53"/>
      <c r="I169" s="53"/>
      <c r="J169" s="51">
        <f t="shared" si="2"/>
        <v>914.463</v>
      </c>
      <c r="K169" s="381">
        <v>0.0</v>
      </c>
    </row>
    <row r="170" ht="15.75" customHeight="1">
      <c r="A170" s="379" t="s">
        <v>543</v>
      </c>
      <c r="B170" s="51">
        <v>1.0627206E7</v>
      </c>
      <c r="C170" s="51" t="s">
        <v>1305</v>
      </c>
      <c r="D170" s="51" t="s">
        <v>1338</v>
      </c>
      <c r="E170" s="51" t="s">
        <v>454</v>
      </c>
      <c r="F170" s="52">
        <f t="shared" si="1"/>
        <v>43895</v>
      </c>
      <c r="G170" s="51">
        <v>1209.069</v>
      </c>
      <c r="H170" s="53"/>
      <c r="I170" s="53"/>
      <c r="J170" s="51">
        <f t="shared" si="2"/>
        <v>1209.069</v>
      </c>
      <c r="K170" s="381">
        <v>0.0</v>
      </c>
    </row>
    <row r="171" ht="15.75" customHeight="1">
      <c r="A171" s="379" t="s">
        <v>543</v>
      </c>
      <c r="B171" s="51">
        <v>1.0627207E7</v>
      </c>
      <c r="C171" s="51" t="s">
        <v>1340</v>
      </c>
      <c r="D171" s="51" t="s">
        <v>1341</v>
      </c>
      <c r="E171" s="51" t="s">
        <v>455</v>
      </c>
      <c r="F171" s="52">
        <f t="shared" si="1"/>
        <v>43898</v>
      </c>
      <c r="G171" s="51">
        <v>869.448</v>
      </c>
      <c r="H171" s="53"/>
      <c r="I171" s="53"/>
      <c r="J171" s="51">
        <f t="shared" si="2"/>
        <v>869.448</v>
      </c>
      <c r="K171" s="381">
        <v>0.0</v>
      </c>
    </row>
    <row r="172" ht="15.75" customHeight="1">
      <c r="A172" s="379" t="s">
        <v>543</v>
      </c>
      <c r="B172" s="51">
        <v>1.0627208E7</v>
      </c>
      <c r="C172" s="51" t="s">
        <v>1343</v>
      </c>
      <c r="D172" s="51" t="s">
        <v>1344</v>
      </c>
      <c r="E172" s="51" t="s">
        <v>456</v>
      </c>
      <c r="F172" s="52">
        <f t="shared" si="1"/>
        <v>43905</v>
      </c>
      <c r="G172" s="51">
        <v>989.661</v>
      </c>
      <c r="H172" s="53"/>
      <c r="I172" s="53"/>
      <c r="J172" s="51">
        <f t="shared" si="2"/>
        <v>989.661</v>
      </c>
      <c r="K172" s="381">
        <v>0.0</v>
      </c>
    </row>
    <row r="173" ht="15.75" customHeight="1">
      <c r="A173" s="379" t="s">
        <v>543</v>
      </c>
      <c r="B173" s="51">
        <v>1.0627209E7</v>
      </c>
      <c r="C173" s="51" t="s">
        <v>1346</v>
      </c>
      <c r="D173" s="51" t="s">
        <v>1347</v>
      </c>
      <c r="E173" s="51" t="s">
        <v>457</v>
      </c>
      <c r="F173" s="52">
        <f t="shared" si="1"/>
        <v>43908</v>
      </c>
      <c r="G173" s="51">
        <v>954.618</v>
      </c>
      <c r="H173" s="53"/>
      <c r="I173" s="53"/>
      <c r="J173" s="51">
        <f t="shared" si="2"/>
        <v>954.618</v>
      </c>
      <c r="K173" s="381">
        <v>0.0</v>
      </c>
    </row>
    <row r="174" ht="15.75" customHeight="1">
      <c r="A174" s="379" t="s">
        <v>543</v>
      </c>
      <c r="B174" s="51">
        <v>1.062721E7</v>
      </c>
      <c r="C174" s="51" t="s">
        <v>1349</v>
      </c>
      <c r="D174" s="51" t="s">
        <v>1350</v>
      </c>
      <c r="E174" s="51" t="s">
        <v>458</v>
      </c>
      <c r="F174" s="52">
        <f t="shared" si="1"/>
        <v>43909</v>
      </c>
      <c r="G174" s="51">
        <v>849.617</v>
      </c>
      <c r="H174" s="53"/>
      <c r="I174" s="53"/>
      <c r="J174" s="51">
        <f t="shared" si="2"/>
        <v>849.617</v>
      </c>
      <c r="K174" s="381">
        <v>0.0</v>
      </c>
    </row>
    <row r="175" ht="15.75" customHeight="1">
      <c r="A175" s="379" t="s">
        <v>543</v>
      </c>
      <c r="B175" s="51">
        <v>1.0627211E7</v>
      </c>
      <c r="C175" s="51" t="s">
        <v>1352</v>
      </c>
      <c r="D175" s="51" t="s">
        <v>1353</v>
      </c>
      <c r="E175" s="51" t="s">
        <v>459</v>
      </c>
      <c r="F175" s="52">
        <f t="shared" si="1"/>
        <v>43912</v>
      </c>
      <c r="G175" s="51">
        <v>889.621</v>
      </c>
      <c r="H175" s="53"/>
      <c r="I175" s="53"/>
      <c r="J175" s="51">
        <f t="shared" si="2"/>
        <v>889.621</v>
      </c>
      <c r="K175" s="381">
        <v>0.0</v>
      </c>
    </row>
    <row r="176" ht="15.75" customHeight="1">
      <c r="A176" s="379" t="s">
        <v>543</v>
      </c>
      <c r="B176" s="51">
        <v>1.0627212E7</v>
      </c>
      <c r="C176" s="51" t="s">
        <v>1355</v>
      </c>
      <c r="D176" s="51" t="s">
        <v>1356</v>
      </c>
      <c r="E176" s="51" t="s">
        <v>460</v>
      </c>
      <c r="F176" s="52">
        <f t="shared" si="1"/>
        <v>43919</v>
      </c>
      <c r="G176" s="51">
        <v>759.441</v>
      </c>
      <c r="H176" s="53"/>
      <c r="I176" s="53"/>
      <c r="J176" s="51">
        <f t="shared" si="2"/>
        <v>759.441</v>
      </c>
      <c r="K176" s="381">
        <v>0.0</v>
      </c>
    </row>
    <row r="177" ht="15.75" customHeight="1">
      <c r="A177" s="379" t="s">
        <v>543</v>
      </c>
      <c r="B177" s="51">
        <v>1.0627213E7</v>
      </c>
      <c r="C177" s="51" t="s">
        <v>1358</v>
      </c>
      <c r="D177" s="51" t="s">
        <v>1359</v>
      </c>
      <c r="E177" s="51" t="s">
        <v>461</v>
      </c>
      <c r="F177" s="52">
        <f t="shared" si="1"/>
        <v>43926</v>
      </c>
      <c r="G177" s="51">
        <v>589.082</v>
      </c>
      <c r="H177" s="53"/>
      <c r="I177" s="53"/>
      <c r="J177" s="51">
        <f t="shared" si="2"/>
        <v>589.082</v>
      </c>
      <c r="K177" s="381">
        <v>0.0</v>
      </c>
    </row>
    <row r="178" ht="15.75" customHeight="1">
      <c r="A178" s="379" t="s">
        <v>543</v>
      </c>
      <c r="B178" s="51">
        <v>1.0627214E7</v>
      </c>
      <c r="C178" s="51" t="s">
        <v>1361</v>
      </c>
      <c r="D178" s="51" t="s">
        <v>1362</v>
      </c>
      <c r="E178" s="51" t="s">
        <v>462</v>
      </c>
      <c r="F178" s="52">
        <f t="shared" si="1"/>
        <v>43933</v>
      </c>
      <c r="G178" s="51">
        <v>999.448</v>
      </c>
      <c r="H178" s="53"/>
      <c r="I178" s="53"/>
      <c r="J178" s="51">
        <f t="shared" si="2"/>
        <v>999.448</v>
      </c>
      <c r="K178" s="381">
        <v>0.0</v>
      </c>
    </row>
    <row r="179" ht="15.75" customHeight="1">
      <c r="A179" s="379" t="s">
        <v>543</v>
      </c>
      <c r="B179" s="51">
        <v>1.0627215E7</v>
      </c>
      <c r="C179" s="51" t="s">
        <v>1364</v>
      </c>
      <c r="D179" s="51" t="s">
        <v>1365</v>
      </c>
      <c r="E179" s="51" t="s">
        <v>463</v>
      </c>
      <c r="F179" s="52">
        <f t="shared" si="1"/>
        <v>43940</v>
      </c>
      <c r="G179" s="51">
        <v>929.46</v>
      </c>
      <c r="H179" s="53"/>
      <c r="I179" s="53"/>
      <c r="J179" s="51">
        <f t="shared" si="2"/>
        <v>929.46</v>
      </c>
      <c r="K179" s="381">
        <v>0.0</v>
      </c>
    </row>
    <row r="180" ht="15.75" customHeight="1">
      <c r="A180" s="379" t="s">
        <v>543</v>
      </c>
      <c r="B180" s="51">
        <v>1.0627216E7</v>
      </c>
      <c r="C180" s="51" t="s">
        <v>1367</v>
      </c>
      <c r="D180" s="51" t="s">
        <v>1368</v>
      </c>
      <c r="E180" s="51" t="s">
        <v>464</v>
      </c>
      <c r="F180" s="52">
        <f t="shared" si="1"/>
        <v>43947</v>
      </c>
      <c r="G180" s="51">
        <v>1034.443</v>
      </c>
      <c r="H180" s="53"/>
      <c r="I180" s="53"/>
      <c r="J180" s="51">
        <f t="shared" si="2"/>
        <v>1034.443</v>
      </c>
      <c r="K180" s="381">
        <v>0.0</v>
      </c>
    </row>
    <row r="181" ht="15.75" customHeight="1">
      <c r="A181" s="379" t="s">
        <v>543</v>
      </c>
      <c r="B181" s="51">
        <v>1.0627217E7</v>
      </c>
      <c r="C181" s="51" t="s">
        <v>1370</v>
      </c>
      <c r="D181" s="51" t="s">
        <v>1371</v>
      </c>
      <c r="E181" s="51" t="s">
        <v>465</v>
      </c>
      <c r="F181" s="52">
        <f t="shared" si="1"/>
        <v>43954</v>
      </c>
      <c r="G181" s="51">
        <v>889.46</v>
      </c>
      <c r="H181" s="53"/>
      <c r="I181" s="53"/>
      <c r="J181" s="51">
        <f t="shared" si="2"/>
        <v>889.46</v>
      </c>
      <c r="K181" s="381">
        <v>0.0</v>
      </c>
    </row>
    <row r="182" ht="15.75" customHeight="1">
      <c r="A182" s="379" t="s">
        <v>543</v>
      </c>
      <c r="B182" s="51">
        <v>1.0627218E7</v>
      </c>
      <c r="C182" s="51" t="s">
        <v>1352</v>
      </c>
      <c r="D182" s="51" t="s">
        <v>1373</v>
      </c>
      <c r="E182" s="51" t="s">
        <v>466</v>
      </c>
      <c r="F182" s="52">
        <f t="shared" si="1"/>
        <v>43962</v>
      </c>
      <c r="G182" s="51">
        <v>1039.293</v>
      </c>
      <c r="H182" s="53"/>
      <c r="I182" s="53"/>
      <c r="J182" s="51">
        <f t="shared" si="2"/>
        <v>1039.293</v>
      </c>
      <c r="K182" s="381">
        <v>0.0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K$1">
    <sortState ref="A1:K1">
      <sortCondition ref="E1"/>
    </sortState>
  </autoFilter>
  <printOptions/>
  <pageMargins bottom="0.75" footer="0.0" header="0.0" left="0.7" right="0.7" top="0.75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5.0"/>
    <col customWidth="1" min="2" max="2" width="12.57"/>
    <col customWidth="1" min="3" max="3" width="12.14"/>
    <col customWidth="1" min="4" max="5" width="7.57"/>
    <col customWidth="1" min="6" max="6" width="8.0"/>
    <col customWidth="1" min="7" max="7" width="5.57"/>
    <col customWidth="1" min="8" max="8" width="8.57"/>
    <col customWidth="1" min="9" max="10" width="4.57"/>
    <col customWidth="1" min="11" max="11" width="4.71"/>
    <col customWidth="1" min="12" max="12" width="5.29"/>
    <col customWidth="1" min="13" max="13" width="15.71"/>
    <col customWidth="1" min="14" max="14" width="6.57"/>
    <col customWidth="1" min="15" max="15" width="5.29"/>
    <col customWidth="1" min="16" max="16" width="14.57"/>
    <col customWidth="1" min="17" max="17" width="7.57"/>
    <col customWidth="1" min="18" max="22" width="6.29"/>
    <col customWidth="1" min="23" max="23" width="9.86"/>
    <col customWidth="1" min="24" max="24" width="4.71"/>
    <col customWidth="1" min="25" max="25" width="5.29"/>
    <col customWidth="1" min="26" max="26" width="8.57"/>
    <col customWidth="1" min="27" max="27" width="4.71"/>
    <col customWidth="1" min="28" max="28" width="5.29"/>
    <col customWidth="1" min="29" max="29" width="8.14"/>
    <col customWidth="1" min="30" max="30" width="8.29"/>
    <col customWidth="1" min="31" max="31" width="6.57"/>
    <col customWidth="1" min="32" max="32" width="7.86"/>
    <col customWidth="1" min="33" max="33" width="5.86"/>
    <col customWidth="1" min="34" max="34" width="4.57"/>
    <col customWidth="1" min="35" max="35" width="5.86"/>
    <col customWidth="1" min="36" max="36" width="4.57"/>
    <col customWidth="1" min="37" max="37" width="4.86"/>
    <col customWidth="1" min="38" max="38" width="4.57"/>
    <col customWidth="1" min="39" max="39" width="6.86"/>
    <col customWidth="1" min="40" max="40" width="4.57"/>
    <col customWidth="1" min="41" max="41" width="5.86"/>
    <col customWidth="1" min="42" max="42" width="4.57"/>
    <col customWidth="1" min="43" max="43" width="5.86"/>
    <col customWidth="1" min="44" max="44" width="4.57"/>
    <col customWidth="1" min="45" max="45" width="8.14"/>
    <col customWidth="1" min="46" max="46" width="4.57"/>
    <col customWidth="1" min="47" max="47" width="14.71"/>
    <col customWidth="1" min="48" max="48" width="5.86"/>
    <col customWidth="1" min="49" max="49" width="9.14"/>
    <col customWidth="1" min="50" max="50" width="13.0"/>
    <col customWidth="1" min="51" max="52" width="7.57"/>
    <col customWidth="1" min="53" max="53" width="9.14"/>
    <col customWidth="1" min="54" max="54" width="7.71"/>
    <col customWidth="1" min="55" max="55" width="4.57"/>
    <col customWidth="1" min="56" max="56" width="9.14"/>
    <col customWidth="1" min="57" max="57" width="5.86"/>
    <col customWidth="1" min="58" max="58" width="4.57"/>
    <col customWidth="1" min="59" max="59" width="9.14"/>
    <col customWidth="1" min="60" max="60" width="5.86"/>
    <col customWidth="1" min="61" max="61" width="4.57"/>
    <col customWidth="1" min="62" max="62" width="5.57"/>
    <col customWidth="1" min="63" max="63" width="4.57"/>
    <col customWidth="1" min="64" max="64" width="6.86"/>
    <col customWidth="1" min="65" max="65" width="4.57"/>
    <col customWidth="1" min="66" max="66" width="9.14"/>
    <col customWidth="1" min="67" max="67" width="5.86"/>
    <col customWidth="1" min="68" max="68" width="4.57"/>
    <col customWidth="1" min="69" max="69" width="5.86"/>
    <col customWidth="1" min="70" max="70" width="4.57"/>
    <col customWidth="1" min="71" max="71" width="8.14"/>
    <col customWidth="1" min="72" max="72" width="11.14"/>
    <col customWidth="1" min="73" max="73" width="9.14"/>
    <col customWidth="1" min="74" max="74" width="6.43"/>
    <col customWidth="1" min="75" max="75" width="9.43"/>
    <col customWidth="1" min="76" max="76" width="9.14"/>
    <col customWidth="1" min="77" max="77" width="11.57"/>
    <col customWidth="1" min="78" max="80" width="16.0"/>
    <col customWidth="1" min="81" max="81" width="13.29"/>
    <col customWidth="1" min="82" max="82" width="11.29"/>
    <col customWidth="1" min="83" max="83" width="8.57"/>
    <col customWidth="1" min="84" max="84" width="14.57"/>
    <col customWidth="1" min="85" max="85" width="9.86"/>
    <col customWidth="1" min="86" max="88" width="12.86"/>
    <col customWidth="1" min="89" max="89" width="15.0"/>
    <col customWidth="1" min="90" max="90" width="13.29"/>
    <col customWidth="1" min="91" max="91" width="16.29"/>
    <col customWidth="1" min="92" max="92" width="11.14"/>
    <col customWidth="1" min="93" max="96" width="8.71"/>
  </cols>
  <sheetData>
    <row r="1">
      <c r="A1" s="82" t="s">
        <v>642</v>
      </c>
      <c r="B1" s="83" t="s">
        <v>643</v>
      </c>
      <c r="C1" s="83" t="s">
        <v>644</v>
      </c>
      <c r="D1" s="83" t="s">
        <v>535</v>
      </c>
      <c r="E1" s="83" t="s">
        <v>536</v>
      </c>
      <c r="F1" s="83" t="s">
        <v>645</v>
      </c>
      <c r="G1" s="83" t="s">
        <v>646</v>
      </c>
      <c r="H1" s="84" t="s">
        <v>647</v>
      </c>
      <c r="I1" s="85" t="s">
        <v>650</v>
      </c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86"/>
      <c r="AG1" s="87" t="s">
        <v>651</v>
      </c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86"/>
      <c r="AS1" s="88" t="s">
        <v>1661</v>
      </c>
      <c r="AT1" s="15"/>
      <c r="AU1" s="15"/>
      <c r="AV1" s="15"/>
      <c r="AW1" s="15"/>
      <c r="AX1" s="15"/>
      <c r="AY1" s="15"/>
      <c r="AZ1" s="16"/>
      <c r="BA1" s="528"/>
      <c r="BB1" s="85" t="s">
        <v>653</v>
      </c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86"/>
      <c r="BS1" s="82" t="s">
        <v>654</v>
      </c>
      <c r="BT1" s="83" t="s">
        <v>1587</v>
      </c>
      <c r="BU1" s="529"/>
      <c r="BV1" s="83" t="s">
        <v>655</v>
      </c>
      <c r="BW1" s="83" t="s">
        <v>1588</v>
      </c>
      <c r="BX1" s="529"/>
      <c r="BY1" s="83" t="s">
        <v>1662</v>
      </c>
      <c r="BZ1" s="83" t="s">
        <v>1663</v>
      </c>
      <c r="CA1" s="529"/>
      <c r="CB1" s="529"/>
      <c r="CC1" s="529"/>
      <c r="CD1" s="83" t="s">
        <v>1664</v>
      </c>
      <c r="CE1" s="83" t="s">
        <v>1665</v>
      </c>
      <c r="CF1" s="529"/>
      <c r="CG1" s="89" t="s">
        <v>1666</v>
      </c>
      <c r="CH1" s="89" t="s">
        <v>662</v>
      </c>
      <c r="CI1" s="529"/>
      <c r="CJ1" s="529"/>
      <c r="CK1" s="529"/>
      <c r="CL1" s="90" t="s">
        <v>663</v>
      </c>
      <c r="CM1" s="90" t="s">
        <v>1598</v>
      </c>
      <c r="CN1" s="529"/>
    </row>
    <row r="2">
      <c r="A2" s="91"/>
      <c r="B2" s="92"/>
      <c r="C2" s="92"/>
      <c r="D2" s="92"/>
      <c r="E2" s="92"/>
      <c r="F2" s="92"/>
      <c r="G2" s="92"/>
      <c r="H2" s="92"/>
      <c r="I2" s="398" t="s">
        <v>664</v>
      </c>
      <c r="J2" s="399" t="s">
        <v>670</v>
      </c>
      <c r="K2" s="399" t="s">
        <v>666</v>
      </c>
      <c r="L2" s="399" t="s">
        <v>667</v>
      </c>
      <c r="M2" s="399" t="s">
        <v>665</v>
      </c>
      <c r="N2" s="399" t="s">
        <v>666</v>
      </c>
      <c r="O2" s="399" t="s">
        <v>667</v>
      </c>
      <c r="P2" s="399" t="s">
        <v>671</v>
      </c>
      <c r="Q2" s="399" t="s">
        <v>666</v>
      </c>
      <c r="R2" s="399" t="s">
        <v>667</v>
      </c>
      <c r="S2" s="399"/>
      <c r="T2" s="399"/>
      <c r="U2" s="399"/>
      <c r="V2" s="399"/>
      <c r="W2" s="399" t="s">
        <v>672</v>
      </c>
      <c r="X2" s="399" t="s">
        <v>666</v>
      </c>
      <c r="Y2" s="399" t="s">
        <v>667</v>
      </c>
      <c r="Z2" s="399" t="s">
        <v>673</v>
      </c>
      <c r="AA2" s="399" t="s">
        <v>666</v>
      </c>
      <c r="AB2" s="399" t="s">
        <v>667</v>
      </c>
      <c r="AC2" s="400" t="s">
        <v>674</v>
      </c>
      <c r="AD2" s="400" t="s">
        <v>675</v>
      </c>
      <c r="AE2" s="400" t="s">
        <v>676</v>
      </c>
      <c r="AF2" s="401" t="s">
        <v>1601</v>
      </c>
      <c r="AG2" s="96" t="s">
        <v>677</v>
      </c>
      <c r="AH2" s="96" t="s">
        <v>669</v>
      </c>
      <c r="AI2" s="96" t="s">
        <v>678</v>
      </c>
      <c r="AJ2" s="96" t="s">
        <v>669</v>
      </c>
      <c r="AK2" s="96" t="s">
        <v>679</v>
      </c>
      <c r="AL2" s="96" t="s">
        <v>669</v>
      </c>
      <c r="AM2" s="96" t="s">
        <v>680</v>
      </c>
      <c r="AN2" s="96" t="s">
        <v>669</v>
      </c>
      <c r="AO2" s="96" t="s">
        <v>678</v>
      </c>
      <c r="AP2" s="96" t="s">
        <v>669</v>
      </c>
      <c r="AQ2" s="96" t="s">
        <v>681</v>
      </c>
      <c r="AR2" s="97" t="s">
        <v>669</v>
      </c>
      <c r="AS2" s="99" t="s">
        <v>682</v>
      </c>
      <c r="AT2" s="99" t="s">
        <v>669</v>
      </c>
      <c r="AV2" s="99" t="s">
        <v>677</v>
      </c>
      <c r="AW2" s="99" t="s">
        <v>669</v>
      </c>
      <c r="AY2" s="99" t="s">
        <v>680</v>
      </c>
      <c r="AZ2" s="99" t="s">
        <v>669</v>
      </c>
      <c r="BB2" s="100" t="s">
        <v>683</v>
      </c>
      <c r="BC2" s="99" t="s">
        <v>669</v>
      </c>
      <c r="BE2" s="96" t="s">
        <v>677</v>
      </c>
      <c r="BF2" s="96" t="s">
        <v>669</v>
      </c>
      <c r="BH2" s="96" t="s">
        <v>678</v>
      </c>
      <c r="BI2" s="96" t="s">
        <v>669</v>
      </c>
      <c r="BJ2" s="96" t="s">
        <v>679</v>
      </c>
      <c r="BK2" s="96" t="s">
        <v>669</v>
      </c>
      <c r="BL2" s="96" t="s">
        <v>680</v>
      </c>
      <c r="BM2" s="96" t="s">
        <v>669</v>
      </c>
      <c r="BO2" s="96" t="s">
        <v>678</v>
      </c>
      <c r="BP2" s="96" t="s">
        <v>669</v>
      </c>
      <c r="BQ2" s="96" t="s">
        <v>681</v>
      </c>
      <c r="BR2" s="97" t="s">
        <v>669</v>
      </c>
      <c r="BS2" s="91"/>
      <c r="BT2" s="92"/>
      <c r="BV2" s="92"/>
      <c r="BW2" s="92"/>
      <c r="BY2" s="92"/>
      <c r="BZ2" s="92"/>
      <c r="CA2" s="530"/>
      <c r="CB2" s="530"/>
      <c r="CD2" s="92"/>
      <c r="CE2" s="92"/>
      <c r="CG2" s="101"/>
      <c r="CH2" s="101"/>
      <c r="CI2" s="530"/>
      <c r="CJ2" s="530"/>
      <c r="CL2" s="102"/>
      <c r="CM2" s="102"/>
    </row>
    <row r="3">
      <c r="A3" s="103" t="s">
        <v>684</v>
      </c>
      <c r="B3" s="531">
        <v>8.13771E8</v>
      </c>
      <c r="C3" s="532">
        <v>6179.719</v>
      </c>
      <c r="D3" s="532">
        <f t="shared" ref="D3:D20" si="4">C3-E3</f>
        <v>1237.823</v>
      </c>
      <c r="E3" s="532">
        <v>4941.896</v>
      </c>
      <c r="F3" s="532" t="str">
        <f t="array" ref="F3">IFS(AND(E3&gt;0,D3&gt;0),"PC-WT",AND(E3&gt;0,D3=0), "PC",AND(E3=0,D3&gt;0), "WT")</f>
        <v>PC-WT</v>
      </c>
      <c r="G3" s="532">
        <v>31.71</v>
      </c>
      <c r="H3" s="532">
        <v>58188.99716435</v>
      </c>
      <c r="I3" s="533">
        <v>0.13</v>
      </c>
      <c r="J3" s="531">
        <v>0.0223335</v>
      </c>
      <c r="K3" s="532">
        <v>0.011</v>
      </c>
      <c r="L3" s="532">
        <v>-0.011</v>
      </c>
      <c r="M3" s="532">
        <v>9.57365E11</v>
      </c>
      <c r="N3" s="532"/>
      <c r="O3" s="532"/>
      <c r="P3" s="532">
        <v>4.2984027136146754E7</v>
      </c>
      <c r="Q3" s="532">
        <v>5276584.114643969</v>
      </c>
      <c r="R3" s="532">
        <v>5276584.114643969</v>
      </c>
      <c r="S3" s="532"/>
      <c r="T3" s="532"/>
      <c r="U3" s="532"/>
      <c r="V3" s="1" t="str">
        <f t="shared" ref="V3:V20" si="6">LEFT(T3,4)&amp;"±"&amp;LEFT(U3,4)</f>
        <v>±</v>
      </c>
      <c r="W3" s="532">
        <v>1.36438</v>
      </c>
      <c r="X3" s="532">
        <v>0.017</v>
      </c>
      <c r="Y3" s="532">
        <v>-0.017</v>
      </c>
      <c r="Z3" s="532">
        <v>0.239145</v>
      </c>
      <c r="AA3" s="532">
        <v>0.004</v>
      </c>
      <c r="AB3" s="532">
        <v>-0.004</v>
      </c>
      <c r="AC3" s="532">
        <v>862.76</v>
      </c>
      <c r="AD3" s="532">
        <v>1.3916</v>
      </c>
      <c r="AE3" s="532">
        <v>620.0</v>
      </c>
      <c r="AF3" s="534">
        <f t="shared" ref="AF3:AF20" si="7">AC3/AE3</f>
        <v>1.391548387</v>
      </c>
      <c r="AG3" s="531">
        <v>0.183</v>
      </c>
      <c r="AH3" s="531">
        <f t="shared" ref="AH3:AH15" si="8">AG3*BF3/BE3</f>
        <v>0.0009695322245</v>
      </c>
      <c r="AI3" s="532">
        <v>0.034</v>
      </c>
      <c r="AJ3" s="532">
        <f t="shared" ref="AJ3:AJ15" si="9">AI3*BI3/BH3</f>
        <v>0.000248660066</v>
      </c>
      <c r="AK3" s="532">
        <v>0.148</v>
      </c>
      <c r="AL3" s="532">
        <f t="shared" ref="AL3:AL15" si="10">AK3*BK3/BJ3</f>
        <v>0.001140630037</v>
      </c>
      <c r="AM3" s="532"/>
      <c r="AN3" s="532"/>
      <c r="AO3" s="532"/>
      <c r="AP3" s="532"/>
      <c r="AQ3" s="532"/>
      <c r="AR3" s="534"/>
      <c r="AS3" s="532">
        <f>0.00000042297/0.00000001</f>
        <v>42.297</v>
      </c>
      <c r="AT3" s="532">
        <f t="shared" ref="AT3:AT20" si="11">AS3*BC3/BB3</f>
        <v>0.2080739516</v>
      </c>
      <c r="AU3" s="1" t="str">
        <f t="shared" ref="AU3:AU9" si="12">LEFT(AS3,5)&amp;"±"&amp;LEFT(AT3,4)</f>
        <v>42.30±0.21</v>
      </c>
      <c r="AV3" s="531">
        <f>0.0000000018252/0.00000001</f>
        <v>0.18252</v>
      </c>
      <c r="AW3" s="535">
        <f t="shared" ref="AW3:AW15" si="13">AV3*BF3/BE3</f>
        <v>0.0009669891892</v>
      </c>
      <c r="AX3" s="1" t="str">
        <f>LEFT(AV3,5)&amp;"±"&amp;LEFT(AW3,5)</f>
        <v>0.18±0.000</v>
      </c>
      <c r="AY3" s="532"/>
      <c r="AZ3" s="532"/>
      <c r="BA3" s="1" t="str">
        <f t="shared" ref="BA3:BA20" si="14">LEFT(AY3,4)&amp;"±"&amp;LEFT(AZ3,4)</f>
        <v>±</v>
      </c>
      <c r="BB3" s="533">
        <v>33.48</v>
      </c>
      <c r="BC3" s="532">
        <v>0.1647</v>
      </c>
      <c r="BD3" s="1" t="str">
        <f t="shared" ref="BD3:BD20" si="15">LEFT(BB3,4)&amp;"±"&amp;LEFT(BC3,4)</f>
        <v>33.4±0.16</v>
      </c>
      <c r="BE3" s="532">
        <v>28.86</v>
      </c>
      <c r="BF3" s="532">
        <v>0.1529</v>
      </c>
      <c r="BG3" s="1" t="str">
        <f t="shared" ref="BG3:BG20" si="16">LEFT(BE3,4)&amp;"±"&amp;LEFT(BF3,4)</f>
        <v>28.8±0.15</v>
      </c>
      <c r="BH3" s="532">
        <v>15.15</v>
      </c>
      <c r="BI3" s="532">
        <v>0.1108</v>
      </c>
      <c r="BJ3" s="532">
        <v>13.65</v>
      </c>
      <c r="BK3" s="532">
        <v>0.1052</v>
      </c>
      <c r="BL3" s="532"/>
      <c r="BM3" s="532"/>
      <c r="BN3" s="1" t="str">
        <f t="shared" ref="BN3:BN20" si="17">LEFT(BL3,4)&amp;"±"&amp;LEFT(BM3,4)</f>
        <v>±</v>
      </c>
      <c r="BO3" s="532"/>
      <c r="BP3" s="532"/>
      <c r="BQ3" s="532"/>
      <c r="BR3" s="534"/>
      <c r="BS3" s="533">
        <f t="shared" ref="BS3:BS15" si="18">AK3/AI3</f>
        <v>4.352941176</v>
      </c>
      <c r="BT3" s="532">
        <f t="shared" ref="BT3:BT15" si="19">$BS3*SQRT(($AJ3/$AI3)^2+($AL3/$AK3)^2)</f>
        <v>0.04624884134</v>
      </c>
      <c r="BU3" s="1" t="str">
        <f t="shared" ref="BU3:BU20" si="20">LEFT(BS3,4)&amp;"±"&amp;LEFT(BT3,4)</f>
        <v>4.35±0.05</v>
      </c>
      <c r="BV3" s="532">
        <f t="shared" ref="BV3:BV15" si="21">$BJ3/$BH3</f>
        <v>0.900990099</v>
      </c>
      <c r="BW3" s="532">
        <f t="shared" ref="BW3:BW15" si="22">$BV3*SQRT(($BI3/$BH3)^2+($BK3/$BJ3)^2)</f>
        <v>0.009572779978</v>
      </c>
      <c r="BX3" s="1" t="str">
        <f t="shared" ref="BX3:BX20" si="23">LEFT(BV3,4)&amp;"±"&amp;LEFT(BW3,4)</f>
        <v>0.90±0.01</v>
      </c>
      <c r="BY3" s="536">
        <v>2.1028985176612365E36</v>
      </c>
      <c r="BZ3" s="536">
        <v>1.1141135944227413E34</v>
      </c>
      <c r="CA3" s="536">
        <f t="shared" ref="CA3:CB3" si="1">BY3*1E-36</f>
        <v>2.102898518</v>
      </c>
      <c r="CB3" s="536">
        <f t="shared" si="1"/>
        <v>0.01114113594</v>
      </c>
      <c r="CC3" s="1" t="str">
        <f t="shared" ref="CC3:CC20" si="25">LEFT(CA3,6)&amp;"±"&amp;LEFT(CB3,6)</f>
        <v>2.10E+±1.11E-</v>
      </c>
      <c r="CD3" s="537">
        <f t="shared" ref="CD3:CD20" si="26">(2*PI()*((2.93*3.086E+21)^2)*($AS3*10^-8)*(COS(RADIANS(63))^-1))*1E-36</f>
        <v>478.5967586</v>
      </c>
      <c r="CE3" s="537">
        <f t="shared" ref="CE3:CE20" si="27">$CD3*$AT3/$AS3</f>
        <v>2.35438728</v>
      </c>
      <c r="CF3" s="1" t="str">
        <f>LEFT(CD3,4)&amp;"±"&amp;LEFT(CE3,4)</f>
        <v>478.±2.35</v>
      </c>
      <c r="CG3" s="116">
        <v>0.011365016804079251</v>
      </c>
      <c r="CH3" s="115">
        <v>5.5908550407164054E-5</v>
      </c>
      <c r="CI3" s="115">
        <f t="shared" ref="CI3:CJ3" si="2">CG3*100</f>
        <v>1.13650168</v>
      </c>
      <c r="CJ3" s="115">
        <f t="shared" si="2"/>
        <v>0.005590855041</v>
      </c>
      <c r="CK3" s="1" t="str">
        <f t="shared" ref="CK3:CK16" si="29">LEFT(CI3,5)&amp;"±"&amp;LEFT(CJ3,5)</f>
        <v>1.137±5.591</v>
      </c>
      <c r="CL3" s="538">
        <f t="shared" ref="CL3:CM3" si="3">CQ3/100</f>
        <v>1467.706607</v>
      </c>
      <c r="CM3" s="538">
        <f t="shared" si="3"/>
        <v>1445.796524</v>
      </c>
      <c r="CN3" s="1" t="str">
        <f>LEFT(CL3,4)&amp;"±"&amp;LEFT(CM3,4)</f>
        <v>1467±1445</v>
      </c>
      <c r="CQ3" s="1">
        <v>146770.6606599304</v>
      </c>
      <c r="CR3" s="1">
        <v>144579.65237211215</v>
      </c>
    </row>
    <row r="4">
      <c r="A4" s="119" t="s">
        <v>685</v>
      </c>
      <c r="B4" s="539">
        <v>1.0627024E7</v>
      </c>
      <c r="C4" s="540">
        <v>2151.471</v>
      </c>
      <c r="D4" s="540">
        <f t="shared" si="4"/>
        <v>2151.471</v>
      </c>
      <c r="E4" s="540">
        <v>0.0</v>
      </c>
      <c r="F4" s="540" t="str">
        <f t="array" ref="F4">IFS(AND(E4&gt;0,D4&gt;0),"PC-WT",AND(E4&gt;0,D4=0), "PC",AND(E4=0,D4&gt;0), "WT")</f>
        <v>WT</v>
      </c>
      <c r="G4" s="540">
        <v>99.75</v>
      </c>
      <c r="H4" s="540">
        <v>58214.84302083</v>
      </c>
      <c r="I4" s="541">
        <v>0.13</v>
      </c>
      <c r="J4" s="540">
        <v>0.293</v>
      </c>
      <c r="K4" s="540">
        <v>0.016</v>
      </c>
      <c r="L4" s="540">
        <v>-0.016</v>
      </c>
      <c r="M4" s="540">
        <v>7.111</v>
      </c>
      <c r="N4" s="540">
        <v>1.84</v>
      </c>
      <c r="O4" s="540">
        <v>-1.332</v>
      </c>
      <c r="P4" s="540">
        <v>117.14767345323483</v>
      </c>
      <c r="Q4" s="532">
        <v>20.892938570360066</v>
      </c>
      <c r="R4" s="532">
        <v>18.08822803435217</v>
      </c>
      <c r="S4" s="532"/>
      <c r="T4" s="532">
        <f t="shared" ref="T4:U4" si="5">Q4/100</f>
        <v>0.2089293857</v>
      </c>
      <c r="U4" s="532">
        <f t="shared" si="5"/>
        <v>0.1808822803</v>
      </c>
      <c r="V4" s="1" t="str">
        <f t="shared" si="6"/>
        <v>0.21±0.18</v>
      </c>
      <c r="W4" s="540">
        <v>1.382</v>
      </c>
      <c r="X4" s="540">
        <v>0.029</v>
      </c>
      <c r="Y4" s="540">
        <v>-0.029</v>
      </c>
      <c r="Z4" s="540">
        <v>4.59</v>
      </c>
      <c r="AA4" s="540">
        <v>0.196</v>
      </c>
      <c r="AB4" s="540">
        <v>-0.197</v>
      </c>
      <c r="AC4" s="540">
        <v>862.76</v>
      </c>
      <c r="AD4" s="540">
        <v>1.3916</v>
      </c>
      <c r="AE4" s="540">
        <v>620.0</v>
      </c>
      <c r="AF4" s="534">
        <f t="shared" si="7"/>
        <v>1.391548387</v>
      </c>
      <c r="AG4" s="539">
        <v>3.686</v>
      </c>
      <c r="AH4" s="539">
        <f t="shared" si="8"/>
        <v>0.008750967274</v>
      </c>
      <c r="AI4" s="540">
        <v>0.989</v>
      </c>
      <c r="AJ4" s="540">
        <f t="shared" si="9"/>
        <v>0.003033571141</v>
      </c>
      <c r="AK4" s="540">
        <v>2.787</v>
      </c>
      <c r="AL4" s="540">
        <f t="shared" si="10"/>
        <v>0.01048716495</v>
      </c>
      <c r="AM4" s="540"/>
      <c r="AN4" s="540"/>
      <c r="AO4" s="540"/>
      <c r="AP4" s="540"/>
      <c r="AQ4" s="540"/>
      <c r="AR4" s="542"/>
      <c r="AS4" s="540">
        <f>0.00000019841/0.00000001</f>
        <v>19.841</v>
      </c>
      <c r="AT4" s="540">
        <f t="shared" si="11"/>
        <v>0.04292418847</v>
      </c>
      <c r="AU4" s="1" t="str">
        <f t="shared" si="12"/>
        <v>19.84±0.04</v>
      </c>
      <c r="AV4" s="539">
        <v>3.6857</v>
      </c>
      <c r="AW4" s="543">
        <f t="shared" si="13"/>
        <v>0.008750255042</v>
      </c>
      <c r="AX4" s="1" t="str">
        <f t="shared" ref="AX4:AX20" si="32">LEFT(AV4,4)&amp;"±"&amp;LEFT(AW4,4)</f>
        <v>3.69±0.00</v>
      </c>
      <c r="AY4" s="540"/>
      <c r="AZ4" s="540"/>
      <c r="BA4" s="1" t="str">
        <f t="shared" si="14"/>
        <v>±</v>
      </c>
      <c r="BB4" s="541">
        <v>99.75</v>
      </c>
      <c r="BC4" s="540">
        <v>0.2158</v>
      </c>
      <c r="BD4" s="1" t="str">
        <f t="shared" si="15"/>
        <v>99.7±0.22</v>
      </c>
      <c r="BE4" s="540">
        <v>82.81</v>
      </c>
      <c r="BF4" s="540">
        <v>0.1966</v>
      </c>
      <c r="BG4" s="1" t="str">
        <f t="shared" si="16"/>
        <v>82.8±0.20</v>
      </c>
      <c r="BH4" s="540">
        <v>49.62</v>
      </c>
      <c r="BI4" s="540">
        <v>0.1522</v>
      </c>
      <c r="BJ4" s="540">
        <v>32.98</v>
      </c>
      <c r="BK4" s="540">
        <v>0.1241</v>
      </c>
      <c r="BL4" s="540"/>
      <c r="BM4" s="540"/>
      <c r="BN4" s="1" t="str">
        <f t="shared" si="17"/>
        <v>±</v>
      </c>
      <c r="BO4" s="540"/>
      <c r="BP4" s="540"/>
      <c r="BQ4" s="540"/>
      <c r="BR4" s="542"/>
      <c r="BS4" s="541">
        <f t="shared" si="18"/>
        <v>2.817997978</v>
      </c>
      <c r="BT4" s="532">
        <f t="shared" si="19"/>
        <v>0.01368041977</v>
      </c>
      <c r="BU4" s="1" t="str">
        <f t="shared" si="20"/>
        <v>2.82±0.01</v>
      </c>
      <c r="BV4" s="540">
        <f t="shared" si="21"/>
        <v>0.6646513503</v>
      </c>
      <c r="BW4" s="532">
        <f t="shared" si="22"/>
        <v>0.003226655782</v>
      </c>
      <c r="BX4" s="1" t="str">
        <f t="shared" si="23"/>
        <v>0.66±0.00</v>
      </c>
      <c r="BY4" s="536">
        <v>4.256608421800833E37</v>
      </c>
      <c r="BZ4" s="536">
        <v>1.0105654096438156E35</v>
      </c>
      <c r="CA4" s="536">
        <f t="shared" ref="CA4:CB4" si="24">BY4*1E-36</f>
        <v>42.56608422</v>
      </c>
      <c r="CB4" s="536">
        <f t="shared" si="24"/>
        <v>0.101056541</v>
      </c>
      <c r="CC4" s="1" t="str">
        <f t="shared" si="25"/>
        <v>4.26E+±1.01E-</v>
      </c>
      <c r="CD4" s="537">
        <f t="shared" si="26"/>
        <v>224.503825</v>
      </c>
      <c r="CE4" s="446">
        <f t="shared" si="27"/>
        <v>0.4856934881</v>
      </c>
      <c r="CF4" s="1" t="str">
        <f t="shared" ref="CF4:CF20" si="34">LEFT(CD4,5)&amp;"±"&amp;LEFT(CE4,5)</f>
        <v>224.5±0.486</v>
      </c>
      <c r="CG4" s="116">
        <v>0.21615538574552953</v>
      </c>
      <c r="CH4" s="115">
        <v>4.676324034474714E-4</v>
      </c>
      <c r="CI4" s="115">
        <f t="shared" ref="CI4:CJ4" si="28">CG4*100</f>
        <v>21.61553857</v>
      </c>
      <c r="CJ4" s="115">
        <f t="shared" si="28"/>
        <v>0.04676324034</v>
      </c>
      <c r="CK4" s="1" t="str">
        <f t="shared" si="29"/>
        <v>2.162±4.676</v>
      </c>
      <c r="CL4" s="538">
        <f t="shared" ref="CL4:CM4" si="30">CQ4/100</f>
        <v>5.840426762</v>
      </c>
      <c r="CM4" s="538">
        <f t="shared" si="30"/>
        <v>0.6378945944</v>
      </c>
      <c r="CN4" s="1" t="str">
        <f t="shared" ref="CN4:CN20" si="37">LEFT(CL4,5)&amp;"±"&amp;LEFT(CM4,5)</f>
        <v>5.84±0.64</v>
      </c>
      <c r="CQ4" s="1">
        <v>584.0426761646708</v>
      </c>
      <c r="CR4" s="1">
        <v>63.7894594378568</v>
      </c>
    </row>
    <row r="5">
      <c r="A5" s="119" t="s">
        <v>685</v>
      </c>
      <c r="B5" s="539">
        <v>1.0627028E7</v>
      </c>
      <c r="C5" s="540">
        <v>2054.059</v>
      </c>
      <c r="D5" s="540">
        <f t="shared" si="4"/>
        <v>2054.059</v>
      </c>
      <c r="E5" s="540">
        <v>0.0</v>
      </c>
      <c r="F5" s="540" t="str">
        <f t="array" ref="F5">IFS(AND(E5&gt;0,D5&gt;0),"PC-WT",AND(E5&gt;0,D5=0), "PC",AND(E5=0,D5&gt;0), "WT")</f>
        <v>WT</v>
      </c>
      <c r="G5" s="540">
        <v>98.57</v>
      </c>
      <c r="H5" s="540">
        <v>58217.36663194</v>
      </c>
      <c r="I5" s="541">
        <v>0.13</v>
      </c>
      <c r="J5" s="540">
        <v>0.266</v>
      </c>
      <c r="K5" s="540">
        <v>0.014</v>
      </c>
      <c r="L5" s="540">
        <v>-0.014</v>
      </c>
      <c r="M5" s="540">
        <v>12.566</v>
      </c>
      <c r="N5" s="540">
        <v>3.389</v>
      </c>
      <c r="O5" s="540">
        <v>-2.48</v>
      </c>
      <c r="P5" s="540">
        <v>155.72805389093426</v>
      </c>
      <c r="Q5" s="532">
        <v>28.397739713767102</v>
      </c>
      <c r="R5" s="532">
        <v>24.527433615133972</v>
      </c>
      <c r="S5" s="532"/>
      <c r="T5" s="532">
        <f t="shared" ref="T5:U5" si="31">Q5/100</f>
        <v>0.2839773971</v>
      </c>
      <c r="U5" s="532">
        <f t="shared" si="31"/>
        <v>0.2452743362</v>
      </c>
      <c r="V5" s="1" t="str">
        <f t="shared" si="6"/>
        <v>0.28±0.25</v>
      </c>
      <c r="W5" s="540">
        <v>1.407</v>
      </c>
      <c r="X5" s="540">
        <v>0.026</v>
      </c>
      <c r="Y5" s="540">
        <v>-0.027</v>
      </c>
      <c r="Z5" s="540">
        <v>5.016</v>
      </c>
      <c r="AA5" s="540">
        <v>0.189</v>
      </c>
      <c r="AB5" s="540">
        <v>-0.192</v>
      </c>
      <c r="AC5" s="540">
        <v>884.33</v>
      </c>
      <c r="AD5" s="540">
        <v>1.4569</v>
      </c>
      <c r="AE5" s="540">
        <v>607.0</v>
      </c>
      <c r="AF5" s="534">
        <f t="shared" si="7"/>
        <v>1.456886326</v>
      </c>
      <c r="AG5" s="539">
        <v>3.882</v>
      </c>
      <c r="AH5" s="539">
        <f t="shared" si="8"/>
        <v>0.009516391144</v>
      </c>
      <c r="AI5" s="540">
        <v>0.96</v>
      </c>
      <c r="AJ5" s="540">
        <f t="shared" si="9"/>
        <v>0.003027978009</v>
      </c>
      <c r="AK5" s="540">
        <v>2.922</v>
      </c>
      <c r="AL5" s="540">
        <f t="shared" si="10"/>
        <v>0.01141763051</v>
      </c>
      <c r="AM5" s="540"/>
      <c r="AN5" s="540"/>
      <c r="AO5" s="540"/>
      <c r="AP5" s="540"/>
      <c r="AQ5" s="540"/>
      <c r="AR5" s="542"/>
      <c r="AS5" s="540">
        <f>0.00000020029/0.00000001</f>
        <v>20.029</v>
      </c>
      <c r="AT5" s="540">
        <f t="shared" si="11"/>
        <v>0.04460145582</v>
      </c>
      <c r="AU5" s="1" t="str">
        <f t="shared" si="12"/>
        <v>20.03±0.04</v>
      </c>
      <c r="AV5" s="539">
        <v>3.8824</v>
      </c>
      <c r="AW5" s="543">
        <f t="shared" si="13"/>
        <v>0.00951737171</v>
      </c>
      <c r="AX5" s="1" t="str">
        <f t="shared" si="32"/>
        <v>3.88±0.00</v>
      </c>
      <c r="AY5" s="540"/>
      <c r="AZ5" s="540"/>
      <c r="BA5" s="1" t="str">
        <f t="shared" si="14"/>
        <v>±</v>
      </c>
      <c r="BB5" s="541">
        <v>98.57</v>
      </c>
      <c r="BC5" s="540">
        <v>0.2195</v>
      </c>
      <c r="BD5" s="1" t="str">
        <f t="shared" si="15"/>
        <v>98.5±0.22</v>
      </c>
      <c r="BE5" s="540">
        <v>81.3</v>
      </c>
      <c r="BF5" s="540">
        <v>0.1993</v>
      </c>
      <c r="BG5" s="1" t="str">
        <f t="shared" si="16"/>
        <v>81.3±0.20</v>
      </c>
      <c r="BH5" s="540">
        <v>49.11</v>
      </c>
      <c r="BI5" s="540">
        <v>0.1549</v>
      </c>
      <c r="BJ5" s="540">
        <v>31.99</v>
      </c>
      <c r="BK5" s="540">
        <v>0.125</v>
      </c>
      <c r="BL5" s="540"/>
      <c r="BM5" s="540"/>
      <c r="BN5" s="1" t="str">
        <f t="shared" si="17"/>
        <v>±</v>
      </c>
      <c r="BO5" s="540"/>
      <c r="BP5" s="540"/>
      <c r="BQ5" s="540"/>
      <c r="BR5" s="542"/>
      <c r="BS5" s="541">
        <f t="shared" si="18"/>
        <v>3.04375</v>
      </c>
      <c r="BT5" s="532">
        <f t="shared" si="19"/>
        <v>0.01528464246</v>
      </c>
      <c r="BU5" s="1" t="str">
        <f t="shared" si="20"/>
        <v>3.04±0.02</v>
      </c>
      <c r="BV5" s="540">
        <f t="shared" si="21"/>
        <v>0.6513948279</v>
      </c>
      <c r="BW5" s="532">
        <f t="shared" si="22"/>
        <v>0.003271075826</v>
      </c>
      <c r="BX5" s="1" t="str">
        <f t="shared" si="23"/>
        <v>0.65±0.00</v>
      </c>
      <c r="BY5" s="536">
        <v>4.482950052477166E37</v>
      </c>
      <c r="BZ5" s="536">
        <v>1.098956882483025E35</v>
      </c>
      <c r="CA5" s="536">
        <f t="shared" ref="CA5:CB5" si="33">BY5*1E-36</f>
        <v>44.82950052</v>
      </c>
      <c r="CB5" s="536">
        <f t="shared" si="33"/>
        <v>0.1098956882</v>
      </c>
      <c r="CC5" s="1" t="str">
        <f t="shared" si="25"/>
        <v>4.48E+±1.10E-</v>
      </c>
      <c r="CD5" s="537">
        <f t="shared" si="26"/>
        <v>226.6310726</v>
      </c>
      <c r="CE5" s="439">
        <f t="shared" si="27"/>
        <v>0.5046720142</v>
      </c>
      <c r="CF5" s="1" t="str">
        <f t="shared" si="34"/>
        <v>226.6±0.50</v>
      </c>
      <c r="CG5" s="116">
        <v>0.21820352911129537</v>
      </c>
      <c r="CH5" s="115">
        <v>4.8590519062523415E-4</v>
      </c>
      <c r="CI5" s="115">
        <f t="shared" ref="CI5:CJ5" si="35">CG5*100</f>
        <v>21.82035291</v>
      </c>
      <c r="CJ5" s="115">
        <f t="shared" si="35"/>
        <v>0.04859051906</v>
      </c>
      <c r="CK5" s="1" t="str">
        <f t="shared" si="29"/>
        <v>2.182±4.859</v>
      </c>
      <c r="CL5" s="538">
        <f t="shared" ref="CL5:CM5" si="36">CQ5/100</f>
        <v>7.119744429</v>
      </c>
      <c r="CM5" s="538">
        <f t="shared" si="36"/>
        <v>0.7494898821</v>
      </c>
      <c r="CN5" s="1" t="str">
        <f t="shared" si="37"/>
        <v>7.12±0.75</v>
      </c>
      <c r="CQ5" s="1">
        <v>711.9744429302702</v>
      </c>
      <c r="CR5" s="1">
        <v>74.94898821276864</v>
      </c>
    </row>
    <row r="6">
      <c r="A6" s="119" t="s">
        <v>685</v>
      </c>
      <c r="B6" s="539">
        <v>1.0627048E7</v>
      </c>
      <c r="C6" s="540">
        <v>2069.051</v>
      </c>
      <c r="D6" s="540">
        <f t="shared" si="4"/>
        <v>2069.051</v>
      </c>
      <c r="E6" s="540">
        <v>0.0</v>
      </c>
      <c r="F6" s="540" t="str">
        <f t="array" ref="F6">IFS(AND(E6&gt;0,D6&gt;0),"PC-WT",AND(E6&gt;0,D6=0), "PC",AND(E6=0,D6&gt;0), "WT")</f>
        <v>WT</v>
      </c>
      <c r="G6" s="540">
        <v>97.07</v>
      </c>
      <c r="H6" s="540">
        <v>58228.85690972</v>
      </c>
      <c r="I6" s="541">
        <v>0.13</v>
      </c>
      <c r="J6" s="540">
        <v>0.276</v>
      </c>
      <c r="K6" s="540">
        <v>0.015</v>
      </c>
      <c r="L6" s="540">
        <v>-0.015</v>
      </c>
      <c r="M6" s="540">
        <v>9.16</v>
      </c>
      <c r="N6" s="540">
        <v>2.44</v>
      </c>
      <c r="O6" s="540">
        <v>-1.783</v>
      </c>
      <c r="P6" s="540">
        <v>132.95848732104577</v>
      </c>
      <c r="Q6" s="532">
        <v>24.082826647042584</v>
      </c>
      <c r="R6" s="532">
        <v>20.828898927165465</v>
      </c>
      <c r="S6" s="532"/>
      <c r="T6" s="532">
        <f t="shared" ref="T6:U6" si="38">Q6/100</f>
        <v>0.2408282665</v>
      </c>
      <c r="U6" s="532">
        <f t="shared" si="38"/>
        <v>0.2082889893</v>
      </c>
      <c r="V6" s="1" t="str">
        <f t="shared" si="6"/>
        <v>0.24±0.21</v>
      </c>
      <c r="W6" s="540">
        <v>1.431</v>
      </c>
      <c r="X6" s="540">
        <v>0.027</v>
      </c>
      <c r="Y6" s="540">
        <v>-0.028</v>
      </c>
      <c r="Z6" s="540">
        <v>4.681</v>
      </c>
      <c r="AA6" s="540">
        <v>0.183</v>
      </c>
      <c r="AB6" s="540">
        <v>-0.186</v>
      </c>
      <c r="AC6" s="540">
        <v>828.27</v>
      </c>
      <c r="AD6" s="540">
        <v>1.3713</v>
      </c>
      <c r="AE6" s="540">
        <v>604.0</v>
      </c>
      <c r="AF6" s="534">
        <f t="shared" si="7"/>
        <v>1.371307947</v>
      </c>
      <c r="AG6" s="539">
        <v>3.513</v>
      </c>
      <c r="AH6" s="539">
        <f t="shared" si="8"/>
        <v>0.008631341981</v>
      </c>
      <c r="AI6" s="540">
        <v>0.82</v>
      </c>
      <c r="AJ6" s="540">
        <f t="shared" si="9"/>
        <v>0.002595683453</v>
      </c>
      <c r="AK6" s="540">
        <v>2.631</v>
      </c>
      <c r="AL6" s="540">
        <f t="shared" si="10"/>
        <v>0.01032587747</v>
      </c>
      <c r="AM6" s="540"/>
      <c r="AN6" s="540"/>
      <c r="AO6" s="540"/>
      <c r="AP6" s="540"/>
      <c r="AQ6" s="540"/>
      <c r="AR6" s="542"/>
      <c r="AS6" s="540">
        <f>0.0000001735/0.00000001</f>
        <v>17.35</v>
      </c>
      <c r="AT6" s="540">
        <f t="shared" si="11"/>
        <v>0.03878592768</v>
      </c>
      <c r="AU6" s="1" t="str">
        <f t="shared" si="12"/>
        <v>17.35±0.04</v>
      </c>
      <c r="AV6" s="539">
        <v>3.5125</v>
      </c>
      <c r="AW6" s="543">
        <f t="shared" si="13"/>
        <v>0.008630113495</v>
      </c>
      <c r="AX6" s="1" t="str">
        <f t="shared" si="32"/>
        <v>3.51±0.00</v>
      </c>
      <c r="AY6" s="540"/>
      <c r="AZ6" s="540"/>
      <c r="BA6" s="1" t="str">
        <f t="shared" si="14"/>
        <v>±</v>
      </c>
      <c r="BB6" s="541">
        <v>97.07</v>
      </c>
      <c r="BC6" s="540">
        <v>0.217</v>
      </c>
      <c r="BD6" s="1" t="str">
        <f t="shared" si="15"/>
        <v>97.0±0.22</v>
      </c>
      <c r="BE6" s="540">
        <v>80.18</v>
      </c>
      <c r="BF6" s="540">
        <v>0.197</v>
      </c>
      <c r="BG6" s="1" t="str">
        <f t="shared" si="16"/>
        <v>80.1±0.20</v>
      </c>
      <c r="BH6" s="540">
        <v>48.65</v>
      </c>
      <c r="BI6" s="540">
        <v>0.154</v>
      </c>
      <c r="BJ6" s="540">
        <v>31.34</v>
      </c>
      <c r="BK6" s="540">
        <v>0.123</v>
      </c>
      <c r="BL6" s="540"/>
      <c r="BM6" s="540"/>
      <c r="BN6" s="1" t="str">
        <f t="shared" si="17"/>
        <v>±</v>
      </c>
      <c r="BO6" s="540"/>
      <c r="BP6" s="540"/>
      <c r="BQ6" s="540"/>
      <c r="BR6" s="542"/>
      <c r="BS6" s="541">
        <f t="shared" si="18"/>
        <v>3.208536585</v>
      </c>
      <c r="BT6" s="532">
        <f t="shared" si="19"/>
        <v>0.01617797181</v>
      </c>
      <c r="BU6" s="1" t="str">
        <f t="shared" si="20"/>
        <v>3.21±0.02</v>
      </c>
      <c r="BV6" s="540">
        <f t="shared" si="21"/>
        <v>0.6441932169</v>
      </c>
      <c r="BW6" s="532">
        <f t="shared" si="22"/>
        <v>0.00324812868</v>
      </c>
      <c r="BX6" s="1" t="str">
        <f t="shared" si="23"/>
        <v>0.64±0.00</v>
      </c>
      <c r="BY6" s="536">
        <v>4.0568272886018247E37</v>
      </c>
      <c r="BZ6" s="536">
        <v>9.967510300006978E34</v>
      </c>
      <c r="CA6" s="536">
        <f t="shared" ref="CA6:CB6" si="39">BY6*1E-36</f>
        <v>40.56827289</v>
      </c>
      <c r="CB6" s="536">
        <f t="shared" si="39"/>
        <v>0.099675103</v>
      </c>
      <c r="CC6" s="1" t="str">
        <f t="shared" si="25"/>
        <v>4.06E+±9.97E-</v>
      </c>
      <c r="CD6" s="537">
        <f t="shared" si="26"/>
        <v>196.3177947</v>
      </c>
      <c r="CE6" s="446">
        <f t="shared" si="27"/>
        <v>0.4388684603</v>
      </c>
      <c r="CF6" s="1" t="str">
        <f t="shared" si="34"/>
        <v>196.3±0.439</v>
      </c>
      <c r="CG6" s="116">
        <v>0.1890174861491325</v>
      </c>
      <c r="CH6" s="115">
        <v>4.225486194948156E-4</v>
      </c>
      <c r="CI6" s="115">
        <f t="shared" ref="CI6:CJ6" si="40">CG6*100</f>
        <v>18.90174861</v>
      </c>
      <c r="CJ6" s="115">
        <f t="shared" si="40"/>
        <v>0.04225486195</v>
      </c>
      <c r="CK6" s="1" t="str">
        <f t="shared" si="29"/>
        <v>1.890±4.225</v>
      </c>
      <c r="CL6" s="538">
        <f t="shared" ref="CL6:CM6" si="41">CQ6/100</f>
        <v>6.155022146</v>
      </c>
      <c r="CM6" s="538">
        <f t="shared" si="41"/>
        <v>0.6690605684</v>
      </c>
      <c r="CN6" s="1" t="str">
        <f t="shared" si="37"/>
        <v>6.16±0.67</v>
      </c>
      <c r="CQ6" s="1">
        <v>615.5022146027517</v>
      </c>
      <c r="CR6" s="1">
        <v>66.90605684313391</v>
      </c>
    </row>
    <row r="7">
      <c r="A7" s="119" t="s">
        <v>685</v>
      </c>
      <c r="B7" s="539">
        <v>1.0627049E7</v>
      </c>
      <c r="C7" s="540">
        <v>2393.82</v>
      </c>
      <c r="D7" s="540">
        <f t="shared" si="4"/>
        <v>2393.82</v>
      </c>
      <c r="E7" s="540">
        <v>0.0</v>
      </c>
      <c r="F7" s="540" t="str">
        <f t="array" ref="F7">IFS(AND(E7&gt;0,D7&gt;0),"PC-WT",AND(E7&gt;0,D7=0), "PC",AND(E7=0,D7&gt;0), "WT")</f>
        <v>WT</v>
      </c>
      <c r="G7" s="540">
        <v>98.45</v>
      </c>
      <c r="H7" s="540">
        <v>58229.26802083</v>
      </c>
      <c r="I7" s="541">
        <v>0.13</v>
      </c>
      <c r="J7" s="540">
        <v>0.323</v>
      </c>
      <c r="K7" s="540">
        <v>0.015</v>
      </c>
      <c r="L7" s="540">
        <v>-0.016</v>
      </c>
      <c r="M7" s="540">
        <v>3.686</v>
      </c>
      <c r="N7" s="540">
        <v>0.757</v>
      </c>
      <c r="O7" s="540">
        <v>-0.573</v>
      </c>
      <c r="P7" s="540">
        <v>84.34240760882733</v>
      </c>
      <c r="Q7" s="532">
        <v>13.498376558596956</v>
      </c>
      <c r="R7" s="532">
        <v>12.254536807130599</v>
      </c>
      <c r="S7" s="532"/>
      <c r="T7" s="532">
        <f t="shared" ref="T7:U7" si="42">Q7/100</f>
        <v>0.1349837656</v>
      </c>
      <c r="U7" s="532">
        <f t="shared" si="42"/>
        <v>0.1225453681</v>
      </c>
      <c r="V7" s="1" t="str">
        <f t="shared" si="6"/>
        <v>0.13±0.12</v>
      </c>
      <c r="W7" s="540">
        <v>1.431</v>
      </c>
      <c r="X7" s="540">
        <v>0.03</v>
      </c>
      <c r="Y7" s="540">
        <v>-0.031</v>
      </c>
      <c r="Z7" s="540">
        <v>3.938</v>
      </c>
      <c r="AA7" s="540">
        <v>0.176</v>
      </c>
      <c r="AB7" s="540">
        <v>-0.176</v>
      </c>
      <c r="AC7" s="540">
        <v>979.26</v>
      </c>
      <c r="AD7" s="540">
        <v>1.5744</v>
      </c>
      <c r="AE7" s="540">
        <v>622.0</v>
      </c>
      <c r="AF7" s="534">
        <f t="shared" si="7"/>
        <v>1.57437299</v>
      </c>
      <c r="AG7" s="539">
        <v>2.99</v>
      </c>
      <c r="AH7" s="539">
        <f t="shared" si="8"/>
        <v>0.006775477707</v>
      </c>
      <c r="AI7" s="540">
        <v>0.767</v>
      </c>
      <c r="AJ7" s="540">
        <f t="shared" si="9"/>
        <v>0.002219168174</v>
      </c>
      <c r="AK7" s="540">
        <v>2.223</v>
      </c>
      <c r="AL7" s="540">
        <f t="shared" si="10"/>
        <v>0.008069602273</v>
      </c>
      <c r="AM7" s="540"/>
      <c r="AN7" s="540"/>
      <c r="AO7" s="540"/>
      <c r="AP7" s="540"/>
      <c r="AQ7" s="540"/>
      <c r="AR7" s="542"/>
      <c r="AS7" s="540">
        <f>0.00000014589/0.00000001</f>
        <v>14.589</v>
      </c>
      <c r="AT7" s="540">
        <f t="shared" si="11"/>
        <v>0.03009675876</v>
      </c>
      <c r="AU7" s="1" t="str">
        <f t="shared" si="12"/>
        <v>14.59±0.03</v>
      </c>
      <c r="AV7" s="539">
        <v>2.9904</v>
      </c>
      <c r="AW7" s="543">
        <f t="shared" si="13"/>
        <v>0.006776384125</v>
      </c>
      <c r="AX7" s="1" t="str">
        <f t="shared" si="32"/>
        <v>2.99±0.00</v>
      </c>
      <c r="AY7" s="540"/>
      <c r="AZ7" s="540"/>
      <c r="BA7" s="1" t="str">
        <f t="shared" si="14"/>
        <v>±</v>
      </c>
      <c r="BB7" s="541">
        <v>98.45</v>
      </c>
      <c r="BC7" s="540">
        <v>0.2031</v>
      </c>
      <c r="BD7" s="1" t="str">
        <f t="shared" si="15"/>
        <v>98.4±0.20</v>
      </c>
      <c r="BE7" s="540">
        <v>81.64</v>
      </c>
      <c r="BF7" s="540">
        <v>0.185</v>
      </c>
      <c r="BG7" s="1" t="str">
        <f t="shared" si="16"/>
        <v>81.6±0.19</v>
      </c>
      <c r="BH7" s="540">
        <v>49.77</v>
      </c>
      <c r="BI7" s="540">
        <v>0.144</v>
      </c>
      <c r="BJ7" s="540">
        <v>31.68</v>
      </c>
      <c r="BK7" s="540">
        <v>0.115</v>
      </c>
      <c r="BL7" s="540"/>
      <c r="BM7" s="540"/>
      <c r="BN7" s="1" t="str">
        <f t="shared" si="17"/>
        <v>±</v>
      </c>
      <c r="BO7" s="540"/>
      <c r="BP7" s="540"/>
      <c r="BQ7" s="540"/>
      <c r="BR7" s="542"/>
      <c r="BS7" s="541">
        <f t="shared" si="18"/>
        <v>2.898305085</v>
      </c>
      <c r="BT7" s="532">
        <f t="shared" si="19"/>
        <v>0.01345403863</v>
      </c>
      <c r="BU7" s="1" t="str">
        <f t="shared" si="20"/>
        <v>2.90±0.01</v>
      </c>
      <c r="BV7" s="540">
        <f t="shared" si="21"/>
        <v>0.6365280289</v>
      </c>
      <c r="BW7" s="532">
        <f t="shared" si="22"/>
        <v>0.002954786485</v>
      </c>
      <c r="BX7" s="1" t="str">
        <f t="shared" si="23"/>
        <v>0.64±0.00</v>
      </c>
      <c r="BY7" s="536">
        <v>3.4528646720522225E37</v>
      </c>
      <c r="BZ7" s="536">
        <v>7.824350371504913E34</v>
      </c>
      <c r="CA7" s="536">
        <f t="shared" ref="CA7:CB7" si="43">BY7*1E-36</f>
        <v>34.52864672</v>
      </c>
      <c r="CB7" s="536">
        <f t="shared" si="43"/>
        <v>0.07824350372</v>
      </c>
      <c r="CC7" s="1" t="str">
        <f t="shared" si="25"/>
        <v>3.45E+±7.82E-</v>
      </c>
      <c r="CD7" s="537">
        <f t="shared" si="26"/>
        <v>165.0766747</v>
      </c>
      <c r="CE7" s="446">
        <f t="shared" si="27"/>
        <v>0.3405492396</v>
      </c>
      <c r="CF7" s="1" t="str">
        <f t="shared" si="34"/>
        <v>165.0±0.341</v>
      </c>
      <c r="CG7" s="116">
        <v>0.15893810405934836</v>
      </c>
      <c r="CH7" s="115">
        <v>3.2788551482431337E-4</v>
      </c>
      <c r="CI7" s="115">
        <f t="shared" ref="CI7:CJ7" si="44">CG7*100</f>
        <v>15.89381041</v>
      </c>
      <c r="CJ7" s="115">
        <f t="shared" si="44"/>
        <v>0.03278855148</v>
      </c>
      <c r="CK7" s="1" t="str">
        <f t="shared" si="29"/>
        <v>1.589±3.279</v>
      </c>
      <c r="CL7" s="538">
        <f t="shared" ref="CL7:CM7" si="45">CQ7/100</f>
        <v>4.121029866</v>
      </c>
      <c r="CM7" s="538">
        <f t="shared" si="45"/>
        <v>0.3827823956</v>
      </c>
      <c r="CN7" s="1" t="str">
        <f t="shared" si="37"/>
        <v>4.12±0.38</v>
      </c>
      <c r="CQ7" s="1">
        <v>412.10298656773784</v>
      </c>
      <c r="CR7" s="1">
        <v>38.27823956494142</v>
      </c>
    </row>
    <row r="8">
      <c r="A8" s="119" t="s">
        <v>685</v>
      </c>
      <c r="B8" s="539">
        <v>1.0627053E7</v>
      </c>
      <c r="C8" s="540">
        <v>2029.224</v>
      </c>
      <c r="D8" s="540">
        <f t="shared" si="4"/>
        <v>2029.224</v>
      </c>
      <c r="E8" s="540">
        <v>0.0</v>
      </c>
      <c r="F8" s="540" t="str">
        <f t="array" ref="F8">IFS(AND(E8&gt;0,D8&gt;0),"PC-WT",AND(E8&gt;0,D8=0), "PC",AND(E8=0,D8&gt;0), "WT")</f>
        <v>WT</v>
      </c>
      <c r="G8" s="540">
        <v>97.65</v>
      </c>
      <c r="H8" s="540">
        <v>58237.96802083</v>
      </c>
      <c r="I8" s="541">
        <v>0.13</v>
      </c>
      <c r="J8" s="540">
        <v>0.257</v>
      </c>
      <c r="K8" s="540">
        <v>0.016</v>
      </c>
      <c r="L8" s="540">
        <v>-0.014</v>
      </c>
      <c r="M8" s="540">
        <v>13.078</v>
      </c>
      <c r="N8" s="540">
        <v>3.699</v>
      </c>
      <c r="O8" s="540">
        <v>-2.663</v>
      </c>
      <c r="P8" s="540">
        <v>158.86893900445094</v>
      </c>
      <c r="Q8" s="532">
        <v>29.75096607043497</v>
      </c>
      <c r="R8" s="532">
        <v>25.336966579984534</v>
      </c>
      <c r="S8" s="532"/>
      <c r="T8" s="532">
        <f t="shared" ref="T8:U8" si="46">Q8/100</f>
        <v>0.2975096607</v>
      </c>
      <c r="U8" s="532">
        <f t="shared" si="46"/>
        <v>0.2533696658</v>
      </c>
      <c r="V8" s="1" t="str">
        <f t="shared" si="6"/>
        <v>0.30±0.25</v>
      </c>
      <c r="W8" s="540">
        <v>1.494</v>
      </c>
      <c r="X8" s="540">
        <v>0.025</v>
      </c>
      <c r="Y8" s="540">
        <v>-0.026</v>
      </c>
      <c r="Z8" s="540">
        <v>4.847</v>
      </c>
      <c r="AA8" s="540">
        <v>0.173</v>
      </c>
      <c r="AB8" s="540">
        <v>-0.176</v>
      </c>
      <c r="AC8" s="540">
        <v>774.41</v>
      </c>
      <c r="AD8" s="540">
        <v>1.3193</v>
      </c>
      <c r="AE8" s="540">
        <v>587.0</v>
      </c>
      <c r="AF8" s="534">
        <f t="shared" si="7"/>
        <v>1.319267462</v>
      </c>
      <c r="AG8" s="539">
        <v>3.347</v>
      </c>
      <c r="AH8" s="539">
        <f t="shared" si="8"/>
        <v>0.008356948298</v>
      </c>
      <c r="AI8" s="540">
        <v>0.879</v>
      </c>
      <c r="AJ8" s="540">
        <f t="shared" si="9"/>
        <v>0.002802452483</v>
      </c>
      <c r="AK8" s="540">
        <v>2.468</v>
      </c>
      <c r="AL8" s="540">
        <f t="shared" si="10"/>
        <v>0.009973368665</v>
      </c>
      <c r="AM8" s="540"/>
      <c r="AN8" s="540"/>
      <c r="AO8" s="540"/>
      <c r="AP8" s="540"/>
      <c r="AQ8" s="540"/>
      <c r="AR8" s="542"/>
      <c r="AS8" s="540">
        <f>0.00000014822/0.00000001</f>
        <v>14.822</v>
      </c>
      <c r="AT8" s="540">
        <f t="shared" si="11"/>
        <v>0.03336278136</v>
      </c>
      <c r="AU8" s="1" t="str">
        <f t="shared" si="12"/>
        <v>14.82±0.03</v>
      </c>
      <c r="AV8" s="539">
        <v>3.3472</v>
      </c>
      <c r="AW8" s="543">
        <f t="shared" si="13"/>
        <v>0.008357447667</v>
      </c>
      <c r="AX8" s="1" t="str">
        <f t="shared" si="32"/>
        <v>3.35±0.00</v>
      </c>
      <c r="AY8" s="540"/>
      <c r="AZ8" s="540"/>
      <c r="BA8" s="1" t="str">
        <f t="shared" si="14"/>
        <v>±</v>
      </c>
      <c r="BB8" s="541">
        <v>97.65</v>
      </c>
      <c r="BC8" s="540">
        <v>0.2198</v>
      </c>
      <c r="BD8" s="1" t="str">
        <f t="shared" si="15"/>
        <v>97.6±0.22</v>
      </c>
      <c r="BE8" s="540">
        <v>79.3</v>
      </c>
      <c r="BF8" s="540">
        <v>0.198</v>
      </c>
      <c r="BG8" s="1" t="str">
        <f t="shared" si="16"/>
        <v>79.3±0.20</v>
      </c>
      <c r="BH8" s="540">
        <v>48.93</v>
      </c>
      <c r="BI8" s="540">
        <v>0.156</v>
      </c>
      <c r="BJ8" s="540">
        <v>30.19</v>
      </c>
      <c r="BK8" s="540">
        <v>0.122</v>
      </c>
      <c r="BL8" s="540"/>
      <c r="BM8" s="540"/>
      <c r="BN8" s="1" t="str">
        <f t="shared" si="17"/>
        <v>±</v>
      </c>
      <c r="BO8" s="540"/>
      <c r="BP8" s="540"/>
      <c r="BQ8" s="540"/>
      <c r="BR8" s="542"/>
      <c r="BS8" s="541">
        <f t="shared" si="18"/>
        <v>2.807736064</v>
      </c>
      <c r="BT8" s="532">
        <f t="shared" si="19"/>
        <v>0.01445236175</v>
      </c>
      <c r="BU8" s="1" t="str">
        <f t="shared" si="20"/>
        <v>2.81±0.01</v>
      </c>
      <c r="BV8" s="540">
        <f t="shared" si="21"/>
        <v>0.6170038831</v>
      </c>
      <c r="BW8" s="532">
        <f t="shared" si="22"/>
        <v>0.003175926481</v>
      </c>
      <c r="BX8" s="1" t="str">
        <f t="shared" si="23"/>
        <v>0.62±0.00</v>
      </c>
      <c r="BY8" s="536">
        <v>3.865129785069829E37</v>
      </c>
      <c r="BZ8" s="536">
        <v>9.650639312028072E34</v>
      </c>
      <c r="CA8" s="536">
        <f t="shared" ref="CA8:CB8" si="47">BY8*1E-36</f>
        <v>38.65129785</v>
      </c>
      <c r="CB8" s="536">
        <f t="shared" si="47"/>
        <v>0.09650639312</v>
      </c>
      <c r="CC8" s="1" t="str">
        <f t="shared" si="25"/>
        <v>3.87E+±9.65E-</v>
      </c>
      <c r="CD8" s="537">
        <f t="shared" si="26"/>
        <v>167.7131039</v>
      </c>
      <c r="CE8" s="446">
        <f t="shared" si="27"/>
        <v>0.3775047643</v>
      </c>
      <c r="CF8" s="1" t="str">
        <f t="shared" si="34"/>
        <v>167.7±0.378</v>
      </c>
      <c r="CG8" s="116">
        <v>0.16147649450734539</v>
      </c>
      <c r="CH8" s="115">
        <v>3.6346680484090644E-4</v>
      </c>
      <c r="CI8" s="115">
        <f t="shared" ref="CI8:CJ8" si="48">CG8*100</f>
        <v>16.14764945</v>
      </c>
      <c r="CJ8" s="115">
        <f t="shared" si="48"/>
        <v>0.03634668048</v>
      </c>
      <c r="CK8" s="1" t="str">
        <f t="shared" si="29"/>
        <v>1.615±3.635</v>
      </c>
      <c r="CL8" s="538">
        <f t="shared" ref="CL8:CM8" si="49">CQ8/100</f>
        <v>6.561229098</v>
      </c>
      <c r="CM8" s="538">
        <f t="shared" si="49"/>
        <v>0.8169970316</v>
      </c>
      <c r="CN8" s="1" t="str">
        <f t="shared" si="37"/>
        <v>6.56±0.82</v>
      </c>
      <c r="CQ8" s="1">
        <v>656.1229097940646</v>
      </c>
      <c r="CR8" s="1">
        <v>81.69970315541363</v>
      </c>
    </row>
    <row r="9">
      <c r="A9" s="119" t="s">
        <v>685</v>
      </c>
      <c r="B9" s="539">
        <v>1.0627056E7</v>
      </c>
      <c r="C9" s="540">
        <v>2224.206</v>
      </c>
      <c r="D9" s="540">
        <f t="shared" si="4"/>
        <v>2224.206</v>
      </c>
      <c r="E9" s="540">
        <v>0.0</v>
      </c>
      <c r="F9" s="540" t="str">
        <f t="array" ref="F9">IFS(AND(E9&gt;0,D9&gt;0),"PC-WT",AND(E9&gt;0,D9=0), "PC",AND(E9=0,D9&gt;0), "WT")</f>
        <v>WT</v>
      </c>
      <c r="G9" s="540">
        <v>99.47</v>
      </c>
      <c r="H9" s="540">
        <v>58241.34232639</v>
      </c>
      <c r="I9" s="541">
        <v>0.13</v>
      </c>
      <c r="J9" s="540">
        <v>0.254</v>
      </c>
      <c r="K9" s="540">
        <v>0.015</v>
      </c>
      <c r="L9" s="540">
        <v>-0.015</v>
      </c>
      <c r="M9" s="540">
        <v>12.38</v>
      </c>
      <c r="N9" s="540">
        <v>3.972</v>
      </c>
      <c r="O9" s="540">
        <v>-2.734</v>
      </c>
      <c r="P9" s="540">
        <v>154.57122577831475</v>
      </c>
      <c r="Q9" s="532">
        <v>31.223323692716544</v>
      </c>
      <c r="R9" s="532">
        <v>25.521497376160326</v>
      </c>
      <c r="S9" s="532"/>
      <c r="T9" s="532">
        <f t="shared" ref="T9:U9" si="50">Q9/100</f>
        <v>0.3122332369</v>
      </c>
      <c r="U9" s="532">
        <f t="shared" si="50"/>
        <v>0.2552149738</v>
      </c>
      <c r="V9" s="1" t="str">
        <f t="shared" si="6"/>
        <v>0.31±0.26</v>
      </c>
      <c r="W9" s="540">
        <v>1.529</v>
      </c>
      <c r="X9" s="540">
        <v>0.026</v>
      </c>
      <c r="Y9" s="540">
        <v>-0.027</v>
      </c>
      <c r="Z9" s="540">
        <v>4.703</v>
      </c>
      <c r="AA9" s="540">
        <v>0.172</v>
      </c>
      <c r="AB9" s="540">
        <v>-0.175</v>
      </c>
      <c r="AC9" s="540">
        <v>887.85</v>
      </c>
      <c r="AD9" s="540">
        <v>1.4773</v>
      </c>
      <c r="AE9" s="540">
        <v>601.0</v>
      </c>
      <c r="AF9" s="534">
        <f t="shared" si="7"/>
        <v>1.477287854</v>
      </c>
      <c r="AG9" s="539">
        <v>3.098</v>
      </c>
      <c r="AH9" s="539">
        <f t="shared" si="8"/>
        <v>0.007337772817</v>
      </c>
      <c r="AI9" s="540">
        <v>0.829</v>
      </c>
      <c r="AJ9" s="540">
        <f t="shared" si="9"/>
        <v>0.002485508695</v>
      </c>
      <c r="AK9" s="540">
        <v>2.269</v>
      </c>
      <c r="AL9" s="540">
        <f t="shared" si="10"/>
        <v>0.008732664474</v>
      </c>
      <c r="AM9" s="540"/>
      <c r="AN9" s="540"/>
      <c r="AO9" s="540"/>
      <c r="AP9" s="540"/>
      <c r="AQ9" s="540"/>
      <c r="AR9" s="542"/>
      <c r="AS9" s="540">
        <f>0.00000012934/0.00000001</f>
        <v>12.934</v>
      </c>
      <c r="AT9" s="540">
        <f t="shared" si="11"/>
        <v>0.02754017493</v>
      </c>
      <c r="AU9" s="1" t="str">
        <f t="shared" si="12"/>
        <v>12.93±0.03</v>
      </c>
      <c r="AV9" s="539">
        <v>3.0977</v>
      </c>
      <c r="AW9" s="543">
        <f t="shared" si="13"/>
        <v>0.007337062252</v>
      </c>
      <c r="AX9" s="1" t="str">
        <f t="shared" si="32"/>
        <v>3.10±0.00</v>
      </c>
      <c r="AY9" s="540"/>
      <c r="AZ9" s="540"/>
      <c r="BA9" s="1" t="str">
        <f t="shared" si="14"/>
        <v>±</v>
      </c>
      <c r="BB9" s="541">
        <v>99.47</v>
      </c>
      <c r="BC9" s="540">
        <v>0.2118</v>
      </c>
      <c r="BD9" s="1" t="str">
        <f t="shared" si="15"/>
        <v>99.4±0.21</v>
      </c>
      <c r="BE9" s="540">
        <v>80.64</v>
      </c>
      <c r="BF9" s="540">
        <v>0.191</v>
      </c>
      <c r="BG9" s="1" t="str">
        <f t="shared" si="16"/>
        <v>80.6±0.19</v>
      </c>
      <c r="BH9" s="540">
        <v>50.03</v>
      </c>
      <c r="BI9" s="540">
        <v>0.15</v>
      </c>
      <c r="BJ9" s="540">
        <v>30.4</v>
      </c>
      <c r="BK9" s="540">
        <v>0.117</v>
      </c>
      <c r="BL9" s="540"/>
      <c r="BM9" s="540"/>
      <c r="BN9" s="1" t="str">
        <f t="shared" si="17"/>
        <v>±</v>
      </c>
      <c r="BO9" s="540"/>
      <c r="BP9" s="540"/>
      <c r="BQ9" s="540"/>
      <c r="BR9" s="542"/>
      <c r="BS9" s="541">
        <f t="shared" si="18"/>
        <v>2.737032569</v>
      </c>
      <c r="BT9" s="532">
        <f t="shared" si="19"/>
        <v>0.01335312326</v>
      </c>
      <c r="BU9" s="1" t="str">
        <f t="shared" si="20"/>
        <v>2.74±0.01</v>
      </c>
      <c r="BV9" s="540">
        <f t="shared" si="21"/>
        <v>0.6076354187</v>
      </c>
      <c r="BW9" s="532">
        <f t="shared" si="22"/>
        <v>0.002964462584</v>
      </c>
      <c r="BX9" s="1" t="str">
        <f t="shared" si="23"/>
        <v>0.61±0.00</v>
      </c>
      <c r="BY9" s="536">
        <v>3.577583529771834E37</v>
      </c>
      <c r="BZ9" s="536">
        <v>8.473691148145093E34</v>
      </c>
      <c r="CA9" s="536">
        <f t="shared" ref="CA9:CB9" si="51">BY9*1E-36</f>
        <v>35.7758353</v>
      </c>
      <c r="CB9" s="536">
        <f t="shared" si="51"/>
        <v>0.08473691148</v>
      </c>
      <c r="CC9" s="1" t="str">
        <f t="shared" si="25"/>
        <v>3.58E+±8.47E-</v>
      </c>
      <c r="CD9" s="537">
        <f t="shared" si="26"/>
        <v>146.350107</v>
      </c>
      <c r="CE9" s="446">
        <f t="shared" si="27"/>
        <v>0.3116211185</v>
      </c>
      <c r="CF9" s="1" t="str">
        <f t="shared" si="34"/>
        <v>146.3±0.312</v>
      </c>
      <c r="CG9" s="116">
        <v>0.14090790581284607</v>
      </c>
      <c r="CH9" s="115">
        <v>3.0003312004786163E-4</v>
      </c>
      <c r="CI9" s="115">
        <f t="shared" ref="CI9:CJ9" si="52">CG9*100</f>
        <v>14.09079058</v>
      </c>
      <c r="CJ9" s="115">
        <f t="shared" si="52"/>
        <v>0.030003312</v>
      </c>
      <c r="CK9" s="1" t="str">
        <f t="shared" si="29"/>
        <v>1.409±3.000</v>
      </c>
      <c r="CL9" s="538">
        <f t="shared" ref="CL9:CM9" si="53">CQ9/100</f>
        <v>6.274758846</v>
      </c>
      <c r="CM9" s="538">
        <f t="shared" si="53"/>
        <v>0.7411445201</v>
      </c>
      <c r="CN9" s="1" t="str">
        <f t="shared" si="37"/>
        <v>6.27±0.74</v>
      </c>
      <c r="CQ9" s="1">
        <v>627.4758846218031</v>
      </c>
      <c r="CR9" s="1">
        <v>74.11445200506206</v>
      </c>
    </row>
    <row r="10">
      <c r="A10" s="119" t="s">
        <v>686</v>
      </c>
      <c r="B10" s="544">
        <v>8.8657005E7</v>
      </c>
      <c r="C10" s="545">
        <v>2003.227</v>
      </c>
      <c r="D10" s="545">
        <f t="shared" si="4"/>
        <v>2003.227</v>
      </c>
      <c r="E10" s="545">
        <v>0.0</v>
      </c>
      <c r="F10" s="545" t="str">
        <f t="array" ref="F10">IFS(AND(E10&gt;0,D10&gt;0),"PC-WT",AND(E10&gt;0,D10=0), "PC",AND(E10=0,D10&gt;0), "WT")</f>
        <v>WT</v>
      </c>
      <c r="G10" s="545">
        <v>92.29</v>
      </c>
      <c r="H10" s="545">
        <v>58280.14371528</v>
      </c>
      <c r="I10" s="546">
        <v>0.13</v>
      </c>
      <c r="J10" s="545">
        <v>0.219</v>
      </c>
      <c r="K10" s="545">
        <v>0.014</v>
      </c>
      <c r="L10" s="545">
        <v>-0.014</v>
      </c>
      <c r="M10" s="545">
        <v>9.898</v>
      </c>
      <c r="N10" s="545">
        <v>3.953</v>
      </c>
      <c r="O10" s="545">
        <v>-2.634</v>
      </c>
      <c r="P10" s="545">
        <v>138.21082309838204</v>
      </c>
      <c r="Q10" s="532">
        <v>32.39682520460715</v>
      </c>
      <c r="R10" s="532">
        <v>25.02091580661769</v>
      </c>
      <c r="S10" s="532"/>
      <c r="T10" s="532">
        <f t="shared" ref="T10:U10" si="54">Q10/100</f>
        <v>0.323968252</v>
      </c>
      <c r="U10" s="532">
        <f t="shared" si="54"/>
        <v>0.2502091581</v>
      </c>
      <c r="V10" s="1" t="str">
        <f t="shared" si="6"/>
        <v>0.32±0.25</v>
      </c>
      <c r="W10" s="545">
        <v>1.581</v>
      </c>
      <c r="X10" s="545">
        <v>0.024</v>
      </c>
      <c r="Y10" s="545">
        <v>-0.025</v>
      </c>
      <c r="Z10" s="545">
        <v>1.839</v>
      </c>
      <c r="AA10" s="545">
        <v>0.058</v>
      </c>
      <c r="AB10" s="545">
        <v>-0.06</v>
      </c>
      <c r="AC10" s="545">
        <v>757.42</v>
      </c>
      <c r="AD10" s="545">
        <v>1.3218</v>
      </c>
      <c r="AE10" s="545">
        <v>573.0</v>
      </c>
      <c r="AF10" s="534">
        <f t="shared" si="7"/>
        <v>1.321849913</v>
      </c>
      <c r="AG10" s="544">
        <v>1.124</v>
      </c>
      <c r="AH10" s="544">
        <f t="shared" si="8"/>
        <v>0.002933768352</v>
      </c>
      <c r="AI10" s="545">
        <v>0.306</v>
      </c>
      <c r="AJ10" s="545">
        <f t="shared" si="9"/>
        <v>0.001011130435</v>
      </c>
      <c r="AK10" s="545">
        <v>0.817</v>
      </c>
      <c r="AL10" s="545">
        <f t="shared" si="10"/>
        <v>0.003492473511</v>
      </c>
      <c r="AM10" s="545"/>
      <c r="AN10" s="545"/>
      <c r="AO10" s="545"/>
      <c r="AP10" s="545"/>
      <c r="AQ10" s="545"/>
      <c r="AR10" s="547"/>
      <c r="AS10" s="545">
        <v>4.3397</v>
      </c>
      <c r="AT10" s="545">
        <f t="shared" si="11"/>
        <v>0.01010512006</v>
      </c>
      <c r="AU10" s="1" t="str">
        <f t="shared" ref="AU10:AU11" si="59">LEFT(AS10,4)&amp;"±"&amp;LEFT(AT10,4)</f>
        <v>4.34±0.01</v>
      </c>
      <c r="AV10" s="544">
        <v>1.1236</v>
      </c>
      <c r="AW10" s="548">
        <f t="shared" si="13"/>
        <v>0.002932724307</v>
      </c>
      <c r="AX10" s="1" t="str">
        <f t="shared" si="32"/>
        <v>1.12±0.00</v>
      </c>
      <c r="AY10" s="545"/>
      <c r="AZ10" s="545"/>
      <c r="BA10" s="1" t="str">
        <f t="shared" si="14"/>
        <v>±</v>
      </c>
      <c r="BB10" s="546">
        <v>92.29</v>
      </c>
      <c r="BC10" s="545">
        <v>0.2149</v>
      </c>
      <c r="BD10" s="1" t="str">
        <f t="shared" si="15"/>
        <v>92.2±0.21</v>
      </c>
      <c r="BE10" s="545">
        <v>73.56</v>
      </c>
      <c r="BF10" s="545">
        <v>0.192</v>
      </c>
      <c r="BG10" s="1" t="str">
        <f t="shared" si="16"/>
        <v>73.5±0.19</v>
      </c>
      <c r="BH10" s="545">
        <v>46.0</v>
      </c>
      <c r="BI10" s="545">
        <v>0.152</v>
      </c>
      <c r="BJ10" s="545">
        <v>27.37</v>
      </c>
      <c r="BK10" s="545">
        <v>0.117</v>
      </c>
      <c r="BL10" s="545"/>
      <c r="BM10" s="545"/>
      <c r="BN10" s="1" t="str">
        <f t="shared" si="17"/>
        <v>±</v>
      </c>
      <c r="BO10" s="545"/>
      <c r="BP10" s="545"/>
      <c r="BQ10" s="545"/>
      <c r="BR10" s="547"/>
      <c r="BS10" s="546">
        <f t="shared" si="18"/>
        <v>2.669934641</v>
      </c>
      <c r="BT10" s="532">
        <f t="shared" si="19"/>
        <v>0.01442561289</v>
      </c>
      <c r="BU10" s="1" t="str">
        <f t="shared" si="20"/>
        <v>2.67±0.01</v>
      </c>
      <c r="BV10" s="545">
        <f t="shared" si="21"/>
        <v>0.595</v>
      </c>
      <c r="BW10" s="532">
        <f t="shared" si="22"/>
        <v>0.0032147752</v>
      </c>
      <c r="BX10" s="1" t="str">
        <f t="shared" si="23"/>
        <v>0.60±0.00</v>
      </c>
      <c r="BY10" s="536">
        <v>1.297999963674481E37</v>
      </c>
      <c r="BZ10" s="536">
        <v>3.3879281270459536E34</v>
      </c>
      <c r="CA10" s="536">
        <f t="shared" ref="CA10:CB10" si="55">BY10*1E-36</f>
        <v>12.97999964</v>
      </c>
      <c r="CB10" s="536">
        <f t="shared" si="55"/>
        <v>0.03387928127</v>
      </c>
      <c r="CC10" s="1" t="str">
        <f t="shared" si="25"/>
        <v>1.30E+±3.39E-</v>
      </c>
      <c r="CD10" s="537">
        <f t="shared" si="26"/>
        <v>49.10434199</v>
      </c>
      <c r="CE10" s="446">
        <f t="shared" si="27"/>
        <v>0.1143409155</v>
      </c>
      <c r="CF10" s="1" t="str">
        <f t="shared" si="34"/>
        <v>49.10±0.114</v>
      </c>
      <c r="CG10" s="116">
        <v>0.04727833917241442</v>
      </c>
      <c r="CH10" s="115">
        <v>1.100890138492996E-4</v>
      </c>
      <c r="CI10" s="115">
        <f t="shared" ref="CI10:CJ10" si="56">CG10*100</f>
        <v>4.727833917</v>
      </c>
      <c r="CJ10" s="115">
        <f t="shared" si="56"/>
        <v>0.01100890138</v>
      </c>
      <c r="CK10" s="1" t="str">
        <f t="shared" si="29"/>
        <v>4.728±1.101</v>
      </c>
      <c r="CL10" s="538">
        <f t="shared" ref="CL10:CM10" si="57">CQ10/100</f>
        <v>4.889221004</v>
      </c>
      <c r="CM10" s="538">
        <f t="shared" si="57"/>
        <v>0.6251327799</v>
      </c>
      <c r="CN10" s="1" t="str">
        <f t="shared" si="37"/>
        <v>4.89±0.63</v>
      </c>
      <c r="CQ10" s="1">
        <v>488.9221004137533</v>
      </c>
      <c r="CR10" s="1">
        <v>62.513277987801985</v>
      </c>
    </row>
    <row r="11">
      <c r="A11" s="119" t="s">
        <v>686</v>
      </c>
      <c r="B11" s="544">
        <v>8.8779001E7</v>
      </c>
      <c r="C11" s="545">
        <v>2193.232</v>
      </c>
      <c r="D11" s="545">
        <f t="shared" si="4"/>
        <v>2193.232</v>
      </c>
      <c r="E11" s="545">
        <v>0.0</v>
      </c>
      <c r="F11" s="545" t="str">
        <f t="array" ref="F11">IFS(AND(E11&gt;0,D11&gt;0),"PC-WT",AND(E11&gt;0,D11=0), "PC",AND(E11=0,D11&gt;0), "WT")</f>
        <v>WT</v>
      </c>
      <c r="G11" s="545">
        <v>90.54</v>
      </c>
      <c r="H11" s="545">
        <v>58280.59649306</v>
      </c>
      <c r="I11" s="546">
        <v>0.13</v>
      </c>
      <c r="J11" s="545">
        <v>0.198</v>
      </c>
      <c r="K11" s="545">
        <v>0.011</v>
      </c>
      <c r="L11" s="545">
        <v>-0.011</v>
      </c>
      <c r="M11" s="545">
        <v>20.783</v>
      </c>
      <c r="N11" s="545">
        <v>7.9006</v>
      </c>
      <c r="O11" s="545">
        <v>-5.401</v>
      </c>
      <c r="P11" s="545">
        <v>200.2730203052442</v>
      </c>
      <c r="Q11" s="532">
        <v>45.31538397417755</v>
      </c>
      <c r="R11" s="532">
        <v>35.7996703183694</v>
      </c>
      <c r="S11" s="532"/>
      <c r="T11" s="532">
        <f t="shared" ref="T11:U11" si="58">Q11/100</f>
        <v>0.4531538397</v>
      </c>
      <c r="U11" s="532">
        <f t="shared" si="58"/>
        <v>0.3579967032</v>
      </c>
      <c r="V11" s="1" t="str">
        <f t="shared" si="6"/>
        <v>0.45±0.36</v>
      </c>
      <c r="W11" s="545">
        <v>1.597</v>
      </c>
      <c r="X11" s="545">
        <v>0.019</v>
      </c>
      <c r="Y11" s="545">
        <v>-0.0201</v>
      </c>
      <c r="Z11" s="545">
        <v>2.219</v>
      </c>
      <c r="AA11" s="545">
        <v>0.055</v>
      </c>
      <c r="AB11" s="545">
        <v>-0.057</v>
      </c>
      <c r="AC11" s="545">
        <v>761.2</v>
      </c>
      <c r="AD11" s="545">
        <v>1.3147</v>
      </c>
      <c r="AE11" s="545">
        <v>579.0</v>
      </c>
      <c r="AF11" s="534">
        <f t="shared" si="7"/>
        <v>1.314680484</v>
      </c>
      <c r="AG11" s="544">
        <v>1.322</v>
      </c>
      <c r="AH11" s="544">
        <f t="shared" si="8"/>
        <v>0.003337087379</v>
      </c>
      <c r="AI11" s="545">
        <v>0.361</v>
      </c>
      <c r="AJ11" s="545">
        <f t="shared" si="9"/>
        <v>0.001147687861</v>
      </c>
      <c r="AK11" s="545">
        <v>0.961</v>
      </c>
      <c r="AL11" s="545">
        <f t="shared" si="10"/>
        <v>0.003958107607</v>
      </c>
      <c r="AM11" s="545"/>
      <c r="AN11" s="545"/>
      <c r="AO11" s="545"/>
      <c r="AP11" s="545"/>
      <c r="AQ11" s="545"/>
      <c r="AR11" s="547"/>
      <c r="AS11" s="545">
        <v>5.0006</v>
      </c>
      <c r="AT11" s="545">
        <f t="shared" si="11"/>
        <v>0.01123395229</v>
      </c>
      <c r="AU11" s="1" t="str">
        <f t="shared" si="59"/>
        <v>5.00±0.01</v>
      </c>
      <c r="AV11" s="544">
        <v>1.3219</v>
      </c>
      <c r="AW11" s="548">
        <f t="shared" si="13"/>
        <v>0.003336834951</v>
      </c>
      <c r="AX11" s="1" t="str">
        <f t="shared" si="32"/>
        <v>1.32±0.00</v>
      </c>
      <c r="AY11" s="545"/>
      <c r="AZ11" s="545"/>
      <c r="BA11" s="1" t="str">
        <f t="shared" si="14"/>
        <v>±</v>
      </c>
      <c r="BB11" s="546">
        <v>90.54</v>
      </c>
      <c r="BC11" s="545">
        <v>0.2034</v>
      </c>
      <c r="BD11" s="1" t="str">
        <f t="shared" si="15"/>
        <v>90.5±0.20</v>
      </c>
      <c r="BE11" s="545">
        <v>72.1</v>
      </c>
      <c r="BF11" s="545">
        <v>0.182</v>
      </c>
      <c r="BG11" s="1" t="str">
        <f t="shared" si="16"/>
        <v>72.1±0.18</v>
      </c>
      <c r="BH11" s="545">
        <v>44.98</v>
      </c>
      <c r="BI11" s="545">
        <v>0.143</v>
      </c>
      <c r="BJ11" s="545">
        <v>26.95</v>
      </c>
      <c r="BK11" s="545">
        <v>0.111</v>
      </c>
      <c r="BL11" s="545"/>
      <c r="BM11" s="545"/>
      <c r="BN11" s="1" t="str">
        <f t="shared" si="17"/>
        <v>±</v>
      </c>
      <c r="BO11" s="545"/>
      <c r="BP11" s="545"/>
      <c r="BQ11" s="545"/>
      <c r="BR11" s="547"/>
      <c r="BS11" s="546">
        <f t="shared" si="18"/>
        <v>2.662049861</v>
      </c>
      <c r="BT11" s="532">
        <f t="shared" si="19"/>
        <v>0.01385065845</v>
      </c>
      <c r="BU11" s="1" t="str">
        <f t="shared" si="20"/>
        <v>2.66±0.01</v>
      </c>
      <c r="BV11" s="545">
        <f t="shared" si="21"/>
        <v>0.5991551801</v>
      </c>
      <c r="BW11" s="532">
        <f t="shared" si="22"/>
        <v>0.003117407331</v>
      </c>
      <c r="BX11" s="1" t="str">
        <f t="shared" si="23"/>
        <v>0.60±0.00</v>
      </c>
      <c r="BY11" s="536">
        <v>1.526651202827103E37</v>
      </c>
      <c r="BZ11" s="536">
        <v>3.8536826479130757E34</v>
      </c>
      <c r="CA11" s="536">
        <f t="shared" ref="CA11:CB11" si="60">BY11*1E-36</f>
        <v>15.26651203</v>
      </c>
      <c r="CB11" s="536">
        <f t="shared" si="60"/>
        <v>0.03853682648</v>
      </c>
      <c r="CC11" s="1" t="str">
        <f t="shared" si="25"/>
        <v>1.53E+±3.85E-</v>
      </c>
      <c r="CD11" s="537">
        <f t="shared" si="26"/>
        <v>56.58252242</v>
      </c>
      <c r="CE11" s="446">
        <f t="shared" si="27"/>
        <v>0.1271138178</v>
      </c>
      <c r="CF11" s="1" t="str">
        <f t="shared" si="34"/>
        <v>56.58±0.127</v>
      </c>
      <c r="CG11" s="116">
        <v>0.05447843465344969</v>
      </c>
      <c r="CH11" s="115">
        <v>1.223869406727597E-4</v>
      </c>
      <c r="CI11" s="115">
        <f t="shared" ref="CI11:CJ11" si="61">CG11*100</f>
        <v>5.447843465</v>
      </c>
      <c r="CJ11" s="115">
        <f t="shared" si="61"/>
        <v>0.01223869407</v>
      </c>
      <c r="CK11" s="1" t="str">
        <f t="shared" si="29"/>
        <v>5.448±1.224</v>
      </c>
      <c r="CL11" s="538">
        <f t="shared" ref="CL11:CM11" si="62">CQ11/100</f>
        <v>6.420645945</v>
      </c>
      <c r="CM11" s="538">
        <f t="shared" si="62"/>
        <v>0.713442678</v>
      </c>
      <c r="CN11" s="1" t="str">
        <f t="shared" si="37"/>
        <v>6.42±0.71</v>
      </c>
      <c r="CQ11" s="1">
        <v>642.064594515641</v>
      </c>
      <c r="CR11" s="1">
        <v>71.34426779539466</v>
      </c>
    </row>
    <row r="12">
      <c r="A12" s="119" t="s">
        <v>687</v>
      </c>
      <c r="B12" s="539">
        <v>1.0627076E7</v>
      </c>
      <c r="C12" s="540">
        <v>2188.512</v>
      </c>
      <c r="D12" s="540">
        <f t="shared" si="4"/>
        <v>2188.512</v>
      </c>
      <c r="E12" s="540">
        <v>0.0</v>
      </c>
      <c r="F12" s="540" t="str">
        <f t="array" ref="F12">IFS(AND(E12&gt;0,D12&gt;0),"PC-WT",AND(E12&gt;0,D12=0), "PC",AND(E12=0,D12&gt;0), "WT")</f>
        <v>WT</v>
      </c>
      <c r="G12" s="540">
        <v>96.42</v>
      </c>
      <c r="H12" s="540">
        <v>58307.23399306</v>
      </c>
      <c r="I12" s="541">
        <v>0.13</v>
      </c>
      <c r="J12" s="540">
        <v>0.842</v>
      </c>
      <c r="K12" s="540">
        <v>0.014</v>
      </c>
      <c r="L12" s="540">
        <v>-0.013</v>
      </c>
      <c r="M12" s="540">
        <v>0.794</v>
      </c>
      <c r="N12" s="540">
        <v>0.056</v>
      </c>
      <c r="O12" s="540">
        <v>-0.051</v>
      </c>
      <c r="P12" s="540">
        <v>38.591781732845135</v>
      </c>
      <c r="Q12" s="532">
        <v>4.954413174589607</v>
      </c>
      <c r="R12" s="532">
        <v>4.912593352244138</v>
      </c>
      <c r="S12" s="532"/>
      <c r="T12" s="532">
        <f t="shared" ref="T12:U12" si="63">Q12/100</f>
        <v>0.04954413175</v>
      </c>
      <c r="U12" s="532">
        <f t="shared" si="63"/>
        <v>0.04912593352</v>
      </c>
      <c r="V12" s="1" t="str">
        <f t="shared" si="6"/>
        <v>0.05±0.05</v>
      </c>
      <c r="W12" s="540">
        <v>2.272</v>
      </c>
      <c r="X12" s="540">
        <v>0.061</v>
      </c>
      <c r="Y12" s="540">
        <v>-0.06</v>
      </c>
      <c r="Z12" s="540">
        <v>9.753</v>
      </c>
      <c r="AA12" s="540">
        <v>0.582</v>
      </c>
      <c r="AB12" s="540">
        <v>-0.598</v>
      </c>
      <c r="AC12" s="540">
        <v>563.57</v>
      </c>
      <c r="AD12" s="540">
        <v>1.2808</v>
      </c>
      <c r="AE12" s="540">
        <v>440.0</v>
      </c>
      <c r="AF12" s="534">
        <f t="shared" si="7"/>
        <v>1.280840909</v>
      </c>
      <c r="AG12" s="539">
        <v>8.483</v>
      </c>
      <c r="AH12" s="539">
        <f t="shared" si="8"/>
        <v>0.02017780775</v>
      </c>
      <c r="AI12" s="540">
        <v>3.804</v>
      </c>
      <c r="AJ12" s="540">
        <f t="shared" si="9"/>
        <v>0.01075359001</v>
      </c>
      <c r="AK12" s="540">
        <v>4.679</v>
      </c>
      <c r="AL12" s="540">
        <f t="shared" si="10"/>
        <v>0.02073849726</v>
      </c>
      <c r="AM12" s="540"/>
      <c r="AN12" s="540"/>
      <c r="AO12" s="540"/>
      <c r="AP12" s="540"/>
      <c r="AQ12" s="540"/>
      <c r="AR12" s="542"/>
      <c r="AS12" s="540">
        <f>0.00000011082/0.00000001</f>
        <v>11.082</v>
      </c>
      <c r="AT12" s="540">
        <f t="shared" si="11"/>
        <v>0.02423971998</v>
      </c>
      <c r="AU12" s="1" t="str">
        <f t="shared" ref="AU12:AU13" si="68">LEFT(AS12,5)&amp;"±"&amp;LEFT(AT12,4)</f>
        <v>11.08±0.02</v>
      </c>
      <c r="AV12" s="539">
        <v>8.4826</v>
      </c>
      <c r="AW12" s="543">
        <f t="shared" si="13"/>
        <v>0.0201768563</v>
      </c>
      <c r="AX12" s="1" t="str">
        <f t="shared" si="32"/>
        <v>8.48±0.02</v>
      </c>
      <c r="AY12" s="540"/>
      <c r="AZ12" s="540"/>
      <c r="BA12" s="1" t="str">
        <f t="shared" si="14"/>
        <v>±</v>
      </c>
      <c r="BB12" s="541">
        <v>96.42</v>
      </c>
      <c r="BC12" s="540">
        <v>0.2109</v>
      </c>
      <c r="BD12" s="1" t="str">
        <f t="shared" si="15"/>
        <v>96.4±0.21</v>
      </c>
      <c r="BE12" s="540">
        <v>81.56</v>
      </c>
      <c r="BF12" s="540">
        <v>0.194</v>
      </c>
      <c r="BG12" s="1" t="str">
        <f t="shared" si="16"/>
        <v>81.5±0.19</v>
      </c>
      <c r="BH12" s="540">
        <v>57.66</v>
      </c>
      <c r="BI12" s="540">
        <v>0.163</v>
      </c>
      <c r="BJ12" s="540">
        <v>23.69</v>
      </c>
      <c r="BK12" s="540">
        <v>0.105</v>
      </c>
      <c r="BL12" s="540"/>
      <c r="BM12" s="540"/>
      <c r="BN12" s="1" t="str">
        <f t="shared" si="17"/>
        <v>±</v>
      </c>
      <c r="BO12" s="540"/>
      <c r="BP12" s="540"/>
      <c r="BQ12" s="540"/>
      <c r="BR12" s="542"/>
      <c r="BS12" s="541">
        <f t="shared" si="18"/>
        <v>1.23002103</v>
      </c>
      <c r="BT12" s="532">
        <f t="shared" si="19"/>
        <v>0.006466249395</v>
      </c>
      <c r="BU12" s="1" t="str">
        <f t="shared" si="20"/>
        <v>1.23±0.01</v>
      </c>
      <c r="BV12" s="540">
        <f t="shared" si="21"/>
        <v>0.4108567464</v>
      </c>
      <c r="BW12" s="532">
        <f t="shared" si="22"/>
        <v>0.002159883548</v>
      </c>
      <c r="BX12" s="1" t="str">
        <f t="shared" si="23"/>
        <v>0.41±0.00</v>
      </c>
      <c r="BY12" s="536">
        <v>9.46477553583278E37</v>
      </c>
      <c r="BZ12" s="536">
        <v>2.255732744412235E35</v>
      </c>
      <c r="CA12" s="536">
        <f t="shared" ref="CA12:CB12" si="64">BY12*1E-36</f>
        <v>94.64775536</v>
      </c>
      <c r="CB12" s="536">
        <f t="shared" si="64"/>
        <v>0.2255732744</v>
      </c>
      <c r="CC12" s="1" t="str">
        <f t="shared" si="25"/>
        <v>9.46E+±2.26E-</v>
      </c>
      <c r="CD12" s="537">
        <f t="shared" si="26"/>
        <v>125.3944554</v>
      </c>
      <c r="CE12" s="446">
        <f t="shared" si="27"/>
        <v>0.2742759867</v>
      </c>
      <c r="CF12" s="1" t="str">
        <f t="shared" si="34"/>
        <v>125.3±0.274</v>
      </c>
      <c r="CG12" s="116">
        <v>0.11858532200191972</v>
      </c>
      <c r="CH12" s="115">
        <v>2.593823315723384E-4</v>
      </c>
      <c r="CI12" s="115">
        <f t="shared" ref="CI12:CJ12" si="65">CG12*100</f>
        <v>11.8585322</v>
      </c>
      <c r="CJ12" s="115">
        <f t="shared" si="65"/>
        <v>0.02593823316</v>
      </c>
      <c r="CK12" s="1" t="str">
        <f t="shared" si="29"/>
        <v>1.186±2.594</v>
      </c>
      <c r="CL12" s="538">
        <f t="shared" ref="CL12:CM12" si="66">CQ12/100</f>
        <v>0.5285461751</v>
      </c>
      <c r="CM12" s="538">
        <f t="shared" si="66"/>
        <v>0.01758588769</v>
      </c>
      <c r="CN12" s="1" t="str">
        <f t="shared" si="37"/>
        <v>0.53±0.02</v>
      </c>
      <c r="CQ12" s="1">
        <v>52.854617512372826</v>
      </c>
      <c r="CR12" s="1">
        <v>1.7585887690108863</v>
      </c>
    </row>
    <row r="13">
      <c r="A13" s="119" t="s">
        <v>687</v>
      </c>
      <c r="B13" s="539">
        <v>1.0754002E7</v>
      </c>
      <c r="C13" s="540">
        <v>2979.191</v>
      </c>
      <c r="D13" s="540">
        <f t="shared" si="4"/>
        <v>2979.191</v>
      </c>
      <c r="E13" s="540">
        <v>0.0</v>
      </c>
      <c r="F13" s="540" t="str">
        <f t="array" ref="F13">IFS(AND(E13&gt;0,D13&gt;0),"PC-WT",AND(E13&gt;0,D13=0), "PC",AND(E13=0,D13&gt;0), "WT")</f>
        <v>WT</v>
      </c>
      <c r="G13" s="540">
        <v>95.78</v>
      </c>
      <c r="H13" s="540">
        <v>58310.14871528</v>
      </c>
      <c r="I13" s="541">
        <v>0.13</v>
      </c>
      <c r="J13" s="540">
        <v>0.848</v>
      </c>
      <c r="K13" s="540">
        <v>0.0102</v>
      </c>
      <c r="L13" s="540">
        <v>-0.0101</v>
      </c>
      <c r="M13" s="540">
        <v>1.024</v>
      </c>
      <c r="N13" s="540">
        <v>0.051</v>
      </c>
      <c r="O13" s="540">
        <v>-0.047</v>
      </c>
      <c r="P13" s="540">
        <v>44.38916197273547</v>
      </c>
      <c r="Q13" s="532">
        <v>5.578701476837174</v>
      </c>
      <c r="R13" s="532">
        <v>5.556421038290549</v>
      </c>
      <c r="S13" s="532"/>
      <c r="T13" s="532">
        <f t="shared" ref="T13:U13" si="67">Q13/100</f>
        <v>0.05578701477</v>
      </c>
      <c r="U13" s="532">
        <f t="shared" si="67"/>
        <v>0.05556421038</v>
      </c>
      <c r="V13" s="1" t="str">
        <f t="shared" si="6"/>
        <v>0.06±0.06</v>
      </c>
      <c r="W13" s="540">
        <v>2.45</v>
      </c>
      <c r="X13" s="540">
        <v>0.091</v>
      </c>
      <c r="Y13" s="540">
        <v>-0.083</v>
      </c>
      <c r="Z13" s="540">
        <v>7.96</v>
      </c>
      <c r="AA13" s="540">
        <v>0.539</v>
      </c>
      <c r="AB13" s="540">
        <v>-0.549</v>
      </c>
      <c r="AC13" s="540">
        <v>586.41</v>
      </c>
      <c r="AD13" s="540">
        <v>1.3148</v>
      </c>
      <c r="AE13" s="540">
        <v>446.0</v>
      </c>
      <c r="AF13" s="534">
        <f t="shared" si="7"/>
        <v>1.314820628</v>
      </c>
      <c r="AG13" s="539">
        <v>9.603</v>
      </c>
      <c r="AH13" s="539">
        <f t="shared" si="8"/>
        <v>0.02002342696</v>
      </c>
      <c r="AI13" s="540">
        <v>4.442</v>
      </c>
      <c r="AJ13" s="540">
        <f t="shared" si="9"/>
        <v>0.01102841379</v>
      </c>
      <c r="AK13" s="540">
        <v>5.161</v>
      </c>
      <c r="AL13" s="540">
        <f t="shared" si="10"/>
        <v>0.02015669528</v>
      </c>
      <c r="AM13" s="540"/>
      <c r="AN13" s="540"/>
      <c r="AO13" s="540"/>
      <c r="AP13" s="540"/>
      <c r="AQ13" s="540"/>
      <c r="AR13" s="542"/>
      <c r="AS13" s="540">
        <f>0.00000011503/0.00000001</f>
        <v>11.503</v>
      </c>
      <c r="AT13" s="540">
        <f t="shared" si="11"/>
        <v>0.02218212675</v>
      </c>
      <c r="AU13" s="1" t="str">
        <f t="shared" si="68"/>
        <v>11.50±0.02</v>
      </c>
      <c r="AV13" s="539">
        <v>9.6029</v>
      </c>
      <c r="AW13" s="543">
        <f t="shared" si="13"/>
        <v>0.02002321845</v>
      </c>
      <c r="AX13" s="1" t="str">
        <f t="shared" si="32"/>
        <v>9.60±0.02</v>
      </c>
      <c r="AY13" s="540"/>
      <c r="AZ13" s="540"/>
      <c r="BA13" s="1" t="str">
        <f t="shared" si="14"/>
        <v>±</v>
      </c>
      <c r="BB13" s="541">
        <v>95.78</v>
      </c>
      <c r="BC13" s="540">
        <v>0.1847</v>
      </c>
      <c r="BD13" s="1" t="str">
        <f t="shared" si="15"/>
        <v>95.7±0.18</v>
      </c>
      <c r="BE13" s="540">
        <v>81.53</v>
      </c>
      <c r="BF13" s="540">
        <v>0.17</v>
      </c>
      <c r="BG13" s="1" t="str">
        <f t="shared" si="16"/>
        <v>81.5±0.17</v>
      </c>
      <c r="BH13" s="540">
        <v>58.0</v>
      </c>
      <c r="BI13" s="540">
        <v>0.144</v>
      </c>
      <c r="BJ13" s="540">
        <v>23.3</v>
      </c>
      <c r="BK13" s="540">
        <v>0.091</v>
      </c>
      <c r="BL13" s="540"/>
      <c r="BM13" s="540"/>
      <c r="BN13" s="1" t="str">
        <f t="shared" si="17"/>
        <v>±</v>
      </c>
      <c r="BO13" s="540"/>
      <c r="BP13" s="540"/>
      <c r="BQ13" s="540"/>
      <c r="BR13" s="542"/>
      <c r="BS13" s="541">
        <f t="shared" si="18"/>
        <v>1.161864025</v>
      </c>
      <c r="BT13" s="532">
        <f t="shared" si="19"/>
        <v>0.005377013419</v>
      </c>
      <c r="BU13" s="1" t="str">
        <f t="shared" si="20"/>
        <v>1.16±0.01</v>
      </c>
      <c r="BV13" s="540">
        <f t="shared" si="21"/>
        <v>0.4017241379</v>
      </c>
      <c r="BW13" s="532">
        <f t="shared" si="22"/>
        <v>0.001859147055</v>
      </c>
      <c r="BX13" s="1" t="str">
        <f t="shared" si="23"/>
        <v>0.40±0.00</v>
      </c>
      <c r="BY13" s="536">
        <v>1.0865553076702127E38</v>
      </c>
      <c r="BZ13" s="536">
        <v>2.2681041540267213E35</v>
      </c>
      <c r="CA13" s="536">
        <f t="shared" ref="CA13:CB13" si="69">BY13*1E-36</f>
        <v>108.6555308</v>
      </c>
      <c r="CB13" s="536">
        <f t="shared" si="69"/>
        <v>0.2268104154</v>
      </c>
      <c r="CC13" s="1" t="str">
        <f t="shared" si="25"/>
        <v>1.09E+±2.27E-</v>
      </c>
      <c r="CD13" s="537">
        <f t="shared" si="26"/>
        <v>130.1581321</v>
      </c>
      <c r="CE13" s="446">
        <f t="shared" si="27"/>
        <v>0.2509940176</v>
      </c>
      <c r="CF13" s="1" t="str">
        <f t="shared" si="34"/>
        <v>130.1±0.251</v>
      </c>
      <c r="CG13" s="116">
        <v>0.12517642166302778</v>
      </c>
      <c r="CH13" s="115">
        <v>2.413873990515894E-4</v>
      </c>
      <c r="CI13" s="115">
        <f t="shared" ref="CI13:CJ13" si="70">CG13*100</f>
        <v>12.51764217</v>
      </c>
      <c r="CJ13" s="115">
        <f t="shared" si="70"/>
        <v>0.02413873991</v>
      </c>
      <c r="CK13" s="1" t="str">
        <f t="shared" si="29"/>
        <v>1.252±2.414</v>
      </c>
      <c r="CL13" s="538">
        <f t="shared" ref="CL13:CM13" si="71">CQ13/100</f>
        <v>0.5308989909</v>
      </c>
      <c r="CM13" s="538">
        <f t="shared" si="71"/>
        <v>0.01278190082</v>
      </c>
      <c r="CN13" s="1" t="str">
        <f t="shared" si="37"/>
        <v>0.53±0.01</v>
      </c>
      <c r="CQ13" s="1">
        <v>53.08989908600211</v>
      </c>
      <c r="CR13" s="1">
        <v>1.278190081660973</v>
      </c>
    </row>
    <row r="14">
      <c r="A14" s="119" t="s">
        <v>687</v>
      </c>
      <c r="B14" s="539">
        <v>8.8657009E7</v>
      </c>
      <c r="C14" s="540">
        <v>1238.055</v>
      </c>
      <c r="D14" s="540">
        <f t="shared" si="4"/>
        <v>1238.055</v>
      </c>
      <c r="E14" s="540">
        <v>0.0</v>
      </c>
      <c r="F14" s="540" t="str">
        <f t="array" ref="F14">IFS(AND(E14&gt;0,D14&gt;0),"PC-WT",AND(E14&gt;0,D14=0), "PC",AND(E14=0,D14&gt;0), "WT")</f>
        <v>WT</v>
      </c>
      <c r="G14" s="540">
        <v>96.69</v>
      </c>
      <c r="H14" s="540">
        <v>58349.34152778</v>
      </c>
      <c r="I14" s="541">
        <v>0.13</v>
      </c>
      <c r="J14" s="540">
        <v>0.759</v>
      </c>
      <c r="K14" s="540">
        <v>0.007</v>
      </c>
      <c r="L14" s="540">
        <v>-0.006</v>
      </c>
      <c r="M14" s="540">
        <v>0.916</v>
      </c>
      <c r="N14" s="540">
        <v>0.036</v>
      </c>
      <c r="O14" s="540">
        <v>-0.038</v>
      </c>
      <c r="P14" s="540">
        <v>42.031392912136916</v>
      </c>
      <c r="Q14" s="532">
        <v>5.225416874519597</v>
      </c>
      <c r="R14" s="532">
        <v>5.232875635474455</v>
      </c>
      <c r="S14" s="532"/>
      <c r="T14" s="532">
        <f t="shared" ref="T14:U14" si="72">Q14/100</f>
        <v>0.05225416875</v>
      </c>
      <c r="U14" s="532">
        <f t="shared" si="72"/>
        <v>0.05232875635</v>
      </c>
      <c r="V14" s="1" t="str">
        <f t="shared" si="6"/>
        <v>0.05±0.05</v>
      </c>
      <c r="W14" s="540">
        <v>6.902</v>
      </c>
      <c r="X14" s="540">
        <v>1.191</v>
      </c>
      <c r="Y14" s="540">
        <v>-1.077</v>
      </c>
      <c r="Z14" s="540">
        <v>1.508</v>
      </c>
      <c r="AA14" s="540">
        <v>0.393</v>
      </c>
      <c r="AB14" s="540">
        <v>-0.344</v>
      </c>
      <c r="AC14" s="540">
        <v>386.23</v>
      </c>
      <c r="AD14" s="540">
        <v>1.1427</v>
      </c>
      <c r="AE14" s="540">
        <v>338.0</v>
      </c>
      <c r="AF14" s="534">
        <f t="shared" si="7"/>
        <v>1.142692308</v>
      </c>
      <c r="AG14" s="539">
        <v>4.313</v>
      </c>
      <c r="AH14" s="539">
        <f t="shared" si="8"/>
        <v>0.013670026</v>
      </c>
      <c r="AI14" s="540">
        <v>2.275</v>
      </c>
      <c r="AJ14" s="540">
        <f t="shared" si="9"/>
        <v>0.0083603708</v>
      </c>
      <c r="AK14" s="540">
        <v>2.038</v>
      </c>
      <c r="AL14" s="540">
        <f t="shared" si="10"/>
        <v>0.01292685828</v>
      </c>
      <c r="AM14" s="540"/>
      <c r="AN14" s="540"/>
      <c r="AO14" s="540"/>
      <c r="AP14" s="540"/>
      <c r="AQ14" s="540"/>
      <c r="AR14" s="542"/>
      <c r="AS14" s="540">
        <v>7.2769</v>
      </c>
      <c r="AT14" s="540">
        <f t="shared" si="11"/>
        <v>0.02110293474</v>
      </c>
      <c r="AU14" s="1" t="str">
        <f>LEFT(AS14,4)&amp;"±"&amp;LEFT(AT14,4)</f>
        <v>7.28±0.02</v>
      </c>
      <c r="AV14" s="539">
        <v>4.3127</v>
      </c>
      <c r="AW14" s="543">
        <f t="shared" si="13"/>
        <v>0.01366907515</v>
      </c>
      <c r="AX14" s="1" t="str">
        <f t="shared" si="32"/>
        <v>4.31±0.01</v>
      </c>
      <c r="AY14" s="540"/>
      <c r="AZ14" s="540"/>
      <c r="BA14" s="1" t="str">
        <f t="shared" si="14"/>
        <v>±</v>
      </c>
      <c r="BB14" s="541">
        <v>96.69</v>
      </c>
      <c r="BC14" s="540">
        <v>0.2804</v>
      </c>
      <c r="BD14" s="1" t="str">
        <f t="shared" si="15"/>
        <v>96.6±0.28</v>
      </c>
      <c r="BE14" s="540">
        <v>80.77</v>
      </c>
      <c r="BF14" s="540">
        <v>0.256</v>
      </c>
      <c r="BG14" s="1" t="str">
        <f t="shared" si="16"/>
        <v>80.7±0.26</v>
      </c>
      <c r="BH14" s="540">
        <v>60.41</v>
      </c>
      <c r="BI14" s="540">
        <v>0.222</v>
      </c>
      <c r="BJ14" s="540">
        <v>20.18</v>
      </c>
      <c r="BK14" s="540">
        <v>0.128</v>
      </c>
      <c r="BL14" s="540"/>
      <c r="BM14" s="540"/>
      <c r="BN14" s="1" t="str">
        <f t="shared" si="17"/>
        <v>±</v>
      </c>
      <c r="BO14" s="540"/>
      <c r="BP14" s="540"/>
      <c r="BQ14" s="540"/>
      <c r="BR14" s="542"/>
      <c r="BS14" s="541">
        <f t="shared" si="18"/>
        <v>0.8958241758</v>
      </c>
      <c r="BT14" s="532">
        <f t="shared" si="19"/>
        <v>0.006566908085</v>
      </c>
      <c r="BU14" s="1" t="str">
        <f t="shared" si="20"/>
        <v>0.90±0.01</v>
      </c>
      <c r="BV14" s="540">
        <f t="shared" si="21"/>
        <v>0.3340506539</v>
      </c>
      <c r="BW14" s="532">
        <f t="shared" si="22"/>
        <v>0.002448784035</v>
      </c>
      <c r="BX14" s="1" t="str">
        <f t="shared" si="23"/>
        <v>0.33±0.00</v>
      </c>
      <c r="BY14" s="536">
        <v>4.961039007069013E37</v>
      </c>
      <c r="BZ14" s="536">
        <v>1.5723981500676827E35</v>
      </c>
      <c r="CA14" s="536">
        <f t="shared" ref="CA14:CB14" si="73">BY14*1E-36</f>
        <v>49.61039007</v>
      </c>
      <c r="CB14" s="536">
        <f t="shared" si="73"/>
        <v>0.157239815</v>
      </c>
      <c r="CC14" s="1" t="str">
        <f t="shared" si="25"/>
        <v>4.96E+±1.57E-</v>
      </c>
      <c r="CD14" s="537">
        <f t="shared" si="26"/>
        <v>82.33919078</v>
      </c>
      <c r="CE14" s="446">
        <f t="shared" si="27"/>
        <v>0.2387828017</v>
      </c>
      <c r="CF14" s="1" t="str">
        <f t="shared" si="34"/>
        <v>82.34±0.239</v>
      </c>
      <c r="CG14" s="116">
        <v>0.07931870959112329</v>
      </c>
      <c r="CH14" s="115">
        <v>2.3002343747389564E-4</v>
      </c>
      <c r="CI14" s="115">
        <f t="shared" ref="CI14:CJ14" si="74">CG14*100</f>
        <v>7.931870959</v>
      </c>
      <c r="CJ14" s="115">
        <f t="shared" si="74"/>
        <v>0.02300234375</v>
      </c>
      <c r="CK14" s="1" t="str">
        <f t="shared" si="29"/>
        <v>7.932±2.300</v>
      </c>
      <c r="CL14" s="538">
        <f t="shared" ref="CL14:CM14" si="75">CQ14/100</f>
        <v>0.527093543</v>
      </c>
      <c r="CM14" s="538">
        <f t="shared" si="75"/>
        <v>0.009752419883</v>
      </c>
      <c r="CN14" s="1" t="str">
        <f t="shared" si="37"/>
        <v>0.53±0.01</v>
      </c>
      <c r="CQ14" s="1">
        <v>52.709354302465684</v>
      </c>
      <c r="CR14" s="1">
        <v>0.9752419882574701</v>
      </c>
    </row>
    <row r="15">
      <c r="A15" s="119" t="s">
        <v>688</v>
      </c>
      <c r="B15" s="544">
        <v>8.865701E7</v>
      </c>
      <c r="C15" s="545">
        <v>2224.052</v>
      </c>
      <c r="D15" s="545">
        <f t="shared" si="4"/>
        <v>2224.052</v>
      </c>
      <c r="E15" s="545">
        <v>0.0</v>
      </c>
      <c r="F15" s="545" t="str">
        <f t="array" ref="F15">IFS(AND(E15&gt;0,D15&gt;0),"PC-WT",AND(E15&gt;0,D15=0), "PC",AND(E15=0,D15&gt;0), "WT")</f>
        <v>WT</v>
      </c>
      <c r="G15" s="545">
        <v>90.68</v>
      </c>
      <c r="H15" s="545">
        <v>58388.91732639</v>
      </c>
      <c r="I15" s="546">
        <v>0.13</v>
      </c>
      <c r="J15" s="545">
        <v>0.338</v>
      </c>
      <c r="K15" s="545">
        <v>0.011</v>
      </c>
      <c r="L15" s="545">
        <v>-0.012</v>
      </c>
      <c r="M15" s="545">
        <v>2.06</v>
      </c>
      <c r="N15" s="545">
        <v>0.462</v>
      </c>
      <c r="O15" s="545">
        <v>-0.472</v>
      </c>
      <c r="P15" s="545">
        <v>63.05244599285261</v>
      </c>
      <c r="Q15" s="532">
        <v>10.483350659891066</v>
      </c>
      <c r="R15" s="532">
        <v>10.587170663779338</v>
      </c>
      <c r="S15" s="532"/>
      <c r="T15" s="532">
        <f t="shared" ref="T15:U15" si="76">Q15/100</f>
        <v>0.1048335066</v>
      </c>
      <c r="U15" s="532">
        <f t="shared" si="76"/>
        <v>0.1058717066</v>
      </c>
      <c r="V15" s="1" t="str">
        <f t="shared" si="6"/>
        <v>0.10±0.11</v>
      </c>
      <c r="W15" s="545">
        <v>2.35</v>
      </c>
      <c r="X15" s="545">
        <v>0.052</v>
      </c>
      <c r="Y15" s="545">
        <v>-0.053</v>
      </c>
      <c r="Z15" s="545">
        <v>4.484</v>
      </c>
      <c r="AA15" s="545">
        <v>0.328</v>
      </c>
      <c r="AB15" s="545">
        <v>-0.316</v>
      </c>
      <c r="AC15" s="545">
        <v>829.12</v>
      </c>
      <c r="AD15" s="545">
        <v>1.8716</v>
      </c>
      <c r="AE15" s="545">
        <v>443.0</v>
      </c>
      <c r="AF15" s="534">
        <f t="shared" si="7"/>
        <v>1.871602709</v>
      </c>
      <c r="AG15" s="544">
        <v>1.307</v>
      </c>
      <c r="AH15" s="544">
        <f t="shared" si="8"/>
        <v>0.003372530227</v>
      </c>
      <c r="AI15" s="545">
        <v>0.639</v>
      </c>
      <c r="AJ15" s="545">
        <f t="shared" si="9"/>
        <v>0.00188012992</v>
      </c>
      <c r="AK15" s="545">
        <v>0.667</v>
      </c>
      <c r="AL15" s="545">
        <f t="shared" si="10"/>
        <v>0.003611285062</v>
      </c>
      <c r="AM15" s="545"/>
      <c r="AN15" s="545"/>
      <c r="AO15" s="545"/>
      <c r="AP15" s="545"/>
      <c r="AQ15" s="545"/>
      <c r="AR15" s="547"/>
      <c r="AS15" s="545">
        <v>2.184</v>
      </c>
      <c r="AT15" s="545">
        <f t="shared" si="11"/>
        <v>0.004867516542</v>
      </c>
      <c r="AU15" s="1" t="str">
        <f>LEFT(AS15,5)&amp;"±"&amp;LEFT(AT15,5)</f>
        <v>2.18±0.00</v>
      </c>
      <c r="AV15" s="549">
        <v>1.3067</v>
      </c>
      <c r="AW15" s="548">
        <f t="shared" si="13"/>
        <v>0.003371756119</v>
      </c>
      <c r="AX15" s="1" t="str">
        <f t="shared" si="32"/>
        <v>1.30±0.00</v>
      </c>
      <c r="AY15" s="545"/>
      <c r="AZ15" s="545"/>
      <c r="BA15" s="1" t="str">
        <f t="shared" si="14"/>
        <v>±</v>
      </c>
      <c r="BB15" s="546">
        <v>90.68</v>
      </c>
      <c r="BC15" s="545">
        <v>0.2021</v>
      </c>
      <c r="BD15" s="1" t="str">
        <f t="shared" si="15"/>
        <v>90.6±0.20</v>
      </c>
      <c r="BE15" s="545">
        <v>67.82</v>
      </c>
      <c r="BF15" s="545">
        <v>0.175</v>
      </c>
      <c r="BG15" s="1" t="str">
        <f t="shared" si="16"/>
        <v>67.8±0.18</v>
      </c>
      <c r="BH15" s="545">
        <v>52.34</v>
      </c>
      <c r="BI15" s="545">
        <v>0.154</v>
      </c>
      <c r="BJ15" s="545">
        <v>15.33</v>
      </c>
      <c r="BK15" s="545">
        <v>0.083</v>
      </c>
      <c r="BL15" s="545"/>
      <c r="BM15" s="545"/>
      <c r="BN15" s="1" t="str">
        <f t="shared" si="17"/>
        <v>±</v>
      </c>
      <c r="BO15" s="545"/>
      <c r="BP15" s="545"/>
      <c r="BQ15" s="545"/>
      <c r="BR15" s="547"/>
      <c r="BS15" s="546">
        <f t="shared" si="18"/>
        <v>1.043818466</v>
      </c>
      <c r="BT15" s="532">
        <f t="shared" si="19"/>
        <v>0.006432066201</v>
      </c>
      <c r="BU15" s="1" t="str">
        <f t="shared" si="20"/>
        <v>1.04±0.01</v>
      </c>
      <c r="BV15" s="545">
        <f t="shared" si="21"/>
        <v>0.2928926251</v>
      </c>
      <c r="BW15" s="532">
        <f t="shared" si="22"/>
        <v>0.001804820297</v>
      </c>
      <c r="BX15" s="1" t="str">
        <f t="shared" si="23"/>
        <v>0.29±0.00</v>
      </c>
      <c r="BY15" s="536">
        <v>1.5093291392549344E37</v>
      </c>
      <c r="BZ15" s="536">
        <v>3.894612199492975E34</v>
      </c>
      <c r="CA15" s="536">
        <f t="shared" ref="CA15:CB15" si="77">BY15*1E-36</f>
        <v>15.09329139</v>
      </c>
      <c r="CB15" s="536">
        <f t="shared" si="77"/>
        <v>0.03894612199</v>
      </c>
      <c r="CC15" s="1" t="str">
        <f t="shared" si="25"/>
        <v>1.51E+±3.89E-</v>
      </c>
      <c r="CD15" s="537">
        <f t="shared" si="26"/>
        <v>24.71228032</v>
      </c>
      <c r="CE15" s="446">
        <f t="shared" si="27"/>
        <v>0.05507666357</v>
      </c>
      <c r="CF15" s="1" t="str">
        <f t="shared" si="34"/>
        <v>24.71±0.055</v>
      </c>
      <c r="CG15" s="116">
        <v>0.02379332505761991</v>
      </c>
      <c r="CH15" s="115">
        <v>5.3028572939402106E-5</v>
      </c>
      <c r="CI15" s="115">
        <f t="shared" ref="CI15:CJ15" si="78">CG15*100</f>
        <v>2.379332506</v>
      </c>
      <c r="CJ15" s="115">
        <f t="shared" si="78"/>
        <v>0.005302857294</v>
      </c>
      <c r="CK15" s="1" t="str">
        <f t="shared" si="29"/>
        <v>2.379±5.303</v>
      </c>
      <c r="CL15" s="538">
        <f t="shared" ref="CL15:CM15" si="79">CQ15/100</f>
        <v>1.456099192</v>
      </c>
      <c r="CM15" s="538">
        <f t="shared" si="79"/>
        <v>0.09478972483</v>
      </c>
      <c r="CN15" s="1" t="str">
        <f t="shared" si="37"/>
        <v>1.46±0.09</v>
      </c>
      <c r="CQ15" s="1">
        <v>145.60991921023833</v>
      </c>
      <c r="CR15" s="1">
        <v>9.478972482804911</v>
      </c>
    </row>
    <row r="16">
      <c r="A16" s="119" t="s">
        <v>689</v>
      </c>
      <c r="B16" s="539">
        <v>8.8657011E7</v>
      </c>
      <c r="C16" s="540">
        <v>1996.112</v>
      </c>
      <c r="D16" s="540">
        <f t="shared" si="4"/>
        <v>64.787</v>
      </c>
      <c r="E16" s="540">
        <v>1931.325</v>
      </c>
      <c r="F16" s="540" t="str">
        <f t="array" ref="F16">IFS(AND(E16&gt;0,D16&gt;0),"PC-WT",AND(E16&gt;0,D16=0), "PC",AND(E16=0,D16&gt;0), "WT")</f>
        <v>PC-WT</v>
      </c>
      <c r="G16" s="540">
        <v>4.228</v>
      </c>
      <c r="H16" s="540">
        <v>58421.0034375</v>
      </c>
      <c r="I16" s="541">
        <v>0.13</v>
      </c>
      <c r="J16" s="540">
        <v>0.276</v>
      </c>
      <c r="K16" s="540"/>
      <c r="L16" s="540"/>
      <c r="M16" s="540">
        <v>0.0103</v>
      </c>
      <c r="N16" s="540"/>
      <c r="O16" s="540"/>
      <c r="P16" s="540">
        <v>4.458481213194464</v>
      </c>
      <c r="Q16" s="532">
        <v>0.5473091451032756</v>
      </c>
      <c r="R16" s="532">
        <v>0.5473091451032756</v>
      </c>
      <c r="S16" s="532"/>
      <c r="T16" s="532">
        <f t="shared" ref="T16:U16" si="80">Q16/100</f>
        <v>0.005473091451</v>
      </c>
      <c r="U16" s="532">
        <f t="shared" si="80"/>
        <v>0.005473091451</v>
      </c>
      <c r="V16" s="1" t="str">
        <f t="shared" si="6"/>
        <v>0.01±0.01</v>
      </c>
      <c r="W16" s="540">
        <v>1.219</v>
      </c>
      <c r="X16" s="540">
        <v>0.374</v>
      </c>
      <c r="Y16" s="540">
        <v>-1.219</v>
      </c>
      <c r="Z16" s="540">
        <v>0.026</v>
      </c>
      <c r="AA16" s="540">
        <v>0.009</v>
      </c>
      <c r="AB16" s="540">
        <v>-0.026</v>
      </c>
      <c r="AC16" s="540">
        <v>3.19</v>
      </c>
      <c r="AD16" s="540">
        <v>0.531</v>
      </c>
      <c r="AE16" s="540">
        <v>6.0</v>
      </c>
      <c r="AF16" s="534">
        <f t="shared" si="7"/>
        <v>0.5316666667</v>
      </c>
      <c r="AG16" s="540"/>
      <c r="AH16" s="540"/>
      <c r="AI16" s="540"/>
      <c r="AJ16" s="540"/>
      <c r="AK16" s="540"/>
      <c r="AL16" s="540"/>
      <c r="AM16" s="539">
        <v>0.019</v>
      </c>
      <c r="AN16" s="539">
        <f t="shared" ref="AN16:AN20" si="85">AM16*BM16/BL16</f>
        <v>0.001340528351</v>
      </c>
      <c r="AO16" s="540">
        <v>0.004</v>
      </c>
      <c r="AP16" s="540">
        <f t="shared" ref="AP16:AP20" si="86">AO16*BP16/BO16</f>
        <v>0.0004015544041</v>
      </c>
      <c r="AQ16" s="540">
        <v>0.015</v>
      </c>
      <c r="AR16" s="542">
        <f t="shared" ref="AR16:AR20" si="87">AQ16*BR16/BQ16</f>
        <v>0.001484771574</v>
      </c>
      <c r="AS16" s="540">
        <f>0.0000000018855/0.00000001</f>
        <v>0.18855</v>
      </c>
      <c r="AT16" s="540">
        <f t="shared" si="11"/>
        <v>0.01109390279</v>
      </c>
      <c r="AU16" s="1" t="str">
        <f t="shared" ref="AU16:AU17" si="88">LEFT(AS16,4)&amp;"±"&amp;LEFT(AT16,4)</f>
        <v>0.19±0.01</v>
      </c>
      <c r="AV16" s="540"/>
      <c r="AW16" s="540"/>
      <c r="AX16" s="1" t="str">
        <f t="shared" si="32"/>
        <v>±</v>
      </c>
      <c r="AY16" s="543">
        <f>0.00000000018751/0.00000001</f>
        <v>0.018751</v>
      </c>
      <c r="AZ16" s="543">
        <f t="shared" ref="AZ16:AZ20" si="89">AY16*BM16/BL16</f>
        <v>0.001322960374</v>
      </c>
      <c r="BA16" s="1" t="str">
        <f t="shared" si="14"/>
        <v>0.01±0.00</v>
      </c>
      <c r="BB16" s="541">
        <v>4.475</v>
      </c>
      <c r="BC16" s="540">
        <v>0.2633</v>
      </c>
      <c r="BD16" s="1" t="str">
        <f t="shared" si="15"/>
        <v>4.48±0.26</v>
      </c>
      <c r="BE16" s="540"/>
      <c r="BF16" s="540"/>
      <c r="BG16" s="1" t="str">
        <f t="shared" si="16"/>
        <v>±</v>
      </c>
      <c r="BH16" s="540"/>
      <c r="BI16" s="540"/>
      <c r="BJ16" s="540"/>
      <c r="BK16" s="540"/>
      <c r="BL16" s="540">
        <v>3.104</v>
      </c>
      <c r="BM16" s="540">
        <v>0.219</v>
      </c>
      <c r="BN16" s="1" t="str">
        <f t="shared" si="17"/>
        <v>3.10±0.22</v>
      </c>
      <c r="BO16" s="540">
        <v>1.544</v>
      </c>
      <c r="BP16" s="540">
        <v>0.155</v>
      </c>
      <c r="BQ16" s="540">
        <v>1.576</v>
      </c>
      <c r="BR16" s="542">
        <v>0.156</v>
      </c>
      <c r="BS16" s="541">
        <f t="shared" ref="BS16:BS20" si="90">AQ16/AO16</f>
        <v>3.75</v>
      </c>
      <c r="BT16" s="532">
        <f t="shared" ref="BT16:BT20" si="91">$BS16*SQRT(($AP16/$AO16)^2+($AR16/$AQ16)^2)</f>
        <v>0.5286815943</v>
      </c>
      <c r="BU16" s="1" t="str">
        <f t="shared" si="20"/>
        <v>3.75±0.53</v>
      </c>
      <c r="BV16" s="540">
        <f t="shared" ref="BV16:BV20" si="92">BQ16/BO16</f>
        <v>1.020725389</v>
      </c>
      <c r="BW16" s="532">
        <f t="shared" ref="BW16:BW20" si="93">$BV16*SQRT(($BP16/$BO16)^2+($BR16/$BQ16)^2)</f>
        <v>0.1439036602</v>
      </c>
      <c r="BX16" s="1" t="str">
        <f t="shared" si="23"/>
        <v>1.02±0.14</v>
      </c>
      <c r="BY16" s="536">
        <v>2.1941280524746563E35</v>
      </c>
      <c r="BZ16" s="536">
        <v>1.5480478205281883E34</v>
      </c>
      <c r="CA16" s="536">
        <f t="shared" ref="CA16:CB16" si="81">BY16*1E-36</f>
        <v>0.2194128052</v>
      </c>
      <c r="CB16" s="536">
        <f t="shared" si="81"/>
        <v>0.01548047821</v>
      </c>
      <c r="CC16" s="1" t="str">
        <f t="shared" si="25"/>
        <v>2.19E-±1.55E-</v>
      </c>
      <c r="CD16" s="537">
        <f t="shared" si="26"/>
        <v>2.133470904</v>
      </c>
      <c r="CE16" s="446">
        <f t="shared" si="27"/>
        <v>0.1255291372</v>
      </c>
      <c r="CF16" s="1" t="str">
        <f t="shared" si="34"/>
        <v>2.13±0.126</v>
      </c>
      <c r="CG16" s="116">
        <v>0.002054135274548642</v>
      </c>
      <c r="CH16" s="115">
        <v>1.2086118833266088E-4</v>
      </c>
      <c r="CI16" s="115">
        <f t="shared" ref="CI16:CJ16" si="82">CG16*100</f>
        <v>0.2054135275</v>
      </c>
      <c r="CJ16" s="115">
        <f t="shared" si="82"/>
        <v>0.01208611883</v>
      </c>
      <c r="CK16" s="1" t="str">
        <f t="shared" si="29"/>
        <v>2.054±1.209</v>
      </c>
      <c r="CL16" s="538">
        <f t="shared" ref="CL16:CM16" si="83">CQ16/100</f>
        <v>0.641642539</v>
      </c>
      <c r="CM16" s="538">
        <f t="shared" si="83"/>
        <v>0.01887650789</v>
      </c>
      <c r="CN16" s="1" t="str">
        <f t="shared" si="37"/>
        <v>0.64±0.02</v>
      </c>
      <c r="CQ16" s="1">
        <v>64.16425390277321</v>
      </c>
      <c r="CR16" s="1">
        <v>1.8876507885421676</v>
      </c>
    </row>
    <row r="17">
      <c r="A17" s="103" t="s">
        <v>689</v>
      </c>
      <c r="B17" s="550">
        <v>1.0627122E7</v>
      </c>
      <c r="C17" s="551">
        <v>2039.285</v>
      </c>
      <c r="D17" s="551">
        <f t="shared" si="4"/>
        <v>2039.285</v>
      </c>
      <c r="E17" s="551">
        <v>0.0</v>
      </c>
      <c r="F17" s="551" t="str">
        <f t="array" ref="F17">IFS(AND(E17&gt;0,D17&gt;0),"PC-WT",AND(E17&gt;0,D17=0), "PC",AND(E17=0,D17&gt;0), "WT")</f>
        <v>WT</v>
      </c>
      <c r="G17" s="551">
        <v>2.716</v>
      </c>
      <c r="H17" s="551">
        <v>58424.65634259</v>
      </c>
      <c r="I17" s="552">
        <v>0.13</v>
      </c>
      <c r="J17" s="550">
        <v>0.0294</v>
      </c>
      <c r="K17" s="551">
        <v>0.248</v>
      </c>
      <c r="L17" s="551">
        <v>-0.029</v>
      </c>
      <c r="M17" s="551">
        <v>6.39665E8</v>
      </c>
      <c r="N17" s="551"/>
      <c r="O17" s="551"/>
      <c r="P17" s="551">
        <v>1111078.1905077822</v>
      </c>
      <c r="Q17" s="532">
        <v>136392.4676389985</v>
      </c>
      <c r="R17" s="532">
        <v>136392.4676389985</v>
      </c>
      <c r="S17" s="532"/>
      <c r="T17" s="532">
        <f t="shared" ref="T17:U17" si="84">Q17/100</f>
        <v>1363.924676</v>
      </c>
      <c r="U17" s="532">
        <f t="shared" si="84"/>
        <v>1363.924676</v>
      </c>
      <c r="V17" s="1" t="str">
        <f t="shared" si="6"/>
        <v>1363±1363</v>
      </c>
      <c r="W17" s="551">
        <v>1.785</v>
      </c>
      <c r="X17" s="551">
        <v>0.057</v>
      </c>
      <c r="Y17" s="551">
        <v>-0.056</v>
      </c>
      <c r="Z17" s="551">
        <v>0.023</v>
      </c>
      <c r="AA17" s="551">
        <v>0.001</v>
      </c>
      <c r="AB17" s="551">
        <v>-0.001</v>
      </c>
      <c r="AC17" s="551">
        <v>140.87</v>
      </c>
      <c r="AD17" s="551">
        <v>0.81439</v>
      </c>
      <c r="AE17" s="551">
        <v>172.0</v>
      </c>
      <c r="AF17" s="534">
        <f t="shared" si="7"/>
        <v>0.8190116279</v>
      </c>
      <c r="AG17" s="551"/>
      <c r="AH17" s="551"/>
      <c r="AI17" s="551"/>
      <c r="AJ17" s="551"/>
      <c r="AK17" s="551"/>
      <c r="AL17" s="551"/>
      <c r="AM17" s="550">
        <v>0.009</v>
      </c>
      <c r="AN17" s="550">
        <f t="shared" si="85"/>
        <v>0.0001421272643</v>
      </c>
      <c r="AO17" s="551">
        <v>0.003</v>
      </c>
      <c r="AP17" s="551">
        <f t="shared" si="86"/>
        <v>0.00005820895522</v>
      </c>
      <c r="AQ17" s="551">
        <v>0.006</v>
      </c>
      <c r="AR17" s="553">
        <f t="shared" si="87"/>
        <v>0.0001498127341</v>
      </c>
      <c r="AS17" s="551">
        <f>1.2306</f>
        <v>1.2306</v>
      </c>
      <c r="AT17" s="551">
        <f t="shared" si="11"/>
        <v>0.01708612887</v>
      </c>
      <c r="AU17" s="1" t="str">
        <f t="shared" si="88"/>
        <v>1.23±0.02</v>
      </c>
      <c r="AV17" s="551"/>
      <c r="AW17" s="551"/>
      <c r="AX17" s="1" t="str">
        <f t="shared" si="32"/>
        <v>±</v>
      </c>
      <c r="AY17" s="554">
        <f>8.9524E-11/0.00000001</f>
        <v>0.0089524</v>
      </c>
      <c r="AZ17" s="554">
        <f t="shared" si="89"/>
        <v>0.000141375569</v>
      </c>
      <c r="BA17" s="1" t="str">
        <f t="shared" si="14"/>
        <v>0.00±0.00</v>
      </c>
      <c r="BB17" s="552">
        <v>2.716</v>
      </c>
      <c r="BC17" s="551">
        <v>0.03771</v>
      </c>
      <c r="BD17" s="1" t="str">
        <f t="shared" si="15"/>
        <v>2.72±0.04</v>
      </c>
      <c r="BE17" s="551"/>
      <c r="BF17" s="551"/>
      <c r="BG17" s="1" t="str">
        <f t="shared" si="16"/>
        <v>±</v>
      </c>
      <c r="BH17" s="551"/>
      <c r="BI17" s="551"/>
      <c r="BJ17" s="551"/>
      <c r="BK17" s="551"/>
      <c r="BL17" s="551">
        <v>2.153</v>
      </c>
      <c r="BM17" s="551">
        <v>0.034</v>
      </c>
      <c r="BN17" s="1" t="str">
        <f t="shared" si="17"/>
        <v>2.15±0.03</v>
      </c>
      <c r="BO17" s="551">
        <v>1.34</v>
      </c>
      <c r="BP17" s="551">
        <v>0.026</v>
      </c>
      <c r="BQ17" s="551">
        <v>0.801</v>
      </c>
      <c r="BR17" s="553">
        <v>0.02</v>
      </c>
      <c r="BS17" s="552">
        <f t="shared" si="90"/>
        <v>2</v>
      </c>
      <c r="BT17" s="532">
        <f t="shared" si="91"/>
        <v>0.06324290489</v>
      </c>
      <c r="BU17" s="1" t="str">
        <f t="shared" si="20"/>
        <v>2.00±0.06</v>
      </c>
      <c r="BV17" s="551">
        <f t="shared" si="92"/>
        <v>0.597761194</v>
      </c>
      <c r="BW17" s="532">
        <f t="shared" si="93"/>
        <v>0.01890207717</v>
      </c>
      <c r="BX17" s="1" t="str">
        <f t="shared" si="23"/>
        <v>0.60±0.02</v>
      </c>
      <c r="BY17" s="536">
        <v>1.034034810919398E35</v>
      </c>
      <c r="BZ17" s="536">
        <v>1.6329393205415481E33</v>
      </c>
      <c r="CA17" s="536">
        <f t="shared" ref="CA17:CB17" si="94">BY17*1E-36</f>
        <v>0.1034034811</v>
      </c>
      <c r="CB17" s="536">
        <f t="shared" si="94"/>
        <v>0.001632939321</v>
      </c>
      <c r="CC17" s="1" t="str">
        <f t="shared" si="25"/>
        <v>1.03E-±1.63E-</v>
      </c>
      <c r="CD17" s="537">
        <f t="shared" si="26"/>
        <v>13.92441949</v>
      </c>
      <c r="CE17" s="555">
        <f t="shared" si="27"/>
        <v>0.1933320541</v>
      </c>
      <c r="CF17" s="1" t="str">
        <f t="shared" si="34"/>
        <v>13.92±0.193</v>
      </c>
      <c r="CG17" s="116">
        <v>3.1845361023776896E-4</v>
      </c>
      <c r="CH17" s="115">
        <v>4.421533741556063E-6</v>
      </c>
      <c r="CI17" s="115">
        <f t="shared" ref="CI17:CJ17" si="95">CG17*100</f>
        <v>0.03184536102</v>
      </c>
      <c r="CJ17" s="115">
        <f t="shared" si="95"/>
        <v>0.0004421533742</v>
      </c>
      <c r="CK17" s="1" t="str">
        <f t="shared" ref="CK17:CK20" si="100">LEFT(CI17,6)&amp;"±"&amp;LEFT(CJ17,6)</f>
        <v>3.185E±4.422E</v>
      </c>
      <c r="CL17" s="538">
        <f t="shared" ref="CL17:CM17" si="96">CQ17/100</f>
        <v>144.4647329</v>
      </c>
      <c r="CM17" s="538">
        <f t="shared" si="96"/>
        <v>2437.232177</v>
      </c>
      <c r="CN17" s="1" t="str">
        <f t="shared" si="37"/>
        <v>144.4±2437.</v>
      </c>
      <c r="CQ17" s="1">
        <v>14446.473291545879</v>
      </c>
      <c r="CR17" s="1">
        <v>243723.21771340884</v>
      </c>
    </row>
    <row r="18">
      <c r="A18" s="119" t="s">
        <v>689</v>
      </c>
      <c r="B18" s="539">
        <v>1.0627125E7</v>
      </c>
      <c r="C18" s="540">
        <v>2199.048</v>
      </c>
      <c r="D18" s="540">
        <f t="shared" si="4"/>
        <v>2199.048</v>
      </c>
      <c r="E18" s="540">
        <v>0.0</v>
      </c>
      <c r="F18" s="540" t="str">
        <f t="array" ref="F18">IFS(AND(E18&gt;0,D18&gt;0),"PC-WT",AND(E18&gt;0,D18=0), "PC",AND(E18=0,D18&gt;0), "WT")</f>
        <v>WT</v>
      </c>
      <c r="G18" s="540">
        <v>2.26</v>
      </c>
      <c r="H18" s="540">
        <v>58428.16940972</v>
      </c>
      <c r="I18" s="541">
        <v>0.13</v>
      </c>
      <c r="J18" s="540">
        <v>0.122</v>
      </c>
      <c r="K18" s="540">
        <v>0.061</v>
      </c>
      <c r="L18" s="540">
        <v>-0.042</v>
      </c>
      <c r="M18" s="540">
        <v>3.301</v>
      </c>
      <c r="N18" s="540">
        <v>194.872</v>
      </c>
      <c r="O18" s="540">
        <v>-3.114</v>
      </c>
      <c r="P18" s="540">
        <v>79.81620796693393</v>
      </c>
      <c r="Q18" s="532">
        <v>2355.96464529562</v>
      </c>
      <c r="R18" s="532">
        <v>38.90143945349586</v>
      </c>
      <c r="S18" s="532"/>
      <c r="T18" s="532">
        <f t="shared" ref="T18:U18" si="97">Q18/100</f>
        <v>23.55964645</v>
      </c>
      <c r="U18" s="532">
        <f t="shared" si="97"/>
        <v>0.3890143945</v>
      </c>
      <c r="V18" s="1" t="str">
        <f t="shared" si="6"/>
        <v>23.5±0.39</v>
      </c>
      <c r="W18" s="540">
        <v>1.68</v>
      </c>
      <c r="X18" s="540">
        <v>0.085</v>
      </c>
      <c r="Y18" s="540">
        <v>-0.101</v>
      </c>
      <c r="Z18" s="540">
        <v>0.015</v>
      </c>
      <c r="AA18" s="540">
        <v>0.001</v>
      </c>
      <c r="AB18" s="540">
        <v>-0.001</v>
      </c>
      <c r="AC18" s="540">
        <v>145.3</v>
      </c>
      <c r="AD18" s="540">
        <v>0.93141</v>
      </c>
      <c r="AE18" s="540">
        <v>156.0</v>
      </c>
      <c r="AF18" s="534">
        <f t="shared" si="7"/>
        <v>0.9314102564</v>
      </c>
      <c r="AG18" s="540"/>
      <c r="AH18" s="540"/>
      <c r="AI18" s="540"/>
      <c r="AJ18" s="540"/>
      <c r="AK18" s="540"/>
      <c r="AL18" s="540"/>
      <c r="AM18" s="539">
        <v>0.007</v>
      </c>
      <c r="AN18" s="539">
        <f t="shared" si="85"/>
        <v>0.0001151446398</v>
      </c>
      <c r="AO18" s="540">
        <v>0.002</v>
      </c>
      <c r="AP18" s="540">
        <f t="shared" si="86"/>
        <v>0.00004181818182</v>
      </c>
      <c r="AQ18" s="540">
        <v>0.005</v>
      </c>
      <c r="AR18" s="542">
        <f t="shared" si="87"/>
        <v>0.0001384615385</v>
      </c>
      <c r="AS18" s="540">
        <f>0.00000000027622/0.00000001</f>
        <v>0.027622</v>
      </c>
      <c r="AT18" s="540">
        <f t="shared" si="11"/>
        <v>0.0004044300796</v>
      </c>
      <c r="AU18" s="1" t="str">
        <f t="shared" ref="AU18:AU19" si="103">LEFT(AS18,6)&amp;"±"&amp;LEFT(AT18,6)</f>
        <v>0.03±0.00</v>
      </c>
      <c r="AV18" s="540"/>
      <c r="AW18" s="540"/>
      <c r="AX18" s="1" t="str">
        <f t="shared" si="32"/>
        <v>±</v>
      </c>
      <c r="AY18" s="543">
        <f>6.7273E-11/0.00000001</f>
        <v>0.0067273</v>
      </c>
      <c r="AZ18" s="543">
        <f t="shared" si="89"/>
        <v>0.0001106589336</v>
      </c>
      <c r="BA18" s="1" t="str">
        <f t="shared" si="14"/>
        <v>0.00±0.00</v>
      </c>
      <c r="BB18" s="541">
        <v>2.26</v>
      </c>
      <c r="BC18" s="540">
        <v>0.03309</v>
      </c>
      <c r="BD18" s="1" t="str">
        <f t="shared" si="15"/>
        <v>2.26±0.03</v>
      </c>
      <c r="BE18" s="540"/>
      <c r="BF18" s="540"/>
      <c r="BG18" s="1" t="str">
        <f t="shared" si="16"/>
        <v>±</v>
      </c>
      <c r="BH18" s="540"/>
      <c r="BI18" s="540"/>
      <c r="BJ18" s="540"/>
      <c r="BK18" s="540"/>
      <c r="BL18" s="540">
        <v>1.763</v>
      </c>
      <c r="BM18" s="540">
        <v>0.029</v>
      </c>
      <c r="BN18" s="1" t="str">
        <f t="shared" si="17"/>
        <v>1.76±0.03</v>
      </c>
      <c r="BO18" s="540">
        <v>1.1</v>
      </c>
      <c r="BP18" s="540">
        <v>0.023</v>
      </c>
      <c r="BQ18" s="540">
        <v>0.65</v>
      </c>
      <c r="BR18" s="542">
        <v>0.018</v>
      </c>
      <c r="BS18" s="541">
        <f t="shared" si="90"/>
        <v>2.5</v>
      </c>
      <c r="BT18" s="532">
        <f t="shared" si="91"/>
        <v>0.08674870273</v>
      </c>
      <c r="BU18" s="1" t="str">
        <f t="shared" si="20"/>
        <v>2.50±0.09</v>
      </c>
      <c r="BV18" s="540">
        <f t="shared" si="92"/>
        <v>0.5909090909</v>
      </c>
      <c r="BW18" s="532">
        <f t="shared" si="93"/>
        <v>0.02050423883</v>
      </c>
      <c r="BX18" s="1" t="str">
        <f t="shared" si="23"/>
        <v>0.59±0.02</v>
      </c>
      <c r="BY18" s="536">
        <v>8.083629667011892E34</v>
      </c>
      <c r="BZ18" s="536">
        <v>1.3296951806202204E33</v>
      </c>
      <c r="CA18" s="536">
        <f t="shared" ref="CA18:CB18" si="98">BY18*1E-36</f>
        <v>0.08083629667</v>
      </c>
      <c r="CB18" s="536">
        <f t="shared" si="98"/>
        <v>0.001329695181</v>
      </c>
      <c r="CC18" s="1" t="str">
        <f t="shared" si="25"/>
        <v>8.08E-±1.33E-</v>
      </c>
      <c r="CD18" s="537">
        <f t="shared" si="26"/>
        <v>0.3125469812</v>
      </c>
      <c r="CE18" s="555">
        <f t="shared" si="27"/>
        <v>0.004576185668</v>
      </c>
      <c r="CF18" s="1" t="str">
        <f t="shared" si="34"/>
        <v>0.31±0.005</v>
      </c>
      <c r="CG18" s="116">
        <v>3.0092455345310306E-4</v>
      </c>
      <c r="CH18" s="115">
        <v>4.406014811399637E-6</v>
      </c>
      <c r="CI18" s="115">
        <f t="shared" ref="CI18:CJ18" si="99">CG18*100</f>
        <v>0.03009245535</v>
      </c>
      <c r="CJ18" s="115">
        <f t="shared" si="99"/>
        <v>0.0004406014811</v>
      </c>
      <c r="CK18" s="1" t="str">
        <f t="shared" si="100"/>
        <v>3.009E±4.406E</v>
      </c>
      <c r="CL18" s="538">
        <f t="shared" ref="CL18:CM18" si="101">CQ18/100</f>
        <v>1.2569151</v>
      </c>
      <c r="CM18" s="538">
        <f t="shared" si="101"/>
        <v>1.256950753</v>
      </c>
      <c r="CN18" s="556" t="str">
        <f t="shared" si="37"/>
        <v>1.26±1.26</v>
      </c>
      <c r="CQ18" s="1">
        <v>125.6915099663122</v>
      </c>
      <c r="CR18" s="1">
        <v>125.69507527678937</v>
      </c>
    </row>
    <row r="19">
      <c r="A19" s="103" t="s">
        <v>689</v>
      </c>
      <c r="B19" s="550">
        <v>1.0627126E7</v>
      </c>
      <c r="C19" s="551">
        <v>2206.219</v>
      </c>
      <c r="D19" s="551">
        <f t="shared" si="4"/>
        <v>2206.219</v>
      </c>
      <c r="E19" s="551">
        <v>0.0</v>
      </c>
      <c r="F19" s="551" t="str">
        <f t="array" ref="F19">IFS(AND(E19&gt;0,D19&gt;0),"PC-WT",AND(E19&gt;0,D19=0), "PC",AND(E19=0,D19&gt;0), "WT")</f>
        <v>WT</v>
      </c>
      <c r="G19" s="551">
        <v>0.9981</v>
      </c>
      <c r="H19" s="551">
        <v>58430.69579861</v>
      </c>
      <c r="I19" s="552">
        <v>0.13</v>
      </c>
      <c r="J19" s="550">
        <v>0.089</v>
      </c>
      <c r="K19" s="551">
        <v>0.112</v>
      </c>
      <c r="L19" s="551">
        <v>-0.076</v>
      </c>
      <c r="M19" s="551">
        <v>45.251</v>
      </c>
      <c r="N19" s="551"/>
      <c r="O19" s="551"/>
      <c r="P19" s="551">
        <v>295.51696590449257</v>
      </c>
      <c r="Q19" s="532">
        <v>36.276734214792604</v>
      </c>
      <c r="R19" s="532">
        <v>36.276734214792604</v>
      </c>
      <c r="S19" s="532"/>
      <c r="T19" s="532">
        <f t="shared" ref="T19:U19" si="102">Q19/100</f>
        <v>0.3627673421</v>
      </c>
      <c r="U19" s="532">
        <f t="shared" si="102"/>
        <v>0.3627673421</v>
      </c>
      <c r="V19" s="1" t="str">
        <f t="shared" si="6"/>
        <v>0.36±0.36</v>
      </c>
      <c r="W19" s="551">
        <v>1.729</v>
      </c>
      <c r="X19" s="551">
        <v>0.129</v>
      </c>
      <c r="Y19" s="551">
        <v>-0.155</v>
      </c>
      <c r="Z19" s="551">
        <v>0.0104</v>
      </c>
      <c r="AA19" s="551">
        <v>0.001</v>
      </c>
      <c r="AB19" s="551">
        <v>-0.002</v>
      </c>
      <c r="AC19" s="551">
        <v>45.28</v>
      </c>
      <c r="AD19" s="551">
        <v>0.8708</v>
      </c>
      <c r="AE19" s="551">
        <v>52.0</v>
      </c>
      <c r="AF19" s="534">
        <f t="shared" si="7"/>
        <v>0.8707692308</v>
      </c>
      <c r="AG19" s="551"/>
      <c r="AH19" s="551"/>
      <c r="AI19" s="551"/>
      <c r="AJ19" s="551"/>
      <c r="AK19" s="551"/>
      <c r="AL19" s="551"/>
      <c r="AM19" s="550">
        <v>0.004</v>
      </c>
      <c r="AN19" s="550">
        <f t="shared" si="85"/>
        <v>0.0001207349081</v>
      </c>
      <c r="AO19" s="551">
        <v>0.001</v>
      </c>
      <c r="AP19" s="551">
        <f t="shared" si="86"/>
        <v>0.00003789473684</v>
      </c>
      <c r="AQ19" s="551">
        <v>0.003</v>
      </c>
      <c r="AR19" s="553">
        <f t="shared" si="87"/>
        <v>0.0001532846715</v>
      </c>
      <c r="AS19" s="551">
        <f>0.00000000018322/0.00000001</f>
        <v>0.018322</v>
      </c>
      <c r="AT19" s="551">
        <f t="shared" si="11"/>
        <v>0.0004842544434</v>
      </c>
      <c r="AU19" s="1" t="str">
        <f t="shared" si="103"/>
        <v>0.02±0.00</v>
      </c>
      <c r="AV19" s="551"/>
      <c r="AW19" s="551"/>
      <c r="AX19" s="1" t="str">
        <f t="shared" si="32"/>
        <v>±</v>
      </c>
      <c r="AY19" s="554">
        <f>4.3891E-11/0.00000001</f>
        <v>0.0043891</v>
      </c>
      <c r="AZ19" s="554">
        <f t="shared" si="89"/>
        <v>0.0001324793963</v>
      </c>
      <c r="BA19" s="1" t="str">
        <f t="shared" si="14"/>
        <v>0.00±0.00</v>
      </c>
      <c r="BB19" s="552">
        <v>0.9981</v>
      </c>
      <c r="BC19" s="551">
        <v>0.02638</v>
      </c>
      <c r="BD19" s="1" t="str">
        <f t="shared" si="15"/>
        <v>1.00±0.03</v>
      </c>
      <c r="BE19" s="551"/>
      <c r="BF19" s="551"/>
      <c r="BG19" s="1" t="str">
        <f t="shared" si="16"/>
        <v>±</v>
      </c>
      <c r="BH19" s="551"/>
      <c r="BI19" s="551"/>
      <c r="BJ19" s="551"/>
      <c r="BK19" s="551"/>
      <c r="BL19" s="551">
        <v>0.762</v>
      </c>
      <c r="BM19" s="551">
        <v>0.023</v>
      </c>
      <c r="BN19" s="1" t="str">
        <f t="shared" si="17"/>
        <v>0.76±0.02</v>
      </c>
      <c r="BO19" s="551">
        <v>0.475</v>
      </c>
      <c r="BP19" s="551">
        <v>0.018</v>
      </c>
      <c r="BQ19" s="551">
        <v>0.274</v>
      </c>
      <c r="BR19" s="553">
        <v>0.014</v>
      </c>
      <c r="BS19" s="552">
        <f t="shared" si="90"/>
        <v>3</v>
      </c>
      <c r="BT19" s="532">
        <f t="shared" si="91"/>
        <v>0.1908410078</v>
      </c>
      <c r="BU19" s="1" t="str">
        <f t="shared" si="20"/>
        <v>3.00±0.19</v>
      </c>
      <c r="BV19" s="551">
        <f t="shared" si="92"/>
        <v>0.5768421053</v>
      </c>
      <c r="BW19" s="532">
        <f t="shared" si="93"/>
        <v>0.0366950429</v>
      </c>
      <c r="BX19" s="1" t="str">
        <f t="shared" si="23"/>
        <v>0.58±0.04</v>
      </c>
      <c r="BY19" s="536">
        <v>4.939559648239524E34</v>
      </c>
      <c r="BZ19" s="536">
        <v>1.490943200912192E33</v>
      </c>
      <c r="CA19" s="536">
        <f t="shared" ref="CA19:CB19" si="104">BY19*1E-36</f>
        <v>0.04939559648</v>
      </c>
      <c r="CB19" s="536">
        <f t="shared" si="104"/>
        <v>0.001490943201</v>
      </c>
      <c r="CC19" s="1" t="str">
        <f t="shared" si="25"/>
        <v>4.94E-±1.49E-</v>
      </c>
      <c r="CD19" s="537">
        <f t="shared" si="26"/>
        <v>0.2073161172</v>
      </c>
      <c r="CE19" s="555">
        <f t="shared" si="27"/>
        <v>0.005479410052</v>
      </c>
      <c r="CF19" s="1" t="str">
        <f t="shared" si="34"/>
        <v>0.21±0.005</v>
      </c>
      <c r="CG19" s="116">
        <v>1.4607184174568116E-4</v>
      </c>
      <c r="CH19" s="115">
        <v>3.860710535268078E-6</v>
      </c>
      <c r="CI19" s="115">
        <f t="shared" ref="CI19:CJ19" si="105">CG19*100</f>
        <v>0.01460718417</v>
      </c>
      <c r="CJ19" s="115">
        <f t="shared" si="105"/>
        <v>0.0003860710535</v>
      </c>
      <c r="CK19" s="1" t="str">
        <f t="shared" si="100"/>
        <v>1.461E±3.861E</v>
      </c>
      <c r="CL19" s="538">
        <f t="shared" ref="CL19:CM19" si="106">CQ19/100</f>
        <v>1.923554389</v>
      </c>
      <c r="CM19" s="538">
        <f t="shared" si="106"/>
        <v>4.841379759</v>
      </c>
      <c r="CN19" s="556" t="str">
        <f t="shared" si="37"/>
        <v>1.92±4.84</v>
      </c>
      <c r="CQ19" s="1">
        <v>192.35543887962706</v>
      </c>
      <c r="CR19" s="1">
        <v>484.13797585650593</v>
      </c>
    </row>
    <row r="20">
      <c r="A20" s="155" t="s">
        <v>689</v>
      </c>
      <c r="B20" s="557">
        <v>1.0627128E7</v>
      </c>
      <c r="C20" s="558">
        <v>2013.904</v>
      </c>
      <c r="D20" s="558">
        <f t="shared" si="4"/>
        <v>2013.904</v>
      </c>
      <c r="E20" s="558">
        <v>0.0</v>
      </c>
      <c r="F20" s="558" t="str">
        <f t="array" ref="F20">IFS(AND(E20&gt;0,D20&gt;0),"PC-WT",AND(E20&gt;0,D20=0), "PC",AND(E20=0,D20&gt;0), "WT")</f>
        <v>WT</v>
      </c>
      <c r="G20" s="558">
        <v>1.177</v>
      </c>
      <c r="H20" s="558">
        <v>58434.35041667</v>
      </c>
      <c r="I20" s="559">
        <v>0.13</v>
      </c>
      <c r="J20" s="557">
        <v>0.025</v>
      </c>
      <c r="K20" s="558">
        <v>0.313</v>
      </c>
      <c r="L20" s="558">
        <v>-0.025</v>
      </c>
      <c r="M20" s="558">
        <f>123187000000000/10000</f>
        <v>12318700000</v>
      </c>
      <c r="N20" s="558"/>
      <c r="O20" s="558"/>
      <c r="P20" s="558">
        <v>4875854.844471206</v>
      </c>
      <c r="Q20" s="560">
        <v>598544.6206833227</v>
      </c>
      <c r="R20" s="560">
        <v>598544.6206833227</v>
      </c>
      <c r="S20" s="560"/>
      <c r="T20" s="532">
        <f t="shared" ref="T20:U20" si="107">Q20/100</f>
        <v>5985.446207</v>
      </c>
      <c r="U20" s="532">
        <f t="shared" si="107"/>
        <v>5985.446207</v>
      </c>
      <c r="V20" s="1" t="str">
        <f t="shared" si="6"/>
        <v>5985±5985</v>
      </c>
      <c r="W20" s="558">
        <v>1.805</v>
      </c>
      <c r="X20" s="558">
        <v>0.091</v>
      </c>
      <c r="Y20" s="558">
        <v>-0.091</v>
      </c>
      <c r="Z20" s="558">
        <v>0.009</v>
      </c>
      <c r="AA20" s="558">
        <v>6.0E-4</v>
      </c>
      <c r="AB20" s="558">
        <v>-7.0E-4</v>
      </c>
      <c r="AC20" s="558">
        <v>64.05</v>
      </c>
      <c r="AD20" s="558">
        <v>0.8211</v>
      </c>
      <c r="AE20" s="558">
        <v>78.0</v>
      </c>
      <c r="AF20" s="534">
        <f t="shared" si="7"/>
        <v>0.8211538462</v>
      </c>
      <c r="AG20" s="558"/>
      <c r="AH20" s="558"/>
      <c r="AI20" s="558"/>
      <c r="AJ20" s="558"/>
      <c r="AK20" s="558"/>
      <c r="AL20" s="558"/>
      <c r="AM20" s="557">
        <v>0.003</v>
      </c>
      <c r="AN20" s="557">
        <f t="shared" si="85"/>
        <v>0.00007349665924</v>
      </c>
      <c r="AO20" s="558">
        <v>0.001</v>
      </c>
      <c r="AP20" s="558">
        <f t="shared" si="86"/>
        <v>0.0000303030303</v>
      </c>
      <c r="AQ20" s="558">
        <v>0.002</v>
      </c>
      <c r="AR20" s="561">
        <f t="shared" si="87"/>
        <v>0.00007926829268</v>
      </c>
      <c r="AS20" s="558">
        <v>2.1362</v>
      </c>
      <c r="AT20" s="558">
        <f t="shared" si="11"/>
        <v>0.04551902804</v>
      </c>
      <c r="AU20" s="1" t="str">
        <f>LEFT(AS20,4)&amp;"±"&amp;LEFT(AT20,4)</f>
        <v>2.14±0.05</v>
      </c>
      <c r="AV20" s="558"/>
      <c r="AW20" s="558"/>
      <c r="AX20" s="1" t="str">
        <f t="shared" si="32"/>
        <v>±</v>
      </c>
      <c r="AY20" s="562">
        <f>3.4743E-11/0.00000001</f>
        <v>0.0034743</v>
      </c>
      <c r="AZ20" s="562">
        <f t="shared" si="89"/>
        <v>0.00008511648107</v>
      </c>
      <c r="BA20" s="1" t="str">
        <f t="shared" si="14"/>
        <v>0.00±0.00</v>
      </c>
      <c r="BB20" s="559">
        <v>1.177</v>
      </c>
      <c r="BC20" s="558">
        <v>0.02508</v>
      </c>
      <c r="BD20" s="1" t="str">
        <f t="shared" si="15"/>
        <v>1.18±0.03</v>
      </c>
      <c r="BE20" s="558"/>
      <c r="BF20" s="558"/>
      <c r="BG20" s="1" t="str">
        <f t="shared" si="16"/>
        <v>±</v>
      </c>
      <c r="BH20" s="558"/>
      <c r="BI20" s="558"/>
      <c r="BJ20" s="558"/>
      <c r="BK20" s="558"/>
      <c r="BL20" s="558">
        <v>0.898</v>
      </c>
      <c r="BM20" s="558">
        <v>0.022</v>
      </c>
      <c r="BN20" s="1" t="str">
        <f t="shared" si="17"/>
        <v>0.90±0.02</v>
      </c>
      <c r="BO20" s="558">
        <v>0.561</v>
      </c>
      <c r="BP20" s="558">
        <v>0.017</v>
      </c>
      <c r="BQ20" s="558">
        <v>0.328</v>
      </c>
      <c r="BR20" s="561">
        <v>0.013</v>
      </c>
      <c r="BS20" s="559">
        <f t="shared" si="90"/>
        <v>2</v>
      </c>
      <c r="BT20" s="532">
        <f t="shared" si="91"/>
        <v>0.09978254761</v>
      </c>
      <c r="BU20" s="1" t="str">
        <f t="shared" si="20"/>
        <v>2.00±0.10</v>
      </c>
      <c r="BV20" s="558">
        <f t="shared" si="92"/>
        <v>0.5846702317</v>
      </c>
      <c r="BW20" s="532">
        <f t="shared" si="93"/>
        <v>0.02916994262</v>
      </c>
      <c r="BX20" s="1" t="str">
        <f t="shared" si="23"/>
        <v>0.58±0.03</v>
      </c>
      <c r="BY20" s="536">
        <v>4.014676933909549E34</v>
      </c>
      <c r="BZ20" s="536">
        <v>9.83551141937751E32</v>
      </c>
      <c r="CA20" s="536">
        <f t="shared" ref="CA20:CB20" si="108">BY20*1E-36</f>
        <v>0.04014676934</v>
      </c>
      <c r="CB20" s="536">
        <f t="shared" si="108"/>
        <v>0.0009835511419</v>
      </c>
      <c r="CC20" s="1" t="str">
        <f t="shared" si="25"/>
        <v>4.01E-±9.84E-</v>
      </c>
      <c r="CD20" s="537">
        <f t="shared" si="26"/>
        <v>24.17141631</v>
      </c>
      <c r="CE20" s="555">
        <f t="shared" si="27"/>
        <v>0.5150544784</v>
      </c>
      <c r="CF20" s="1" t="str">
        <f t="shared" si="34"/>
        <v>24.17±0.515</v>
      </c>
      <c r="CG20" s="116">
        <v>1.1753946155982653E-4</v>
      </c>
      <c r="CH20" s="115">
        <v>2.5045791809009767E-6</v>
      </c>
      <c r="CI20" s="115">
        <f t="shared" ref="CI20:CJ20" si="109">CG20*100</f>
        <v>0.01175394616</v>
      </c>
      <c r="CJ20" s="115">
        <f t="shared" si="109"/>
        <v>0.0002504579181</v>
      </c>
      <c r="CK20" s="1" t="str">
        <f t="shared" si="100"/>
        <v>1.175E±2.505E</v>
      </c>
      <c r="CL20" s="538">
        <f t="shared" ref="CL20:CM20" si="110">CQ20/100</f>
        <v>263.2321812</v>
      </c>
      <c r="CM20" s="538">
        <f t="shared" si="110"/>
        <v>6591.344755</v>
      </c>
      <c r="CN20" s="1" t="str">
        <f t="shared" si="37"/>
        <v>263.2±6591.</v>
      </c>
      <c r="CQ20" s="1">
        <v>26323.21812129236</v>
      </c>
      <c r="CR20" s="1">
        <v>659134.4755031656</v>
      </c>
    </row>
    <row r="21" ht="15.75" customHeight="1">
      <c r="A21" s="26"/>
      <c r="B21" s="26"/>
      <c r="C21" s="26"/>
      <c r="D21" s="26"/>
      <c r="E21" s="26"/>
      <c r="F21" s="26"/>
      <c r="G21" s="26"/>
      <c r="H21" s="26"/>
      <c r="I21" s="26"/>
      <c r="J21" s="493">
        <f>MIN(J3:J20)</f>
        <v>0.0223335</v>
      </c>
      <c r="K21" s="26"/>
      <c r="L21" s="26"/>
      <c r="M21" s="26"/>
      <c r="N21" s="26"/>
      <c r="O21" s="26"/>
      <c r="P21" s="26"/>
      <c r="Q21" s="26"/>
      <c r="R21" s="26"/>
      <c r="S21" s="26"/>
      <c r="T21" s="532">
        <f t="shared" ref="T21:U21" si="111">Q21/100</f>
        <v>0</v>
      </c>
      <c r="U21" s="532">
        <f t="shared" si="111"/>
        <v>0</v>
      </c>
      <c r="V21" s="26"/>
      <c r="W21" s="493">
        <f>MIN(W3:W20)</f>
        <v>1.219</v>
      </c>
      <c r="X21" s="26"/>
      <c r="Y21" s="26"/>
      <c r="Z21" s="26"/>
      <c r="AA21" s="26"/>
      <c r="AB21" s="26"/>
      <c r="AC21" s="26"/>
      <c r="AD21" s="494">
        <f>AVERAGE(AD3:AD20)</f>
        <v>1.233194444</v>
      </c>
      <c r="AE21" s="26"/>
      <c r="AF21" s="493">
        <f>MIN(AF3:AF20)</f>
        <v>0.5316666667</v>
      </c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V21" s="26"/>
      <c r="AW21" s="26"/>
      <c r="AY21" s="26"/>
      <c r="AZ21" s="26"/>
      <c r="BB21" s="26"/>
      <c r="BC21" s="26"/>
      <c r="BE21" s="26"/>
      <c r="BF21" s="26"/>
      <c r="BH21" s="26"/>
      <c r="BI21" s="26"/>
      <c r="BJ21" s="26"/>
      <c r="BK21" s="26"/>
      <c r="BL21" s="26"/>
      <c r="BM21" s="26"/>
      <c r="BO21" s="26"/>
      <c r="BP21" s="26"/>
      <c r="BQ21" s="26"/>
      <c r="BR21" s="26"/>
      <c r="BS21" s="26"/>
      <c r="BT21" s="26"/>
      <c r="BV21" s="26"/>
      <c r="BW21" s="26"/>
      <c r="BY21" s="118"/>
      <c r="BZ21" s="115"/>
      <c r="CA21" s="536"/>
      <c r="CB21" s="536"/>
      <c r="CD21" s="118"/>
      <c r="CE21" s="115"/>
      <c r="CG21" s="167"/>
      <c r="CH21" s="167"/>
      <c r="CI21" s="115">
        <f t="shared" ref="CI21:CJ21" si="112">CG21*100</f>
        <v>0</v>
      </c>
      <c r="CJ21" s="115">
        <f t="shared" si="112"/>
        <v>0</v>
      </c>
      <c r="CL21" s="118"/>
      <c r="CM21" s="26"/>
    </row>
    <row r="22" ht="15.75" customHeight="1">
      <c r="A22" s="26"/>
      <c r="B22" s="26"/>
      <c r="C22" s="26"/>
      <c r="D22" s="26"/>
      <c r="E22" s="26"/>
      <c r="F22" s="26"/>
      <c r="G22" s="26"/>
      <c r="H22" s="26"/>
      <c r="I22" s="26"/>
      <c r="J22" s="493">
        <f>MAX(J3:J20)</f>
        <v>0.848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493">
        <f>MAX(W3:W20)</f>
        <v>6.902</v>
      </c>
      <c r="X22" s="26"/>
      <c r="Y22" s="26"/>
      <c r="Z22" s="26"/>
      <c r="AA22" s="26"/>
      <c r="AB22" s="26"/>
      <c r="AC22" s="26"/>
      <c r="AD22" s="26"/>
      <c r="AE22" s="26"/>
      <c r="AF22" s="493">
        <f>MAX(AF3:AF20)</f>
        <v>1.871602709</v>
      </c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V22" s="26"/>
      <c r="AW22" s="26"/>
      <c r="AY22" s="26"/>
      <c r="AZ22" s="26"/>
      <c r="BB22" s="26"/>
      <c r="BC22" s="495"/>
      <c r="BE22" s="26"/>
      <c r="BF22" s="26"/>
      <c r="BH22" s="26"/>
      <c r="BI22" s="26"/>
      <c r="BJ22" s="26"/>
      <c r="BK22" s="26"/>
      <c r="BL22" s="26"/>
      <c r="BM22" s="26"/>
      <c r="BO22" s="26"/>
      <c r="BP22" s="26"/>
      <c r="BQ22" s="26"/>
      <c r="BR22" s="26"/>
      <c r="BS22" s="26"/>
      <c r="BT22" s="26"/>
      <c r="BV22" s="26"/>
      <c r="BW22" s="26"/>
      <c r="BY22" s="118"/>
      <c r="BZ22" s="118"/>
      <c r="CA22" s="118"/>
      <c r="CB22" s="118"/>
      <c r="CD22" s="118"/>
      <c r="CE22" s="118"/>
      <c r="CG22" s="167"/>
      <c r="CH22" s="167"/>
      <c r="CI22" s="167"/>
      <c r="CJ22" s="167"/>
      <c r="CL22" s="26"/>
      <c r="CM22" s="26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4">
    <mergeCell ref="A1:A2"/>
    <mergeCell ref="B1:B2"/>
    <mergeCell ref="C1:C2"/>
    <mergeCell ref="D1:D2"/>
    <mergeCell ref="E1:E2"/>
    <mergeCell ref="F1:F2"/>
    <mergeCell ref="G1:G2"/>
    <mergeCell ref="H1:H2"/>
    <mergeCell ref="I1:AF1"/>
    <mergeCell ref="AG1:AR1"/>
    <mergeCell ref="AS1:AZ1"/>
    <mergeCell ref="BB1:BR1"/>
    <mergeCell ref="BS1:BS2"/>
    <mergeCell ref="BT1:BT2"/>
    <mergeCell ref="CH1:CH2"/>
    <mergeCell ref="CL1:CL2"/>
    <mergeCell ref="CM1:CM2"/>
    <mergeCell ref="BV1:BV2"/>
    <mergeCell ref="BW1:BW2"/>
    <mergeCell ref="BY1:BY2"/>
    <mergeCell ref="BZ1:BZ2"/>
    <mergeCell ref="CD1:CD2"/>
    <mergeCell ref="CE1:CE2"/>
    <mergeCell ref="CG1:CG2"/>
  </mergeCells>
  <conditionalFormatting sqref="A3:A20">
    <cfRule type="containsText" dxfId="0" priority="1" operator="containsText" text="PC-WT">
      <formula>NOT(ISERROR(SEARCH(("PC-WT"),(A3))))</formula>
    </cfRule>
  </conditionalFormatting>
  <conditionalFormatting sqref="A3:A20">
    <cfRule type="containsText" dxfId="1" priority="2" operator="containsText" text="PC">
      <formula>NOT(ISERROR(SEARCH(("PC"),(A3))))</formula>
    </cfRule>
  </conditionalFormatting>
  <conditionalFormatting sqref="A3:A20">
    <cfRule type="containsText" dxfId="2" priority="3" operator="containsText" text="WT">
      <formula>NOT(ISERROR(SEARCH(("WT"),(A3))))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29"/>
    <col customWidth="1" min="2" max="2" width="10.86"/>
    <col customWidth="1" min="3" max="3" width="12.29"/>
    <col customWidth="1" min="4" max="5" width="9.86"/>
    <col customWidth="1" min="6" max="6" width="8.14"/>
    <col customWidth="1" min="7" max="7" width="7.71"/>
    <col customWidth="1" min="8" max="8" width="9.29"/>
    <col customWidth="1" min="9" max="9" width="9.86"/>
    <col customWidth="1" min="10" max="10" width="10.86"/>
    <col customWidth="1" min="11" max="11" width="11.57"/>
    <col customWidth="1" min="12" max="12" width="9.86"/>
    <col customWidth="1" min="13" max="13" width="13.0"/>
    <col customWidth="1" min="14" max="14" width="13.71"/>
    <col customWidth="1" min="15" max="15" width="11.43"/>
    <col customWidth="1" min="16" max="16" width="8.29"/>
    <col customWidth="1" min="17" max="17" width="4.43"/>
    <col customWidth="1" min="18" max="18" width="5.57"/>
    <col customWidth="1" min="19" max="19" width="5.0"/>
    <col customWidth="1" min="20" max="20" width="7.71"/>
    <col customWidth="1" min="21" max="21" width="8.43"/>
    <col customWidth="1" min="22" max="22" width="13.0"/>
    <col customWidth="1" min="23" max="23" width="8.71"/>
    <col customWidth="1" min="24" max="24" width="7.29"/>
    <col customWidth="1" min="25" max="25" width="15.14"/>
    <col customWidth="1" min="26" max="26" width="12.43"/>
    <col customWidth="1" min="27" max="27" width="9.29"/>
    <col customWidth="1" min="28" max="28" width="7.14"/>
    <col customWidth="1" min="29" max="29" width="9.86"/>
    <col customWidth="1" min="30" max="30" width="6.57"/>
    <col customWidth="1" min="31" max="31" width="8.43"/>
    <col customWidth="1" min="32" max="32" width="9.86"/>
    <col customWidth="1" min="33" max="33" width="7.71"/>
    <col customWidth="1" min="34" max="34" width="8.43"/>
    <col customWidth="1" min="35" max="35" width="11.43"/>
    <col customWidth="1" min="36" max="36" width="8.29"/>
    <col customWidth="1" min="37" max="37" width="4.43"/>
    <col customWidth="1" min="38" max="38" width="13.0"/>
    <col customWidth="1" min="39" max="39" width="9.86"/>
    <col customWidth="1" min="40" max="40" width="13.0"/>
    <col customWidth="1" min="41" max="41" width="10.86"/>
    <col customWidth="1" min="42" max="42" width="13.0"/>
    <col customWidth="1" min="43" max="43" width="10.86"/>
    <col customWidth="1" min="44" max="44" width="13.0"/>
    <col customWidth="1" min="45" max="45" width="10.86"/>
    <col customWidth="1" min="46" max="46" width="13.0"/>
    <col customWidth="1" min="47" max="47" width="6.57"/>
    <col customWidth="1" min="48" max="48" width="8.86"/>
    <col customWidth="1" min="49" max="49" width="6.57"/>
    <col customWidth="1" min="50" max="50" width="8.86"/>
    <col customWidth="1" min="51" max="51" width="6.57"/>
    <col customWidth="1" min="52" max="52" width="8.86"/>
    <col customWidth="1" min="53" max="53" width="9.86"/>
    <col customWidth="1" min="54" max="54" width="13.0"/>
    <col customWidth="1" min="55" max="55" width="10.86"/>
    <col customWidth="1" min="56" max="56" width="8.86"/>
    <col customWidth="1" min="57" max="57" width="12.0"/>
    <col customWidth="1" min="58" max="58" width="8.86"/>
    <col customWidth="1" min="59" max="59" width="13.43"/>
    <col customWidth="1" min="60" max="60" width="8.43"/>
    <col customWidth="1" min="61" max="61" width="5.0"/>
    <col customWidth="1" min="62" max="62" width="6.29"/>
    <col customWidth="1" min="63" max="63" width="5.0"/>
    <col customWidth="1" min="64" max="64" width="7.14"/>
    <col customWidth="1" min="65" max="65" width="6.0"/>
    <col customWidth="1" min="66" max="66" width="7.14"/>
    <col customWidth="1" min="67" max="67" width="6.0"/>
    <col customWidth="1" min="68" max="68" width="8.71"/>
    <col customWidth="1" min="69" max="69" width="11.71"/>
    <col customWidth="1" min="70" max="70" width="7.14"/>
    <col customWidth="1" min="71" max="71" width="10.14"/>
    <col customWidth="1" min="72" max="75" width="10.29"/>
    <col customWidth="1" min="76" max="76" width="12.57"/>
    <col customWidth="1" min="77" max="77" width="15.71"/>
    <col customWidth="1" min="78" max="78" width="11.71"/>
    <col customWidth="1" min="79" max="79" width="10.29"/>
    <col customWidth="1" min="80" max="80" width="11.43"/>
    <col customWidth="1" min="81" max="81" width="10.29"/>
    <col customWidth="1" min="82" max="82" width="11.0"/>
    <col customWidth="1" min="83" max="83" width="12.86"/>
    <col customWidth="1" min="84" max="84" width="13.57"/>
    <col customWidth="1" min="85" max="85" width="16.71"/>
    <col customWidth="1" min="86" max="86" width="17.0"/>
    <col customWidth="1" min="87" max="89" width="13.0"/>
  </cols>
  <sheetData>
    <row r="1" ht="15.0" customHeight="1">
      <c r="A1" s="82" t="s">
        <v>642</v>
      </c>
      <c r="B1" s="83" t="s">
        <v>643</v>
      </c>
      <c r="C1" s="83" t="s">
        <v>644</v>
      </c>
      <c r="D1" s="83" t="s">
        <v>535</v>
      </c>
      <c r="E1" s="83" t="s">
        <v>536</v>
      </c>
      <c r="F1" s="83" t="s">
        <v>645</v>
      </c>
      <c r="G1" s="83" t="s">
        <v>646</v>
      </c>
      <c r="H1" s="563" t="s">
        <v>647</v>
      </c>
      <c r="I1" s="396" t="s">
        <v>648</v>
      </c>
      <c r="J1" s="15"/>
      <c r="K1" s="15"/>
      <c r="L1" s="15"/>
      <c r="M1" s="15"/>
      <c r="N1" s="15"/>
      <c r="O1" s="15"/>
      <c r="P1" s="15"/>
      <c r="Q1" s="86"/>
      <c r="R1" s="396" t="s">
        <v>650</v>
      </c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86"/>
      <c r="AM1" s="396" t="s">
        <v>1583</v>
      </c>
      <c r="AN1" s="15"/>
      <c r="AO1" s="15"/>
      <c r="AP1" s="15"/>
      <c r="AQ1" s="15"/>
      <c r="AR1" s="15"/>
      <c r="AS1" s="15"/>
      <c r="AT1" s="86"/>
      <c r="AU1" s="396" t="s">
        <v>651</v>
      </c>
      <c r="AV1" s="15"/>
      <c r="AW1" s="15"/>
      <c r="AX1" s="15"/>
      <c r="AY1" s="15"/>
      <c r="AZ1" s="86"/>
      <c r="BA1" s="397" t="s">
        <v>1667</v>
      </c>
      <c r="BB1" s="15"/>
      <c r="BC1" s="15"/>
      <c r="BD1" s="86"/>
      <c r="BE1" s="396" t="s">
        <v>1585</v>
      </c>
      <c r="BF1" s="86"/>
      <c r="BG1" s="90" t="s">
        <v>1586</v>
      </c>
      <c r="BH1" s="396" t="s">
        <v>653</v>
      </c>
      <c r="BI1" s="15"/>
      <c r="BJ1" s="15"/>
      <c r="BK1" s="15"/>
      <c r="BL1" s="15"/>
      <c r="BM1" s="15"/>
      <c r="BN1" s="15"/>
      <c r="BO1" s="86"/>
      <c r="BP1" s="82" t="s">
        <v>654</v>
      </c>
      <c r="BQ1" s="83" t="s">
        <v>1587</v>
      </c>
      <c r="BR1" s="83" t="s">
        <v>655</v>
      </c>
      <c r="BS1" s="89" t="s">
        <v>1588</v>
      </c>
      <c r="BT1" s="82" t="s">
        <v>1589</v>
      </c>
      <c r="BU1" s="83" t="s">
        <v>1590</v>
      </c>
      <c r="BV1" s="83" t="s">
        <v>1591</v>
      </c>
      <c r="BW1" s="83" t="s">
        <v>1592</v>
      </c>
      <c r="BX1" s="83" t="s">
        <v>1593</v>
      </c>
      <c r="BY1" s="89" t="s">
        <v>1622</v>
      </c>
      <c r="BZ1" s="82" t="s">
        <v>656</v>
      </c>
      <c r="CA1" s="83" t="s">
        <v>657</v>
      </c>
      <c r="CB1" s="83" t="s">
        <v>659</v>
      </c>
      <c r="CC1" s="83" t="s">
        <v>660</v>
      </c>
      <c r="CD1" s="83" t="s">
        <v>661</v>
      </c>
      <c r="CE1" s="89" t="s">
        <v>662</v>
      </c>
      <c r="CF1" s="82" t="s">
        <v>663</v>
      </c>
      <c r="CG1" s="83" t="s">
        <v>1598</v>
      </c>
      <c r="CH1" s="89" t="s">
        <v>1599</v>
      </c>
      <c r="CI1" s="2"/>
      <c r="CJ1" s="2"/>
      <c r="CK1" s="2"/>
    </row>
    <row r="2">
      <c r="A2" s="91"/>
      <c r="B2" s="92"/>
      <c r="C2" s="92"/>
      <c r="D2" s="92"/>
      <c r="E2" s="92"/>
      <c r="F2" s="92"/>
      <c r="G2" s="92"/>
      <c r="H2" s="101"/>
      <c r="I2" s="398" t="s">
        <v>672</v>
      </c>
      <c r="J2" s="399" t="s">
        <v>666</v>
      </c>
      <c r="K2" s="399" t="s">
        <v>667</v>
      </c>
      <c r="L2" s="399" t="s">
        <v>673</v>
      </c>
      <c r="M2" s="399" t="s">
        <v>666</v>
      </c>
      <c r="N2" s="399" t="s">
        <v>667</v>
      </c>
      <c r="O2" s="400" t="s">
        <v>674</v>
      </c>
      <c r="P2" s="400" t="s">
        <v>675</v>
      </c>
      <c r="Q2" s="401" t="s">
        <v>676</v>
      </c>
      <c r="R2" s="398" t="s">
        <v>664</v>
      </c>
      <c r="S2" s="399" t="s">
        <v>670</v>
      </c>
      <c r="T2" s="399" t="s">
        <v>666</v>
      </c>
      <c r="U2" s="399" t="s">
        <v>667</v>
      </c>
      <c r="V2" s="399" t="s">
        <v>665</v>
      </c>
      <c r="W2" s="399" t="s">
        <v>666</v>
      </c>
      <c r="X2" s="399" t="s">
        <v>667</v>
      </c>
      <c r="Y2" s="399" t="s">
        <v>671</v>
      </c>
      <c r="Z2" s="399" t="s">
        <v>1600</v>
      </c>
      <c r="AA2" s="399" t="s">
        <v>666</v>
      </c>
      <c r="AB2" s="399" t="s">
        <v>667</v>
      </c>
      <c r="AC2" s="399" t="s">
        <v>672</v>
      </c>
      <c r="AD2" s="399" t="s">
        <v>666</v>
      </c>
      <c r="AE2" s="399" t="s">
        <v>667</v>
      </c>
      <c r="AF2" s="399" t="s">
        <v>673</v>
      </c>
      <c r="AG2" s="399" t="s">
        <v>666</v>
      </c>
      <c r="AH2" s="399" t="s">
        <v>667</v>
      </c>
      <c r="AI2" s="400" t="s">
        <v>674</v>
      </c>
      <c r="AJ2" s="400" t="s">
        <v>675</v>
      </c>
      <c r="AK2" s="400" t="s">
        <v>676</v>
      </c>
      <c r="AL2" s="401" t="s">
        <v>1601</v>
      </c>
      <c r="AM2" s="298" t="s">
        <v>1602</v>
      </c>
      <c r="AN2" s="401" t="s">
        <v>669</v>
      </c>
      <c r="AO2" s="96" t="s">
        <v>677</v>
      </c>
      <c r="AP2" s="96" t="s">
        <v>669</v>
      </c>
      <c r="AQ2" s="96" t="s">
        <v>678</v>
      </c>
      <c r="AR2" s="96" t="s">
        <v>669</v>
      </c>
      <c r="AS2" s="96" t="s">
        <v>679</v>
      </c>
      <c r="AT2" s="97" t="s">
        <v>669</v>
      </c>
      <c r="AU2" s="98" t="s">
        <v>677</v>
      </c>
      <c r="AV2" s="96" t="s">
        <v>669</v>
      </c>
      <c r="AW2" s="96" t="s">
        <v>678</v>
      </c>
      <c r="AX2" s="96" t="s">
        <v>669</v>
      </c>
      <c r="AY2" s="96" t="s">
        <v>679</v>
      </c>
      <c r="AZ2" s="97" t="s">
        <v>669</v>
      </c>
      <c r="BA2" s="100" t="s">
        <v>682</v>
      </c>
      <c r="BB2" s="99" t="s">
        <v>669</v>
      </c>
      <c r="BC2" s="99" t="s">
        <v>677</v>
      </c>
      <c r="BD2" s="402" t="s">
        <v>669</v>
      </c>
      <c r="BE2" s="100" t="s">
        <v>677</v>
      </c>
      <c r="BF2" s="402" t="s">
        <v>669</v>
      </c>
      <c r="BG2" s="102"/>
      <c r="BH2" s="100" t="s">
        <v>683</v>
      </c>
      <c r="BI2" s="99" t="s">
        <v>669</v>
      </c>
      <c r="BJ2" s="96" t="s">
        <v>677</v>
      </c>
      <c r="BK2" s="96" t="s">
        <v>669</v>
      </c>
      <c r="BL2" s="96" t="s">
        <v>678</v>
      </c>
      <c r="BM2" s="96" t="s">
        <v>669</v>
      </c>
      <c r="BN2" s="96" t="s">
        <v>679</v>
      </c>
      <c r="BO2" s="96" t="s">
        <v>669</v>
      </c>
      <c r="BP2" s="91"/>
      <c r="BQ2" s="92"/>
      <c r="BR2" s="92"/>
      <c r="BS2" s="101"/>
      <c r="BT2" s="91"/>
      <c r="BU2" s="92"/>
      <c r="BV2" s="92"/>
      <c r="BW2" s="92"/>
      <c r="BX2" s="92"/>
      <c r="BY2" s="101"/>
      <c r="BZ2" s="91"/>
      <c r="CA2" s="92"/>
      <c r="CB2" s="92"/>
      <c r="CC2" s="92"/>
      <c r="CD2" s="92"/>
      <c r="CE2" s="101"/>
      <c r="CF2" s="91"/>
      <c r="CG2" s="92"/>
      <c r="CH2" s="101"/>
      <c r="CI2" s="26"/>
      <c r="CJ2" s="26"/>
      <c r="CK2" s="26"/>
    </row>
    <row r="3">
      <c r="A3" s="403" t="s">
        <v>684</v>
      </c>
      <c r="B3" s="405">
        <v>8.13771E8</v>
      </c>
      <c r="C3" s="407">
        <v>6179.719</v>
      </c>
      <c r="D3" s="407">
        <f t="shared" ref="D3:D20" si="2">C3-E3</f>
        <v>1237.823</v>
      </c>
      <c r="E3" s="407">
        <v>4941.896</v>
      </c>
      <c r="F3" s="407" t="str">
        <f t="array" ref="F3">IFS(AND(E3&gt;0,D3&gt;0),"PC-WT",AND(E3&gt;0,D3=0), "PC",AND(E3=0,D3&gt;0), "WT")</f>
        <v>PC-WT</v>
      </c>
      <c r="G3" s="407">
        <v>31.71</v>
      </c>
      <c r="H3" s="406">
        <v>58188.99716435</v>
      </c>
      <c r="I3" s="412">
        <v>1.37755</v>
      </c>
      <c r="J3" s="407">
        <v>0.0156792</v>
      </c>
      <c r="K3" s="407">
        <v>-0.0155809</v>
      </c>
      <c r="L3" s="407">
        <v>0.242813</v>
      </c>
      <c r="M3" s="407">
        <v>0.00360841</v>
      </c>
      <c r="N3" s="407">
        <v>-0.003593</v>
      </c>
      <c r="O3" s="407">
        <v>419.75</v>
      </c>
      <c r="P3" s="415">
        <v>1.166</v>
      </c>
      <c r="Q3" s="416">
        <v>360.0</v>
      </c>
      <c r="R3" s="412">
        <v>0.13</v>
      </c>
      <c r="S3" s="413">
        <v>0.0223335</v>
      </c>
      <c r="T3" s="407">
        <v>0.011</v>
      </c>
      <c r="U3" s="407">
        <v>-0.011</v>
      </c>
      <c r="V3" s="407">
        <v>9.57365E11</v>
      </c>
      <c r="W3" s="407"/>
      <c r="X3" s="407"/>
      <c r="Y3" s="406">
        <f t="shared" ref="Y3:Y20" si="3">SQRT((V3*10^4*0.296^2)/COS(RADIANS(63)))</f>
        <v>42984027.14</v>
      </c>
      <c r="Z3" s="406">
        <f t="shared" ref="Z3:Z20" si="4">Y3/3</f>
        <v>14328009.05</v>
      </c>
      <c r="AA3" s="415">
        <f t="shared" ref="AA3:AB3" si="1">$Y3*SQRT((W3*10000)^2/(4*($V3*10000)^2))</f>
        <v>0</v>
      </c>
      <c r="AB3" s="415">
        <f t="shared" si="1"/>
        <v>0</v>
      </c>
      <c r="AC3" s="407">
        <v>1.36438</v>
      </c>
      <c r="AD3" s="407">
        <v>0.017</v>
      </c>
      <c r="AE3" s="407">
        <v>-0.017</v>
      </c>
      <c r="AF3" s="407">
        <v>0.239145</v>
      </c>
      <c r="AG3" s="407">
        <v>0.004</v>
      </c>
      <c r="AH3" s="407">
        <v>-0.004</v>
      </c>
      <c r="AI3" s="407">
        <v>862.76</v>
      </c>
      <c r="AJ3" s="415">
        <v>1.3916</v>
      </c>
      <c r="AK3" s="407">
        <v>620.0</v>
      </c>
      <c r="AL3" s="416">
        <f t="shared" ref="AL3:AL20" si="5">AI3/AK3</f>
        <v>1.391548387</v>
      </c>
      <c r="AM3" s="412">
        <f>0.000000010432/0.00000001</f>
        <v>1.0432</v>
      </c>
      <c r="AN3" s="407">
        <f>AM3*$BI3/$BH3</f>
        <v>0.005131870968</v>
      </c>
      <c r="AO3" s="412">
        <f>0.000000001821/0.00000001</f>
        <v>0.1821</v>
      </c>
      <c r="AP3" s="407">
        <f>AO3*$BK3/$BJ3</f>
        <v>0.0009647640333</v>
      </c>
      <c r="AQ3" s="407">
        <f>0.00000000034574/0.00000001</f>
        <v>0.034574</v>
      </c>
      <c r="AR3" s="407">
        <f>AQ3*$BM3/$BL3</f>
        <v>0.000252858033</v>
      </c>
      <c r="AS3" s="407">
        <f>0.0000000014753/0.00000001</f>
        <v>0.14753</v>
      </c>
      <c r="AT3" s="407">
        <f>AS3*$BO3/$BN3</f>
        <v>0.001137007766</v>
      </c>
      <c r="AU3" s="417">
        <v>0.183</v>
      </c>
      <c r="AV3" s="418">
        <f t="shared" ref="AV3:AV20" si="6">$AU3*$BK3/$BJ3</f>
        <v>0.0009695322245</v>
      </c>
      <c r="AW3" s="407">
        <v>0.034</v>
      </c>
      <c r="AX3" s="419">
        <f t="shared" ref="AX3:AX20" si="7">$AW3*$BM3/$BL3</f>
        <v>0.000248660066</v>
      </c>
      <c r="AY3" s="407">
        <v>0.148</v>
      </c>
      <c r="AZ3" s="420">
        <f t="shared" ref="AZ3:AZ20" si="8">$AY3*$BO3/$BN3</f>
        <v>0.001140630037</v>
      </c>
      <c r="BA3" s="412">
        <f>0.00000042297/0.00000001</f>
        <v>42.297</v>
      </c>
      <c r="BB3" s="407">
        <f t="shared" ref="BB3:BB20" si="9">$BA3*$BI3/$BH3</f>
        <v>0.2080739516</v>
      </c>
      <c r="BC3" s="405">
        <f>0.0000000018252/0.00000001</f>
        <v>0.18252</v>
      </c>
      <c r="BD3" s="421">
        <f t="shared" ref="BD3:BD20" si="10">$BC3*$BK3/$BJ3</f>
        <v>0.0009669891892</v>
      </c>
      <c r="BE3" s="422">
        <f>2.494E-15 /0.00000001</f>
        <v>0.0000002494</v>
      </c>
      <c r="BF3" s="421">
        <f t="shared" ref="BF3:BF20" si="11">$BE3*$BK3/$BJ3</f>
        <v>0.00000000132131878</v>
      </c>
      <c r="BG3" s="503">
        <f t="shared" ref="BG3:BG20" si="12">BE3/AU3</f>
        <v>0.00000136284153</v>
      </c>
      <c r="BH3" s="424">
        <v>33.48</v>
      </c>
      <c r="BI3" s="406">
        <v>0.1647</v>
      </c>
      <c r="BJ3" s="406">
        <v>28.86</v>
      </c>
      <c r="BK3" s="406">
        <v>0.1529</v>
      </c>
      <c r="BL3" s="415">
        <v>15.15</v>
      </c>
      <c r="BM3" s="415">
        <v>0.1108</v>
      </c>
      <c r="BN3" s="415">
        <v>13.65</v>
      </c>
      <c r="BO3" s="415">
        <v>0.1052</v>
      </c>
      <c r="BP3" s="425">
        <f t="shared" ref="BP3:BP20" si="13">$AY3/$AW3</f>
        <v>4.352941176</v>
      </c>
      <c r="BQ3" s="415">
        <f t="shared" ref="BQ3:BQ20" si="14">$BP3*SQRT(($AX3/$AW3)^2+($AZ3/$AY3)^2)</f>
        <v>0.04624884134</v>
      </c>
      <c r="BR3" s="415">
        <f t="shared" ref="BR3:BR15" si="15">$BN3/$BL3</f>
        <v>0.900990099</v>
      </c>
      <c r="BS3" s="415">
        <f t="shared" ref="BS3:BS20" si="16">$BR3*SQRT(($BM3/$BL3)^2+($BO3/$BN3)^2)</f>
        <v>0.009572779978</v>
      </c>
      <c r="BT3" s="504">
        <f>2*PI()*((2.96*3.086E+21)^2)*($AO3*10^-8)*(COS(RADIANS(63))^-1)</f>
        <v>2.1029E+36</v>
      </c>
      <c r="BU3" s="431">
        <f>2*PI()*($AP3*0.00000001)*SQRT((2.96*3.086E+21)^4/(COS(RADIANS(63)))^2)</f>
        <v>1.11411E+34</v>
      </c>
      <c r="BV3" s="431">
        <f>2*PI()*((2.96*3.086E+21)^2)*($AM3*10^-8)*(COS(RADIANS(63))^-1)</f>
        <v>1.20469E+37</v>
      </c>
      <c r="BW3" s="431">
        <f>2*PI()*($AN3*0.00000001)*SQRT((2.96*3.086E+21)^4/(COS(RADIANS(63)))^2)</f>
        <v>5.92631E+34</v>
      </c>
      <c r="BX3" s="430">
        <f>$BV3/(1.25E+38*(8.48))</f>
        <v>0.0113650168</v>
      </c>
      <c r="BY3" s="431">
        <f>$BX3*$BW3/$BV3</f>
        <v>0.00005590855041</v>
      </c>
      <c r="BZ3" s="504">
        <f t="shared" ref="BZ3:BZ20" si="17">2*PI()*((2.96*3.086E+21)^2)*($AU3*10^-8)*(COS(RADIANS(63))^-1)</f>
        <v>2.11329E+36</v>
      </c>
      <c r="CA3" s="431">
        <f t="shared" ref="CA3:CA20" si="18">2*PI()*($AV3*0.00000001)*SQRT((2.96*3.086E+21)^4/(COS(RADIANS(63)))^2)</f>
        <v>1.11962E+34</v>
      </c>
      <c r="CB3" s="431">
        <f t="shared" ref="CB3:CB20" si="19">2*PI()*((2.96*3.086E+21)^2)*($BA3*10^-8)*(COS(RADIANS(63))^-1)</f>
        <v>4.88448E+38</v>
      </c>
      <c r="CC3" s="431">
        <f t="shared" ref="CC3:CC20" si="20">2*PI()*($BB3*0.00000001)*SQRT((2.96*3.086E+21)^4/(COS(RADIANS(63)))^2)</f>
        <v>2.40285E+36</v>
      </c>
      <c r="CD3" s="430">
        <f t="shared" ref="CD3:CD20" si="21">$CB3/(1.25E+38*(8.48))</f>
        <v>0.4607995742</v>
      </c>
      <c r="CE3" s="505">
        <f t="shared" ref="CE3:CE20" si="22">$CD3*$CC3/$CB3</f>
        <v>0.002266836615</v>
      </c>
      <c r="CF3" s="432">
        <f t="shared" ref="CF3:CF20" si="23">(0.412*1.7^2*SQRT($CB3/(4*PI()*0.0000567*($S3*11604525.0062)^4)))/10^5</f>
        <v>146770.6607</v>
      </c>
      <c r="CG3" s="432">
        <f t="shared" ref="CG3:CG20" si="24">1.17422E-17*SQRT(($CB3*$T3^2/(PI()*$S3^6))+(0.0625*$CC3^2/(PI()*$CB3*$S3^4)))</f>
        <v>144579.6524</v>
      </c>
      <c r="CH3" s="433">
        <f t="shared" ref="CH3:CH20" si="25">SQRT((0.5*$CC3/$CB3)^2+(2*$T3/$S3)^2)*CF3</f>
        <v>144579.4255</v>
      </c>
      <c r="CI3" s="564"/>
      <c r="CJ3" s="436"/>
      <c r="CK3" s="436"/>
    </row>
    <row r="4">
      <c r="A4" s="119" t="s">
        <v>685</v>
      </c>
      <c r="B4" s="438">
        <v>1.0627024E7</v>
      </c>
      <c r="C4" s="440">
        <v>2151.471</v>
      </c>
      <c r="D4" s="440">
        <f t="shared" si="2"/>
        <v>2151.471</v>
      </c>
      <c r="E4" s="440">
        <v>0.0</v>
      </c>
      <c r="F4" s="440" t="str">
        <f t="array" ref="F4">IFS(AND(E4&gt;0,D4&gt;0),"PC-WT",AND(E4&gt;0,D4=0), "PC",AND(E4=0,D4&gt;0), "WT")</f>
        <v>WT</v>
      </c>
      <c r="G4" s="440">
        <v>99.75</v>
      </c>
      <c r="H4" s="439">
        <v>58214.84302083</v>
      </c>
      <c r="I4" s="444">
        <v>1.382</v>
      </c>
      <c r="J4" s="440">
        <v>0.029</v>
      </c>
      <c r="K4" s="440">
        <v>-0.029</v>
      </c>
      <c r="L4" s="440">
        <v>4.59</v>
      </c>
      <c r="M4" s="440">
        <v>0.196</v>
      </c>
      <c r="N4" s="440">
        <v>-0.197</v>
      </c>
      <c r="O4" s="440"/>
      <c r="P4" s="446"/>
      <c r="Q4" s="447"/>
      <c r="R4" s="444">
        <v>0.13</v>
      </c>
      <c r="S4" s="439">
        <v>0.293</v>
      </c>
      <c r="T4" s="440">
        <v>0.016</v>
      </c>
      <c r="U4" s="440">
        <v>-0.016</v>
      </c>
      <c r="V4" s="440">
        <v>7.111</v>
      </c>
      <c r="W4" s="440">
        <v>1.84</v>
      </c>
      <c r="X4" s="440">
        <v>-1.332</v>
      </c>
      <c r="Y4" s="439">
        <f t="shared" si="3"/>
        <v>117.1476735</v>
      </c>
      <c r="Z4" s="439">
        <f t="shared" si="4"/>
        <v>39.04922448</v>
      </c>
      <c r="AA4" s="446">
        <f t="shared" ref="AA4:AA20" si="26">$Y4*SQRT((W4*10000)^2/(4*(V4*10000)^2))</f>
        <v>15.15621707</v>
      </c>
      <c r="AB4" s="446">
        <f t="shared" ref="AB4:AB20" si="27">$Y4*SQRT((X4*10000)^2/(4*($V4*10000)^2))</f>
        <v>10.97178323</v>
      </c>
      <c r="AC4" s="440">
        <v>1.382</v>
      </c>
      <c r="AD4" s="440">
        <v>0.029</v>
      </c>
      <c r="AE4" s="440">
        <v>-0.029</v>
      </c>
      <c r="AF4" s="440">
        <v>4.59</v>
      </c>
      <c r="AG4" s="440">
        <v>0.196</v>
      </c>
      <c r="AH4" s="440">
        <v>-0.197</v>
      </c>
      <c r="AI4" s="440">
        <v>862.76</v>
      </c>
      <c r="AJ4" s="446">
        <v>1.3916</v>
      </c>
      <c r="AK4" s="440">
        <v>620.0</v>
      </c>
      <c r="AL4" s="447">
        <f t="shared" si="5"/>
        <v>1.391548387</v>
      </c>
      <c r="AM4" s="444">
        <f>0.00000019841/0.00000001</f>
        <v>19.841</v>
      </c>
      <c r="AN4" s="440">
        <f t="shared" ref="AN4:AN16" si="28">$BA4*$BI4/$BH4</f>
        <v>0.04292418847</v>
      </c>
      <c r="AO4" s="450">
        <v>3.686</v>
      </c>
      <c r="AP4" s="451">
        <f t="shared" ref="AP4:AP16" si="29">$AU4*$BK4/$BJ4</f>
        <v>0.008750967274</v>
      </c>
      <c r="AQ4" s="440">
        <v>0.989</v>
      </c>
      <c r="AR4" s="452">
        <f t="shared" ref="AR4:AR16" si="30">$AW4*$BM4/$BL4</f>
        <v>0.003033571141</v>
      </c>
      <c r="AS4" s="440">
        <v>2.787</v>
      </c>
      <c r="AT4" s="453">
        <f t="shared" ref="AT4:AT16" si="31">$AY4*$BO4/$BN4</f>
        <v>0.01048716495</v>
      </c>
      <c r="AU4" s="450">
        <v>3.686</v>
      </c>
      <c r="AV4" s="451">
        <f t="shared" si="6"/>
        <v>0.008750967274</v>
      </c>
      <c r="AW4" s="440">
        <v>0.989</v>
      </c>
      <c r="AX4" s="452">
        <f t="shared" si="7"/>
        <v>0.003033571141</v>
      </c>
      <c r="AY4" s="440">
        <v>2.787</v>
      </c>
      <c r="AZ4" s="453">
        <f t="shared" si="8"/>
        <v>0.01048716495</v>
      </c>
      <c r="BA4" s="444">
        <f>0.00000019841/0.00000001</f>
        <v>19.841</v>
      </c>
      <c r="BB4" s="440">
        <f t="shared" si="9"/>
        <v>0.04292418847</v>
      </c>
      <c r="BC4" s="438">
        <v>3.6857</v>
      </c>
      <c r="BD4" s="454">
        <f t="shared" si="10"/>
        <v>0.008750255042</v>
      </c>
      <c r="BE4" s="444">
        <f>0.0000000026467/0.00000001</f>
        <v>0.26467</v>
      </c>
      <c r="BF4" s="454">
        <f t="shared" si="11"/>
        <v>0.0006283555368</v>
      </c>
      <c r="BG4" s="503">
        <f t="shared" si="12"/>
        <v>0.07180412371</v>
      </c>
      <c r="BH4" s="455">
        <v>99.75</v>
      </c>
      <c r="BI4" s="439">
        <v>0.2158</v>
      </c>
      <c r="BJ4" s="439">
        <v>82.81</v>
      </c>
      <c r="BK4" s="439">
        <v>0.1966</v>
      </c>
      <c r="BL4" s="446">
        <v>49.62</v>
      </c>
      <c r="BM4" s="446">
        <v>0.1522</v>
      </c>
      <c r="BN4" s="446">
        <v>32.98</v>
      </c>
      <c r="BO4" s="446">
        <v>0.1241</v>
      </c>
      <c r="BP4" s="456">
        <f t="shared" si="13"/>
        <v>2.817997978</v>
      </c>
      <c r="BQ4" s="446">
        <f t="shared" si="14"/>
        <v>0.01368041977</v>
      </c>
      <c r="BR4" s="446">
        <f t="shared" si="15"/>
        <v>0.6646513503</v>
      </c>
      <c r="BS4" s="446">
        <f t="shared" si="16"/>
        <v>0.003226655782</v>
      </c>
      <c r="BT4" s="509">
        <f t="shared" ref="BT4:BT16" si="32">2*PI()*((2.96*3.086E+21)^2)*($AU4*10^-8)*(COS(RADIANS(63))^-1)</f>
        <v>4.25661E+37</v>
      </c>
      <c r="BU4" s="131">
        <f t="shared" ref="BU4:BU16" si="33">2*PI()*($AV4*0.00000001)*SQRT((2.96*3.086E+21)^4/(COS(RADIANS(63)))^2)</f>
        <v>1.01057E+35</v>
      </c>
      <c r="BV4" s="131">
        <f t="shared" ref="BV4:BV16" si="34">2*PI()*((2.96*3.086E+21)^2)*($BA4*10^-8)*(COS(RADIANS(63))^-1)</f>
        <v>2.29125E+38</v>
      </c>
      <c r="BW4" s="131">
        <f t="shared" ref="BW4:BW16" si="35">2*PI()*($BB4*0.00000001)*SQRT((2.96*3.086E+21)^4/(COS(RADIANS(63)))^2)</f>
        <v>4.9569E+35</v>
      </c>
      <c r="BX4" s="460">
        <f t="shared" ref="BX4:BX16" si="36">$CB4/(1.25E+38*(8.48))</f>
        <v>0.2161553857</v>
      </c>
      <c r="BY4" s="510">
        <f t="shared" ref="BY4:BY16" si="37">$CD4*$CC4/$CB4</f>
        <v>0.0004676324034</v>
      </c>
      <c r="BZ4" s="509">
        <f t="shared" si="17"/>
        <v>4.25661E+37</v>
      </c>
      <c r="CA4" s="131">
        <f t="shared" si="18"/>
        <v>1.01057E+35</v>
      </c>
      <c r="CB4" s="131">
        <f t="shared" si="19"/>
        <v>2.29125E+38</v>
      </c>
      <c r="CC4" s="131">
        <f t="shared" si="20"/>
        <v>4.9569E+35</v>
      </c>
      <c r="CD4" s="460">
        <f t="shared" si="21"/>
        <v>0.2161553857</v>
      </c>
      <c r="CE4" s="510">
        <f t="shared" si="22"/>
        <v>0.0004676324034</v>
      </c>
      <c r="CF4" s="118">
        <f t="shared" si="23"/>
        <v>584.0426762</v>
      </c>
      <c r="CG4" s="461">
        <f t="shared" si="24"/>
        <v>63.78945944</v>
      </c>
      <c r="CH4" s="462">
        <f t="shared" si="25"/>
        <v>63.78935936</v>
      </c>
      <c r="CI4" s="118"/>
      <c r="CJ4" s="493"/>
      <c r="CK4" s="493"/>
    </row>
    <row r="5">
      <c r="A5" s="119" t="s">
        <v>685</v>
      </c>
      <c r="B5" s="438">
        <v>1.0627028E7</v>
      </c>
      <c r="C5" s="440">
        <v>2054.059</v>
      </c>
      <c r="D5" s="440">
        <f t="shared" si="2"/>
        <v>2054.059</v>
      </c>
      <c r="E5" s="440">
        <v>0.0</v>
      </c>
      <c r="F5" s="440" t="str">
        <f t="array" ref="F5">IFS(AND(E5&gt;0,D5&gt;0),"PC-WT",AND(E5&gt;0,D5=0), "PC",AND(E5=0,D5&gt;0), "WT")</f>
        <v>WT</v>
      </c>
      <c r="G5" s="440">
        <v>98.57</v>
      </c>
      <c r="H5" s="439">
        <v>58217.36663194</v>
      </c>
      <c r="I5" s="444">
        <v>1.407</v>
      </c>
      <c r="J5" s="440">
        <v>0.026</v>
      </c>
      <c r="K5" s="440">
        <v>-0.027</v>
      </c>
      <c r="L5" s="440">
        <v>5.016</v>
      </c>
      <c r="M5" s="440">
        <v>0.189</v>
      </c>
      <c r="N5" s="440">
        <v>-0.192</v>
      </c>
      <c r="O5" s="440"/>
      <c r="P5" s="446"/>
      <c r="Q5" s="447"/>
      <c r="R5" s="444">
        <v>0.13</v>
      </c>
      <c r="S5" s="439">
        <v>0.266</v>
      </c>
      <c r="T5" s="440">
        <v>0.014</v>
      </c>
      <c r="U5" s="440">
        <v>-0.014</v>
      </c>
      <c r="V5" s="440">
        <v>12.566</v>
      </c>
      <c r="W5" s="440">
        <v>3.389</v>
      </c>
      <c r="X5" s="440">
        <v>-2.48</v>
      </c>
      <c r="Y5" s="439">
        <f t="shared" si="3"/>
        <v>155.7280539</v>
      </c>
      <c r="Z5" s="439">
        <f t="shared" si="4"/>
        <v>51.9093513</v>
      </c>
      <c r="AA5" s="446">
        <f t="shared" si="26"/>
        <v>20.99961701</v>
      </c>
      <c r="AB5" s="446">
        <f t="shared" si="27"/>
        <v>15.36708474</v>
      </c>
      <c r="AC5" s="440">
        <v>1.407</v>
      </c>
      <c r="AD5" s="440">
        <v>0.026</v>
      </c>
      <c r="AE5" s="440">
        <v>-0.027</v>
      </c>
      <c r="AF5" s="440">
        <v>5.016</v>
      </c>
      <c r="AG5" s="440">
        <v>0.189</v>
      </c>
      <c r="AH5" s="440">
        <v>-0.192</v>
      </c>
      <c r="AI5" s="440">
        <v>884.33</v>
      </c>
      <c r="AJ5" s="446">
        <v>1.4569</v>
      </c>
      <c r="AK5" s="440">
        <v>607.0</v>
      </c>
      <c r="AL5" s="447">
        <f t="shared" si="5"/>
        <v>1.456886326</v>
      </c>
      <c r="AM5" s="444">
        <f>0.00000020029/0.00000001</f>
        <v>20.029</v>
      </c>
      <c r="AN5" s="440">
        <f t="shared" si="28"/>
        <v>0.04460145582</v>
      </c>
      <c r="AO5" s="450">
        <v>3.882</v>
      </c>
      <c r="AP5" s="451">
        <f t="shared" si="29"/>
        <v>0.009516391144</v>
      </c>
      <c r="AQ5" s="440">
        <v>0.96</v>
      </c>
      <c r="AR5" s="452">
        <f t="shared" si="30"/>
        <v>0.003027978009</v>
      </c>
      <c r="AS5" s="440">
        <v>2.922</v>
      </c>
      <c r="AT5" s="453">
        <f t="shared" si="31"/>
        <v>0.01141763051</v>
      </c>
      <c r="AU5" s="450">
        <v>3.882</v>
      </c>
      <c r="AV5" s="451">
        <f t="shared" si="6"/>
        <v>0.009516391144</v>
      </c>
      <c r="AW5" s="440">
        <v>0.96</v>
      </c>
      <c r="AX5" s="452">
        <f t="shared" si="7"/>
        <v>0.003027978009</v>
      </c>
      <c r="AY5" s="440">
        <v>2.922</v>
      </c>
      <c r="AZ5" s="453">
        <f t="shared" si="8"/>
        <v>0.01141763051</v>
      </c>
      <c r="BA5" s="444">
        <f>0.00000020029/0.00000001</f>
        <v>20.029</v>
      </c>
      <c r="BB5" s="440">
        <f t="shared" si="9"/>
        <v>0.04460145582</v>
      </c>
      <c r="BC5" s="438">
        <v>3.8824</v>
      </c>
      <c r="BD5" s="454">
        <f t="shared" si="10"/>
        <v>0.00951737171</v>
      </c>
      <c r="BE5" s="444">
        <f>0.0000000026589/0.00000001</f>
        <v>0.26589</v>
      </c>
      <c r="BF5" s="454">
        <f t="shared" si="11"/>
        <v>0.0006518066052</v>
      </c>
      <c r="BG5" s="503">
        <f t="shared" si="12"/>
        <v>0.06849304482</v>
      </c>
      <c r="BH5" s="455">
        <v>98.57</v>
      </c>
      <c r="BI5" s="439">
        <v>0.2195</v>
      </c>
      <c r="BJ5" s="439">
        <v>81.3</v>
      </c>
      <c r="BK5" s="439">
        <v>0.1993</v>
      </c>
      <c r="BL5" s="446">
        <v>49.11</v>
      </c>
      <c r="BM5" s="446">
        <v>0.1549</v>
      </c>
      <c r="BN5" s="446">
        <v>31.99</v>
      </c>
      <c r="BO5" s="446">
        <v>0.125</v>
      </c>
      <c r="BP5" s="456">
        <f t="shared" si="13"/>
        <v>3.04375</v>
      </c>
      <c r="BQ5" s="446">
        <f t="shared" si="14"/>
        <v>0.01528464246</v>
      </c>
      <c r="BR5" s="446">
        <f t="shared" si="15"/>
        <v>0.6513948279</v>
      </c>
      <c r="BS5" s="446">
        <f t="shared" si="16"/>
        <v>0.003271075826</v>
      </c>
      <c r="BT5" s="509">
        <f t="shared" si="32"/>
        <v>4.48295E+37</v>
      </c>
      <c r="BU5" s="131">
        <f t="shared" si="33"/>
        <v>1.09896E+35</v>
      </c>
      <c r="BV5" s="131">
        <f t="shared" si="34"/>
        <v>2.31296E+38</v>
      </c>
      <c r="BW5" s="131">
        <f t="shared" si="35"/>
        <v>5.1506E+35</v>
      </c>
      <c r="BX5" s="460">
        <f t="shared" si="36"/>
        <v>0.2182035291</v>
      </c>
      <c r="BY5" s="510">
        <f t="shared" si="37"/>
        <v>0.0004859051906</v>
      </c>
      <c r="BZ5" s="509">
        <f t="shared" si="17"/>
        <v>4.48295E+37</v>
      </c>
      <c r="CA5" s="131">
        <f t="shared" si="18"/>
        <v>1.09896E+35</v>
      </c>
      <c r="CB5" s="131">
        <f t="shared" si="19"/>
        <v>2.31296E+38</v>
      </c>
      <c r="CC5" s="131">
        <f t="shared" si="20"/>
        <v>5.1506E+35</v>
      </c>
      <c r="CD5" s="460">
        <f t="shared" si="21"/>
        <v>0.2182035291</v>
      </c>
      <c r="CE5" s="510">
        <f t="shared" si="22"/>
        <v>0.0004859051906</v>
      </c>
      <c r="CF5" s="118">
        <f t="shared" si="23"/>
        <v>711.9744429</v>
      </c>
      <c r="CG5" s="461">
        <f t="shared" si="24"/>
        <v>74.94898821</v>
      </c>
      <c r="CH5" s="462">
        <f t="shared" si="25"/>
        <v>74.94887063</v>
      </c>
      <c r="CI5" s="118"/>
      <c r="CJ5" s="493"/>
      <c r="CK5" s="493"/>
    </row>
    <row r="6">
      <c r="A6" s="119" t="s">
        <v>685</v>
      </c>
      <c r="B6" s="438">
        <v>1.0627048E7</v>
      </c>
      <c r="C6" s="440">
        <v>2069.051</v>
      </c>
      <c r="D6" s="440">
        <f t="shared" si="2"/>
        <v>2069.051</v>
      </c>
      <c r="E6" s="440">
        <v>0.0</v>
      </c>
      <c r="F6" s="440" t="str">
        <f t="array" ref="F6">IFS(AND(E6&gt;0,D6&gt;0),"PC-WT",AND(E6&gt;0,D6=0), "PC",AND(E6=0,D6&gt;0), "WT")</f>
        <v>WT</v>
      </c>
      <c r="G6" s="440">
        <v>97.07</v>
      </c>
      <c r="H6" s="439">
        <v>58228.85690972</v>
      </c>
      <c r="I6" s="444">
        <v>1.431</v>
      </c>
      <c r="J6" s="440">
        <v>0.027</v>
      </c>
      <c r="K6" s="440">
        <v>-0.028</v>
      </c>
      <c r="L6" s="440">
        <v>4.681</v>
      </c>
      <c r="M6" s="440">
        <v>0.183</v>
      </c>
      <c r="N6" s="440">
        <v>-0.186</v>
      </c>
      <c r="O6" s="440"/>
      <c r="P6" s="446"/>
      <c r="Q6" s="447"/>
      <c r="R6" s="444">
        <v>0.13</v>
      </c>
      <c r="S6" s="439">
        <v>0.276</v>
      </c>
      <c r="T6" s="440">
        <v>0.015</v>
      </c>
      <c r="U6" s="440">
        <v>-0.015</v>
      </c>
      <c r="V6" s="440">
        <v>9.16</v>
      </c>
      <c r="W6" s="440">
        <v>2.44</v>
      </c>
      <c r="X6" s="440">
        <v>-1.783</v>
      </c>
      <c r="Y6" s="439">
        <f t="shared" si="3"/>
        <v>132.9584873</v>
      </c>
      <c r="Z6" s="439">
        <f t="shared" si="4"/>
        <v>44.31949577</v>
      </c>
      <c r="AA6" s="446">
        <f t="shared" si="26"/>
        <v>17.70844482</v>
      </c>
      <c r="AB6" s="446">
        <f t="shared" si="27"/>
        <v>12.94022832</v>
      </c>
      <c r="AC6" s="440">
        <v>1.431</v>
      </c>
      <c r="AD6" s="440">
        <v>0.027</v>
      </c>
      <c r="AE6" s="440">
        <v>-0.028</v>
      </c>
      <c r="AF6" s="440">
        <v>4.681</v>
      </c>
      <c r="AG6" s="440">
        <v>0.183</v>
      </c>
      <c r="AH6" s="440">
        <v>-0.186</v>
      </c>
      <c r="AI6" s="440">
        <v>828.27</v>
      </c>
      <c r="AJ6" s="446">
        <v>1.3713</v>
      </c>
      <c r="AK6" s="440">
        <v>604.0</v>
      </c>
      <c r="AL6" s="447">
        <f t="shared" si="5"/>
        <v>1.371307947</v>
      </c>
      <c r="AM6" s="444">
        <f>0.0000001735/0.00000001</f>
        <v>17.35</v>
      </c>
      <c r="AN6" s="440">
        <f t="shared" si="28"/>
        <v>0.03878592768</v>
      </c>
      <c r="AO6" s="450">
        <v>3.513</v>
      </c>
      <c r="AP6" s="451">
        <f t="shared" si="29"/>
        <v>0.008631341981</v>
      </c>
      <c r="AQ6" s="440">
        <v>0.82</v>
      </c>
      <c r="AR6" s="452">
        <f t="shared" si="30"/>
        <v>0.002595683453</v>
      </c>
      <c r="AS6" s="440">
        <v>2.631</v>
      </c>
      <c r="AT6" s="453">
        <f t="shared" si="31"/>
        <v>0.01032587747</v>
      </c>
      <c r="AU6" s="450">
        <v>3.513</v>
      </c>
      <c r="AV6" s="451">
        <f t="shared" si="6"/>
        <v>0.008631341981</v>
      </c>
      <c r="AW6" s="440">
        <v>0.82</v>
      </c>
      <c r="AX6" s="452">
        <f t="shared" si="7"/>
        <v>0.002595683453</v>
      </c>
      <c r="AY6" s="440">
        <v>2.631</v>
      </c>
      <c r="AZ6" s="453">
        <f t="shared" si="8"/>
        <v>0.01032587747</v>
      </c>
      <c r="BA6" s="444">
        <f>0.0000001735/0.00000001</f>
        <v>17.35</v>
      </c>
      <c r="BB6" s="440">
        <f t="shared" si="9"/>
        <v>0.03878592768</v>
      </c>
      <c r="BC6" s="438">
        <v>3.5125</v>
      </c>
      <c r="BD6" s="454">
        <f t="shared" si="10"/>
        <v>0.008630113495</v>
      </c>
      <c r="BE6" s="444">
        <f>0.0000000023966/0.00000001</f>
        <v>0.23966</v>
      </c>
      <c r="BF6" s="454">
        <f t="shared" si="11"/>
        <v>0.0005888378648</v>
      </c>
      <c r="BG6" s="503">
        <f t="shared" si="12"/>
        <v>0.06822089382</v>
      </c>
      <c r="BH6" s="455">
        <v>97.07</v>
      </c>
      <c r="BI6" s="439">
        <v>0.217</v>
      </c>
      <c r="BJ6" s="439">
        <v>80.18</v>
      </c>
      <c r="BK6" s="439">
        <v>0.197</v>
      </c>
      <c r="BL6" s="446">
        <v>48.65</v>
      </c>
      <c r="BM6" s="446">
        <v>0.154</v>
      </c>
      <c r="BN6" s="446">
        <v>31.34</v>
      </c>
      <c r="BO6" s="446">
        <v>0.123</v>
      </c>
      <c r="BP6" s="456">
        <f t="shared" si="13"/>
        <v>3.208536585</v>
      </c>
      <c r="BQ6" s="446">
        <f t="shared" si="14"/>
        <v>0.01617797181</v>
      </c>
      <c r="BR6" s="446">
        <f t="shared" si="15"/>
        <v>0.6441932169</v>
      </c>
      <c r="BS6" s="446">
        <f t="shared" si="16"/>
        <v>0.00324812868</v>
      </c>
      <c r="BT6" s="509">
        <f t="shared" si="32"/>
        <v>4.05683E+37</v>
      </c>
      <c r="BU6" s="131">
        <f t="shared" si="33"/>
        <v>9.96751E+34</v>
      </c>
      <c r="BV6" s="131">
        <f t="shared" si="34"/>
        <v>2.00359E+38</v>
      </c>
      <c r="BW6" s="131">
        <f t="shared" si="35"/>
        <v>4.47902E+35</v>
      </c>
      <c r="BX6" s="460">
        <f t="shared" si="36"/>
        <v>0.1890174861</v>
      </c>
      <c r="BY6" s="510">
        <f t="shared" si="37"/>
        <v>0.0004225486195</v>
      </c>
      <c r="BZ6" s="509">
        <f t="shared" si="17"/>
        <v>4.05683E+37</v>
      </c>
      <c r="CA6" s="131">
        <f t="shared" si="18"/>
        <v>9.96751E+34</v>
      </c>
      <c r="CB6" s="131">
        <f t="shared" si="19"/>
        <v>2.00359E+38</v>
      </c>
      <c r="CC6" s="131">
        <f t="shared" si="20"/>
        <v>4.47902E+35</v>
      </c>
      <c r="CD6" s="460">
        <f t="shared" si="21"/>
        <v>0.1890174861</v>
      </c>
      <c r="CE6" s="510">
        <f t="shared" si="22"/>
        <v>0.0004225486195</v>
      </c>
      <c r="CF6" s="118">
        <f t="shared" si="23"/>
        <v>615.5022146</v>
      </c>
      <c r="CG6" s="461">
        <f t="shared" si="24"/>
        <v>66.90605684</v>
      </c>
      <c r="CH6" s="462">
        <f t="shared" si="25"/>
        <v>66.90595188</v>
      </c>
      <c r="CI6" s="118"/>
      <c r="CJ6" s="493"/>
      <c r="CK6" s="493"/>
    </row>
    <row r="7">
      <c r="A7" s="119" t="s">
        <v>685</v>
      </c>
      <c r="B7" s="438">
        <v>1.0627049E7</v>
      </c>
      <c r="C7" s="440">
        <v>2393.82</v>
      </c>
      <c r="D7" s="440">
        <f t="shared" si="2"/>
        <v>2393.82</v>
      </c>
      <c r="E7" s="440">
        <v>0.0</v>
      </c>
      <c r="F7" s="440" t="str">
        <f t="array" ref="F7">IFS(AND(E7&gt;0,D7&gt;0),"PC-WT",AND(E7&gt;0,D7=0), "PC",AND(E7=0,D7&gt;0), "WT")</f>
        <v>WT</v>
      </c>
      <c r="G7" s="440">
        <v>98.45</v>
      </c>
      <c r="H7" s="439">
        <v>58229.26802083</v>
      </c>
      <c r="I7" s="444">
        <v>1.431</v>
      </c>
      <c r="J7" s="440">
        <v>0.03</v>
      </c>
      <c r="K7" s="440">
        <v>-0.031</v>
      </c>
      <c r="L7" s="440">
        <v>3.938</v>
      </c>
      <c r="M7" s="440">
        <v>0.176</v>
      </c>
      <c r="N7" s="440">
        <v>-0.176</v>
      </c>
      <c r="O7" s="440"/>
      <c r="P7" s="446"/>
      <c r="Q7" s="447"/>
      <c r="R7" s="444">
        <v>0.13</v>
      </c>
      <c r="S7" s="439">
        <v>0.323</v>
      </c>
      <c r="T7" s="440">
        <v>0.015</v>
      </c>
      <c r="U7" s="440">
        <v>-0.016</v>
      </c>
      <c r="V7" s="440">
        <v>3.686</v>
      </c>
      <c r="W7" s="440">
        <v>0.757</v>
      </c>
      <c r="X7" s="440">
        <v>-0.573</v>
      </c>
      <c r="Y7" s="439">
        <f t="shared" si="3"/>
        <v>84.34240761</v>
      </c>
      <c r="Z7" s="439">
        <f t="shared" si="4"/>
        <v>28.11413587</v>
      </c>
      <c r="AA7" s="446">
        <f t="shared" si="26"/>
        <v>8.66077083</v>
      </c>
      <c r="AB7" s="446">
        <f t="shared" si="27"/>
        <v>6.555642914</v>
      </c>
      <c r="AC7" s="440">
        <v>1.431</v>
      </c>
      <c r="AD7" s="440">
        <v>0.03</v>
      </c>
      <c r="AE7" s="440">
        <v>-0.031</v>
      </c>
      <c r="AF7" s="440">
        <v>3.938</v>
      </c>
      <c r="AG7" s="440">
        <v>0.176</v>
      </c>
      <c r="AH7" s="440">
        <v>-0.176</v>
      </c>
      <c r="AI7" s="440">
        <v>979.26</v>
      </c>
      <c r="AJ7" s="446">
        <v>1.5744</v>
      </c>
      <c r="AK7" s="440">
        <v>622.0</v>
      </c>
      <c r="AL7" s="447">
        <f t="shared" si="5"/>
        <v>1.57437299</v>
      </c>
      <c r="AM7" s="444">
        <f>0.00000014589/0.00000001</f>
        <v>14.589</v>
      </c>
      <c r="AN7" s="440">
        <f t="shared" si="28"/>
        <v>0.03009675876</v>
      </c>
      <c r="AO7" s="450">
        <v>2.99</v>
      </c>
      <c r="AP7" s="451">
        <f t="shared" si="29"/>
        <v>0.006775477707</v>
      </c>
      <c r="AQ7" s="440">
        <v>0.767</v>
      </c>
      <c r="AR7" s="452">
        <f t="shared" si="30"/>
        <v>0.002219168174</v>
      </c>
      <c r="AS7" s="440">
        <v>2.223</v>
      </c>
      <c r="AT7" s="453">
        <f t="shared" si="31"/>
        <v>0.008069602273</v>
      </c>
      <c r="AU7" s="450">
        <v>2.99</v>
      </c>
      <c r="AV7" s="451">
        <f t="shared" si="6"/>
        <v>0.006775477707</v>
      </c>
      <c r="AW7" s="440">
        <v>0.767</v>
      </c>
      <c r="AX7" s="452">
        <f t="shared" si="7"/>
        <v>0.002219168174</v>
      </c>
      <c r="AY7" s="440">
        <v>2.223</v>
      </c>
      <c r="AZ7" s="453">
        <f t="shared" si="8"/>
        <v>0.008069602273</v>
      </c>
      <c r="BA7" s="444">
        <f>0.00000014589/0.00000001</f>
        <v>14.589</v>
      </c>
      <c r="BB7" s="440">
        <f t="shared" si="9"/>
        <v>0.03009675876</v>
      </c>
      <c r="BC7" s="438">
        <v>2.9904</v>
      </c>
      <c r="BD7" s="454">
        <f t="shared" si="10"/>
        <v>0.006776384125</v>
      </c>
      <c r="BE7" s="444">
        <f>0.0000000023894/0.00000001</f>
        <v>0.23894</v>
      </c>
      <c r="BF7" s="454">
        <f t="shared" si="11"/>
        <v>0.0005414490446</v>
      </c>
      <c r="BG7" s="503">
        <f t="shared" si="12"/>
        <v>0.07991304348</v>
      </c>
      <c r="BH7" s="455">
        <v>98.45</v>
      </c>
      <c r="BI7" s="439">
        <v>0.2031</v>
      </c>
      <c r="BJ7" s="439">
        <v>81.64</v>
      </c>
      <c r="BK7" s="439">
        <v>0.185</v>
      </c>
      <c r="BL7" s="446">
        <v>49.77</v>
      </c>
      <c r="BM7" s="446">
        <v>0.144</v>
      </c>
      <c r="BN7" s="446">
        <v>31.68</v>
      </c>
      <c r="BO7" s="446">
        <v>0.115</v>
      </c>
      <c r="BP7" s="456">
        <f t="shared" si="13"/>
        <v>2.898305085</v>
      </c>
      <c r="BQ7" s="446">
        <f t="shared" si="14"/>
        <v>0.01345403863</v>
      </c>
      <c r="BR7" s="446">
        <f t="shared" si="15"/>
        <v>0.6365280289</v>
      </c>
      <c r="BS7" s="446">
        <f t="shared" si="16"/>
        <v>0.002954786485</v>
      </c>
      <c r="BT7" s="509">
        <f t="shared" si="32"/>
        <v>3.45286E+37</v>
      </c>
      <c r="BU7" s="131">
        <f t="shared" si="33"/>
        <v>7.82435E+34</v>
      </c>
      <c r="BV7" s="131">
        <f t="shared" si="34"/>
        <v>1.68474E+38</v>
      </c>
      <c r="BW7" s="131">
        <f t="shared" si="35"/>
        <v>3.47559E+35</v>
      </c>
      <c r="BX7" s="460">
        <f t="shared" si="36"/>
        <v>0.1589381041</v>
      </c>
      <c r="BY7" s="510">
        <f t="shared" si="37"/>
        <v>0.0003278855148</v>
      </c>
      <c r="BZ7" s="509">
        <f t="shared" si="17"/>
        <v>3.45286E+37</v>
      </c>
      <c r="CA7" s="131">
        <f t="shared" si="18"/>
        <v>7.82435E+34</v>
      </c>
      <c r="CB7" s="131">
        <f t="shared" si="19"/>
        <v>1.68474E+38</v>
      </c>
      <c r="CC7" s="131">
        <f t="shared" si="20"/>
        <v>3.47559E+35</v>
      </c>
      <c r="CD7" s="460">
        <f t="shared" si="21"/>
        <v>0.1589381041</v>
      </c>
      <c r="CE7" s="510">
        <f t="shared" si="22"/>
        <v>0.0003278855148</v>
      </c>
      <c r="CF7" s="118">
        <f t="shared" si="23"/>
        <v>412.1029866</v>
      </c>
      <c r="CG7" s="461">
        <f t="shared" si="24"/>
        <v>38.27823956</v>
      </c>
      <c r="CH7" s="462">
        <f t="shared" si="25"/>
        <v>38.27817951</v>
      </c>
      <c r="CI7" s="118"/>
      <c r="CJ7" s="493"/>
      <c r="CK7" s="493"/>
    </row>
    <row r="8">
      <c r="A8" s="119" t="s">
        <v>685</v>
      </c>
      <c r="B8" s="438">
        <v>1.0627053E7</v>
      </c>
      <c r="C8" s="440">
        <v>2029.224</v>
      </c>
      <c r="D8" s="440">
        <f t="shared" si="2"/>
        <v>2029.224</v>
      </c>
      <c r="E8" s="440">
        <v>0.0</v>
      </c>
      <c r="F8" s="440" t="str">
        <f t="array" ref="F8">IFS(AND(E8&gt;0,D8&gt;0),"PC-WT",AND(E8&gt;0,D8=0), "PC",AND(E8=0,D8&gt;0), "WT")</f>
        <v>WT</v>
      </c>
      <c r="G8" s="440">
        <v>97.65</v>
      </c>
      <c r="H8" s="439">
        <v>58237.96802083</v>
      </c>
      <c r="I8" s="444">
        <v>1.494</v>
      </c>
      <c r="J8" s="440">
        <v>0.025</v>
      </c>
      <c r="K8" s="440">
        <v>-0.026</v>
      </c>
      <c r="L8" s="440">
        <v>4.847</v>
      </c>
      <c r="M8" s="440">
        <v>0.173</v>
      </c>
      <c r="N8" s="440">
        <v>-0.176</v>
      </c>
      <c r="O8" s="440"/>
      <c r="P8" s="446"/>
      <c r="Q8" s="447"/>
      <c r="R8" s="444">
        <v>0.13</v>
      </c>
      <c r="S8" s="439">
        <v>0.257</v>
      </c>
      <c r="T8" s="440">
        <v>0.016</v>
      </c>
      <c r="U8" s="440">
        <v>-0.014</v>
      </c>
      <c r="V8" s="440">
        <v>13.078</v>
      </c>
      <c r="W8" s="440">
        <v>3.699</v>
      </c>
      <c r="X8" s="440">
        <v>-2.663</v>
      </c>
      <c r="Y8" s="439">
        <f t="shared" si="3"/>
        <v>158.868939</v>
      </c>
      <c r="Z8" s="439">
        <f t="shared" si="4"/>
        <v>52.956313</v>
      </c>
      <c r="AA8" s="446">
        <f t="shared" si="26"/>
        <v>22.4673576</v>
      </c>
      <c r="AB8" s="446">
        <f t="shared" si="27"/>
        <v>16.17479678</v>
      </c>
      <c r="AC8" s="440">
        <v>1.494</v>
      </c>
      <c r="AD8" s="440">
        <v>0.025</v>
      </c>
      <c r="AE8" s="440">
        <v>-0.026</v>
      </c>
      <c r="AF8" s="440">
        <v>4.847</v>
      </c>
      <c r="AG8" s="440">
        <v>0.173</v>
      </c>
      <c r="AH8" s="440">
        <v>-0.176</v>
      </c>
      <c r="AI8" s="440">
        <v>774.41</v>
      </c>
      <c r="AJ8" s="446">
        <v>1.3193</v>
      </c>
      <c r="AK8" s="440">
        <v>587.0</v>
      </c>
      <c r="AL8" s="447">
        <f t="shared" si="5"/>
        <v>1.319267462</v>
      </c>
      <c r="AM8" s="444">
        <f>0.00000014822/0.00000001</f>
        <v>14.822</v>
      </c>
      <c r="AN8" s="440">
        <f t="shared" si="28"/>
        <v>0.03336278136</v>
      </c>
      <c r="AO8" s="450">
        <v>3.347</v>
      </c>
      <c r="AP8" s="451">
        <f t="shared" si="29"/>
        <v>0.008356948298</v>
      </c>
      <c r="AQ8" s="440">
        <v>0.879</v>
      </c>
      <c r="AR8" s="452">
        <f t="shared" si="30"/>
        <v>0.002802452483</v>
      </c>
      <c r="AS8" s="440">
        <v>2.468</v>
      </c>
      <c r="AT8" s="453">
        <f t="shared" si="31"/>
        <v>0.009973368665</v>
      </c>
      <c r="AU8" s="450">
        <v>3.347</v>
      </c>
      <c r="AV8" s="451">
        <f t="shared" si="6"/>
        <v>0.008356948298</v>
      </c>
      <c r="AW8" s="440">
        <v>0.879</v>
      </c>
      <c r="AX8" s="452">
        <f t="shared" si="7"/>
        <v>0.002802452483</v>
      </c>
      <c r="AY8" s="440">
        <v>2.468</v>
      </c>
      <c r="AZ8" s="453">
        <f t="shared" si="8"/>
        <v>0.009973368665</v>
      </c>
      <c r="BA8" s="444">
        <f>0.00000014822/0.00000001</f>
        <v>14.822</v>
      </c>
      <c r="BB8" s="440">
        <f t="shared" si="9"/>
        <v>0.03336278136</v>
      </c>
      <c r="BC8" s="438">
        <v>3.3472</v>
      </c>
      <c r="BD8" s="454">
        <f t="shared" si="10"/>
        <v>0.008357447667</v>
      </c>
      <c r="BE8" s="444">
        <f>0.0000000022219/0.00000001</f>
        <v>0.22219</v>
      </c>
      <c r="BF8" s="454">
        <f t="shared" si="11"/>
        <v>0.0005547745271</v>
      </c>
      <c r="BG8" s="503">
        <f t="shared" si="12"/>
        <v>0.06638482223</v>
      </c>
      <c r="BH8" s="455">
        <v>97.65</v>
      </c>
      <c r="BI8" s="439">
        <v>0.2198</v>
      </c>
      <c r="BJ8" s="439">
        <v>79.3</v>
      </c>
      <c r="BK8" s="439">
        <v>0.198</v>
      </c>
      <c r="BL8" s="446">
        <v>48.93</v>
      </c>
      <c r="BM8" s="446">
        <v>0.156</v>
      </c>
      <c r="BN8" s="446">
        <v>30.19</v>
      </c>
      <c r="BO8" s="446">
        <v>0.122</v>
      </c>
      <c r="BP8" s="456">
        <f t="shared" si="13"/>
        <v>2.807736064</v>
      </c>
      <c r="BQ8" s="446">
        <f t="shared" si="14"/>
        <v>0.01445236175</v>
      </c>
      <c r="BR8" s="446">
        <f t="shared" si="15"/>
        <v>0.6170038831</v>
      </c>
      <c r="BS8" s="446">
        <f t="shared" si="16"/>
        <v>0.003175926481</v>
      </c>
      <c r="BT8" s="509">
        <f t="shared" si="32"/>
        <v>3.86513E+37</v>
      </c>
      <c r="BU8" s="131">
        <f t="shared" si="33"/>
        <v>9.65064E+34</v>
      </c>
      <c r="BV8" s="131">
        <f t="shared" si="34"/>
        <v>1.71165E+38</v>
      </c>
      <c r="BW8" s="131">
        <f t="shared" si="35"/>
        <v>3.85275E+35</v>
      </c>
      <c r="BX8" s="460">
        <f t="shared" si="36"/>
        <v>0.1614764945</v>
      </c>
      <c r="BY8" s="510">
        <f t="shared" si="37"/>
        <v>0.0003634668048</v>
      </c>
      <c r="BZ8" s="509">
        <f t="shared" si="17"/>
        <v>3.86513E+37</v>
      </c>
      <c r="CA8" s="131">
        <f t="shared" si="18"/>
        <v>9.65064E+34</v>
      </c>
      <c r="CB8" s="131">
        <f t="shared" si="19"/>
        <v>1.71165E+38</v>
      </c>
      <c r="CC8" s="131">
        <f t="shared" si="20"/>
        <v>3.85275E+35</v>
      </c>
      <c r="CD8" s="460">
        <f t="shared" si="21"/>
        <v>0.1614764945</v>
      </c>
      <c r="CE8" s="510">
        <f t="shared" si="22"/>
        <v>0.0003634668048</v>
      </c>
      <c r="CF8" s="118">
        <f t="shared" si="23"/>
        <v>656.1229098</v>
      </c>
      <c r="CG8" s="461">
        <f t="shared" si="24"/>
        <v>81.69970316</v>
      </c>
      <c r="CH8" s="462">
        <f t="shared" si="25"/>
        <v>81.69957498</v>
      </c>
      <c r="CI8" s="118"/>
      <c r="CJ8" s="493"/>
      <c r="CK8" s="493"/>
    </row>
    <row r="9">
      <c r="A9" s="119" t="s">
        <v>685</v>
      </c>
      <c r="B9" s="438">
        <v>1.0627056E7</v>
      </c>
      <c r="C9" s="440">
        <v>2224.206</v>
      </c>
      <c r="D9" s="440">
        <f t="shared" si="2"/>
        <v>2224.206</v>
      </c>
      <c r="E9" s="440">
        <v>0.0</v>
      </c>
      <c r="F9" s="440" t="str">
        <f t="array" ref="F9">IFS(AND(E9&gt;0,D9&gt;0),"PC-WT",AND(E9&gt;0,D9=0), "PC",AND(E9=0,D9&gt;0), "WT")</f>
        <v>WT</v>
      </c>
      <c r="G9" s="440">
        <v>99.47</v>
      </c>
      <c r="H9" s="439">
        <v>58241.34232639</v>
      </c>
      <c r="I9" s="444">
        <v>1.529</v>
      </c>
      <c r="J9" s="440">
        <v>0.026</v>
      </c>
      <c r="K9" s="440">
        <v>-0.027</v>
      </c>
      <c r="L9" s="440">
        <v>4.703</v>
      </c>
      <c r="M9" s="440">
        <v>0.172</v>
      </c>
      <c r="N9" s="440">
        <v>-0.175</v>
      </c>
      <c r="O9" s="440"/>
      <c r="P9" s="446"/>
      <c r="Q9" s="447"/>
      <c r="R9" s="444">
        <v>0.13</v>
      </c>
      <c r="S9" s="439">
        <v>0.254</v>
      </c>
      <c r="T9" s="440">
        <v>0.015</v>
      </c>
      <c r="U9" s="440">
        <v>-0.015</v>
      </c>
      <c r="V9" s="440">
        <v>12.38</v>
      </c>
      <c r="W9" s="440">
        <v>3.972</v>
      </c>
      <c r="X9" s="440">
        <v>-2.734</v>
      </c>
      <c r="Y9" s="439">
        <f t="shared" si="3"/>
        <v>154.5712258</v>
      </c>
      <c r="Z9" s="439">
        <f t="shared" si="4"/>
        <v>51.52374193</v>
      </c>
      <c r="AA9" s="446">
        <f t="shared" si="26"/>
        <v>24.79632103</v>
      </c>
      <c r="AB9" s="446">
        <f t="shared" si="27"/>
        <v>17.06775974</v>
      </c>
      <c r="AC9" s="440">
        <v>1.529</v>
      </c>
      <c r="AD9" s="440">
        <v>0.026</v>
      </c>
      <c r="AE9" s="440">
        <v>-0.027</v>
      </c>
      <c r="AF9" s="440">
        <v>4.703</v>
      </c>
      <c r="AG9" s="440">
        <v>0.172</v>
      </c>
      <c r="AH9" s="440">
        <v>-0.175</v>
      </c>
      <c r="AI9" s="440">
        <v>887.85</v>
      </c>
      <c r="AJ9" s="446">
        <v>1.4773</v>
      </c>
      <c r="AK9" s="440">
        <v>601.0</v>
      </c>
      <c r="AL9" s="447">
        <f t="shared" si="5"/>
        <v>1.477287854</v>
      </c>
      <c r="AM9" s="444">
        <f>0.00000012934/0.00000001</f>
        <v>12.934</v>
      </c>
      <c r="AN9" s="440">
        <f t="shared" si="28"/>
        <v>0.02754017493</v>
      </c>
      <c r="AO9" s="450">
        <v>3.098</v>
      </c>
      <c r="AP9" s="451">
        <f t="shared" si="29"/>
        <v>0.007337772817</v>
      </c>
      <c r="AQ9" s="440">
        <v>0.829</v>
      </c>
      <c r="AR9" s="452">
        <f t="shared" si="30"/>
        <v>0.002485508695</v>
      </c>
      <c r="AS9" s="440">
        <v>2.269</v>
      </c>
      <c r="AT9" s="453">
        <f t="shared" si="31"/>
        <v>0.008732664474</v>
      </c>
      <c r="AU9" s="450">
        <v>3.098</v>
      </c>
      <c r="AV9" s="451">
        <f t="shared" si="6"/>
        <v>0.007337772817</v>
      </c>
      <c r="AW9" s="440">
        <v>0.829</v>
      </c>
      <c r="AX9" s="452">
        <f t="shared" si="7"/>
        <v>0.002485508695</v>
      </c>
      <c r="AY9" s="440">
        <v>2.269</v>
      </c>
      <c r="AZ9" s="453">
        <f t="shared" si="8"/>
        <v>0.008732664474</v>
      </c>
      <c r="BA9" s="444">
        <f>0.00000012934/0.00000001</f>
        <v>12.934</v>
      </c>
      <c r="BB9" s="440">
        <f t="shared" si="9"/>
        <v>0.02754017493</v>
      </c>
      <c r="BC9" s="438">
        <v>3.0977</v>
      </c>
      <c r="BD9" s="454">
        <f t="shared" si="10"/>
        <v>0.007337062252</v>
      </c>
      <c r="BE9" s="444">
        <f>0.000000001976/0.00000001</f>
        <v>0.1976</v>
      </c>
      <c r="BF9" s="454">
        <f t="shared" si="11"/>
        <v>0.0004680257937</v>
      </c>
      <c r="BG9" s="503">
        <f t="shared" si="12"/>
        <v>0.06378308586</v>
      </c>
      <c r="BH9" s="455">
        <v>99.47</v>
      </c>
      <c r="BI9" s="439">
        <v>0.2118</v>
      </c>
      <c r="BJ9" s="439">
        <v>80.64</v>
      </c>
      <c r="BK9" s="439">
        <v>0.191</v>
      </c>
      <c r="BL9" s="446">
        <v>50.03</v>
      </c>
      <c r="BM9" s="446">
        <v>0.15</v>
      </c>
      <c r="BN9" s="446">
        <v>30.4</v>
      </c>
      <c r="BO9" s="446">
        <v>0.117</v>
      </c>
      <c r="BP9" s="456">
        <f t="shared" si="13"/>
        <v>2.737032569</v>
      </c>
      <c r="BQ9" s="446">
        <f t="shared" si="14"/>
        <v>0.01335312326</v>
      </c>
      <c r="BR9" s="446">
        <f t="shared" si="15"/>
        <v>0.6076354187</v>
      </c>
      <c r="BS9" s="446">
        <f t="shared" si="16"/>
        <v>0.002964462584</v>
      </c>
      <c r="BT9" s="509">
        <f t="shared" si="32"/>
        <v>3.57758E+37</v>
      </c>
      <c r="BU9" s="131">
        <f t="shared" si="33"/>
        <v>8.47369E+34</v>
      </c>
      <c r="BV9" s="131">
        <f t="shared" si="34"/>
        <v>1.49362E+38</v>
      </c>
      <c r="BW9" s="131">
        <f t="shared" si="35"/>
        <v>3.18035E+35</v>
      </c>
      <c r="BX9" s="460">
        <f t="shared" si="36"/>
        <v>0.1409079058</v>
      </c>
      <c r="BY9" s="510">
        <f t="shared" si="37"/>
        <v>0.00030003312</v>
      </c>
      <c r="BZ9" s="509">
        <f t="shared" si="17"/>
        <v>3.57758E+37</v>
      </c>
      <c r="CA9" s="131">
        <f t="shared" si="18"/>
        <v>8.47369E+34</v>
      </c>
      <c r="CB9" s="131">
        <f t="shared" si="19"/>
        <v>1.49362E+38</v>
      </c>
      <c r="CC9" s="131">
        <f t="shared" si="20"/>
        <v>3.18035E+35</v>
      </c>
      <c r="CD9" s="460">
        <f t="shared" si="21"/>
        <v>0.1409079058</v>
      </c>
      <c r="CE9" s="510">
        <f t="shared" si="22"/>
        <v>0.00030003312</v>
      </c>
      <c r="CF9" s="118">
        <f t="shared" si="23"/>
        <v>627.4758846</v>
      </c>
      <c r="CG9" s="461">
        <f t="shared" si="24"/>
        <v>74.11445201</v>
      </c>
      <c r="CH9" s="462">
        <f t="shared" si="25"/>
        <v>74.11433573</v>
      </c>
      <c r="CI9" s="118"/>
      <c r="CJ9" s="493"/>
      <c r="CK9" s="493"/>
    </row>
    <row r="10">
      <c r="A10" s="119" t="s">
        <v>686</v>
      </c>
      <c r="B10" s="438">
        <v>8.8657005E7</v>
      </c>
      <c r="C10" s="440">
        <v>2003.227</v>
      </c>
      <c r="D10" s="440">
        <f t="shared" si="2"/>
        <v>2003.227</v>
      </c>
      <c r="E10" s="440">
        <v>0.0</v>
      </c>
      <c r="F10" s="440" t="str">
        <f t="array" ref="F10">IFS(AND(E10&gt;0,D10&gt;0),"PC-WT",AND(E10&gt;0,D10=0), "PC",AND(E10=0,D10&gt;0), "WT")</f>
        <v>WT</v>
      </c>
      <c r="G10" s="440">
        <v>92.29</v>
      </c>
      <c r="H10" s="439">
        <v>58280.14371528</v>
      </c>
      <c r="I10" s="444">
        <v>1.581</v>
      </c>
      <c r="J10" s="440">
        <v>0.024</v>
      </c>
      <c r="K10" s="440">
        <v>-0.025</v>
      </c>
      <c r="L10" s="440">
        <v>1.839</v>
      </c>
      <c r="M10" s="440">
        <v>0.058</v>
      </c>
      <c r="N10" s="440">
        <v>-0.06</v>
      </c>
      <c r="O10" s="440"/>
      <c r="P10" s="446"/>
      <c r="Q10" s="447"/>
      <c r="R10" s="444">
        <v>0.13</v>
      </c>
      <c r="S10" s="439">
        <v>0.219</v>
      </c>
      <c r="T10" s="440">
        <v>0.014</v>
      </c>
      <c r="U10" s="440">
        <v>-0.014</v>
      </c>
      <c r="V10" s="440">
        <v>9.898</v>
      </c>
      <c r="W10" s="440">
        <v>3.953</v>
      </c>
      <c r="X10" s="440">
        <v>-2.634</v>
      </c>
      <c r="Y10" s="439">
        <f t="shared" si="3"/>
        <v>138.2108231</v>
      </c>
      <c r="Z10" s="439">
        <f t="shared" si="4"/>
        <v>46.07027437</v>
      </c>
      <c r="AA10" s="446">
        <f t="shared" si="26"/>
        <v>27.59887774</v>
      </c>
      <c r="AB10" s="446">
        <f t="shared" si="27"/>
        <v>18.38994282</v>
      </c>
      <c r="AC10" s="440">
        <v>1.581</v>
      </c>
      <c r="AD10" s="440">
        <v>0.024</v>
      </c>
      <c r="AE10" s="440">
        <v>-0.025</v>
      </c>
      <c r="AF10" s="440">
        <v>1.839</v>
      </c>
      <c r="AG10" s="440">
        <v>0.058</v>
      </c>
      <c r="AH10" s="440">
        <v>-0.06</v>
      </c>
      <c r="AI10" s="440">
        <v>757.42</v>
      </c>
      <c r="AJ10" s="446">
        <v>1.3218</v>
      </c>
      <c r="AK10" s="440">
        <v>573.0</v>
      </c>
      <c r="AL10" s="447">
        <f t="shared" si="5"/>
        <v>1.321849913</v>
      </c>
      <c r="AM10" s="444">
        <v>4.3397</v>
      </c>
      <c r="AN10" s="440">
        <f t="shared" si="28"/>
        <v>0.01010512006</v>
      </c>
      <c r="AO10" s="450">
        <v>1.124</v>
      </c>
      <c r="AP10" s="451">
        <f t="shared" si="29"/>
        <v>0.002933768352</v>
      </c>
      <c r="AQ10" s="440">
        <v>0.306</v>
      </c>
      <c r="AR10" s="452">
        <f t="shared" si="30"/>
        <v>0.001011130435</v>
      </c>
      <c r="AS10" s="440">
        <v>0.817</v>
      </c>
      <c r="AT10" s="453">
        <f t="shared" si="31"/>
        <v>0.003492473511</v>
      </c>
      <c r="AU10" s="450">
        <v>1.124</v>
      </c>
      <c r="AV10" s="451">
        <f t="shared" si="6"/>
        <v>0.002933768352</v>
      </c>
      <c r="AW10" s="440">
        <v>0.306</v>
      </c>
      <c r="AX10" s="452">
        <f t="shared" si="7"/>
        <v>0.001011130435</v>
      </c>
      <c r="AY10" s="440">
        <v>0.817</v>
      </c>
      <c r="AZ10" s="453">
        <f t="shared" si="8"/>
        <v>0.003492473511</v>
      </c>
      <c r="BA10" s="444">
        <v>4.3397</v>
      </c>
      <c r="BB10" s="440">
        <f t="shared" si="9"/>
        <v>0.01010512006</v>
      </c>
      <c r="BC10" s="438">
        <v>1.1236</v>
      </c>
      <c r="BD10" s="454">
        <f t="shared" si="10"/>
        <v>0.002932724307</v>
      </c>
      <c r="BE10" s="444">
        <f>0.00000000061531/0.00000001</f>
        <v>0.061531</v>
      </c>
      <c r="BF10" s="454">
        <f t="shared" si="11"/>
        <v>0.0001606029364</v>
      </c>
      <c r="BG10" s="503">
        <f t="shared" si="12"/>
        <v>0.05474288256</v>
      </c>
      <c r="BH10" s="455">
        <v>92.29</v>
      </c>
      <c r="BI10" s="439">
        <v>0.2149</v>
      </c>
      <c r="BJ10" s="439">
        <v>73.56</v>
      </c>
      <c r="BK10" s="439">
        <v>0.192</v>
      </c>
      <c r="BL10" s="446">
        <v>46.0</v>
      </c>
      <c r="BM10" s="446">
        <v>0.152</v>
      </c>
      <c r="BN10" s="446">
        <v>27.37</v>
      </c>
      <c r="BO10" s="446">
        <v>0.117</v>
      </c>
      <c r="BP10" s="456">
        <f t="shared" si="13"/>
        <v>2.669934641</v>
      </c>
      <c r="BQ10" s="446">
        <f t="shared" si="14"/>
        <v>0.01442561289</v>
      </c>
      <c r="BR10" s="446">
        <f t="shared" si="15"/>
        <v>0.595</v>
      </c>
      <c r="BS10" s="446">
        <f t="shared" si="16"/>
        <v>0.0032147752</v>
      </c>
      <c r="BT10" s="509">
        <f t="shared" si="32"/>
        <v>1.298E+37</v>
      </c>
      <c r="BU10" s="131">
        <f t="shared" si="33"/>
        <v>3.38793E+34</v>
      </c>
      <c r="BV10" s="131">
        <f t="shared" si="34"/>
        <v>5.0115E+37</v>
      </c>
      <c r="BW10" s="131">
        <f t="shared" si="35"/>
        <v>1.16694E+35</v>
      </c>
      <c r="BX10" s="460">
        <f t="shared" si="36"/>
        <v>0.04727833917</v>
      </c>
      <c r="BY10" s="510">
        <f t="shared" si="37"/>
        <v>0.0001100890138</v>
      </c>
      <c r="BZ10" s="509">
        <f t="shared" si="17"/>
        <v>1.298E+37</v>
      </c>
      <c r="CA10" s="131">
        <f t="shared" si="18"/>
        <v>3.38793E+34</v>
      </c>
      <c r="CB10" s="131">
        <f t="shared" si="19"/>
        <v>5.0115E+37</v>
      </c>
      <c r="CC10" s="131">
        <f t="shared" si="20"/>
        <v>1.16694E+35</v>
      </c>
      <c r="CD10" s="460">
        <f t="shared" si="21"/>
        <v>0.04727833917</v>
      </c>
      <c r="CE10" s="510">
        <f t="shared" si="22"/>
        <v>0.0001100890138</v>
      </c>
      <c r="CF10" s="118">
        <f t="shared" si="23"/>
        <v>488.9221004</v>
      </c>
      <c r="CG10" s="461">
        <f t="shared" si="24"/>
        <v>62.51327799</v>
      </c>
      <c r="CH10" s="462">
        <f t="shared" si="25"/>
        <v>62.51317991</v>
      </c>
      <c r="CI10" s="118"/>
      <c r="CJ10" s="493"/>
      <c r="CK10" s="493"/>
    </row>
    <row r="11">
      <c r="A11" s="119" t="s">
        <v>686</v>
      </c>
      <c r="B11" s="438">
        <v>8.8779001E7</v>
      </c>
      <c r="C11" s="440">
        <v>2193.232</v>
      </c>
      <c r="D11" s="440">
        <f t="shared" si="2"/>
        <v>2193.232</v>
      </c>
      <c r="E11" s="440">
        <v>0.0</v>
      </c>
      <c r="F11" s="440" t="str">
        <f t="array" ref="F11">IFS(AND(E11&gt;0,D11&gt;0),"PC-WT",AND(E11&gt;0,D11=0), "PC",AND(E11=0,D11&gt;0), "WT")</f>
        <v>WT</v>
      </c>
      <c r="G11" s="440">
        <v>90.54</v>
      </c>
      <c r="H11" s="439">
        <v>58280.59649306</v>
      </c>
      <c r="I11" s="444">
        <v>1.597</v>
      </c>
      <c r="J11" s="440">
        <v>0.019</v>
      </c>
      <c r="K11" s="440">
        <v>-0.0201</v>
      </c>
      <c r="L11" s="440">
        <v>2.219</v>
      </c>
      <c r="M11" s="440">
        <v>0.055</v>
      </c>
      <c r="N11" s="440">
        <v>-0.057</v>
      </c>
      <c r="O11" s="440"/>
      <c r="P11" s="446"/>
      <c r="Q11" s="447"/>
      <c r="R11" s="444">
        <v>0.13</v>
      </c>
      <c r="S11" s="439">
        <v>0.198</v>
      </c>
      <c r="T11" s="440">
        <v>0.011</v>
      </c>
      <c r="U11" s="440">
        <v>-0.011</v>
      </c>
      <c r="V11" s="440">
        <v>20.783</v>
      </c>
      <c r="W11" s="440">
        <v>7.9006</v>
      </c>
      <c r="X11" s="440">
        <v>-5.401</v>
      </c>
      <c r="Y11" s="439">
        <f t="shared" si="3"/>
        <v>200.2730203</v>
      </c>
      <c r="Z11" s="439">
        <f t="shared" si="4"/>
        <v>66.75767344</v>
      </c>
      <c r="AA11" s="446">
        <f t="shared" si="26"/>
        <v>38.06661753</v>
      </c>
      <c r="AB11" s="446">
        <f t="shared" si="27"/>
        <v>26.0230617</v>
      </c>
      <c r="AC11" s="440">
        <v>1.597</v>
      </c>
      <c r="AD11" s="440">
        <v>0.019</v>
      </c>
      <c r="AE11" s="440">
        <v>-0.0201</v>
      </c>
      <c r="AF11" s="440">
        <v>2.219</v>
      </c>
      <c r="AG11" s="440">
        <v>0.055</v>
      </c>
      <c r="AH11" s="440">
        <v>-0.057</v>
      </c>
      <c r="AI11" s="440">
        <v>761.2</v>
      </c>
      <c r="AJ11" s="446">
        <v>1.3147</v>
      </c>
      <c r="AK11" s="440">
        <v>579.0</v>
      </c>
      <c r="AL11" s="447">
        <f t="shared" si="5"/>
        <v>1.314680484</v>
      </c>
      <c r="AM11" s="444">
        <v>5.0006</v>
      </c>
      <c r="AN11" s="440">
        <f t="shared" si="28"/>
        <v>0.01123395229</v>
      </c>
      <c r="AO11" s="450">
        <v>1.322</v>
      </c>
      <c r="AP11" s="451">
        <f t="shared" si="29"/>
        <v>0.003337087379</v>
      </c>
      <c r="AQ11" s="440">
        <v>0.361</v>
      </c>
      <c r="AR11" s="452">
        <f t="shared" si="30"/>
        <v>0.001147687861</v>
      </c>
      <c r="AS11" s="440">
        <v>0.961</v>
      </c>
      <c r="AT11" s="453">
        <f t="shared" si="31"/>
        <v>0.003958107607</v>
      </c>
      <c r="AU11" s="450">
        <v>1.322</v>
      </c>
      <c r="AV11" s="451">
        <f t="shared" si="6"/>
        <v>0.003337087379</v>
      </c>
      <c r="AW11" s="440">
        <v>0.361</v>
      </c>
      <c r="AX11" s="452">
        <f t="shared" si="7"/>
        <v>0.001147687861</v>
      </c>
      <c r="AY11" s="440">
        <v>0.961</v>
      </c>
      <c r="AZ11" s="453">
        <f t="shared" si="8"/>
        <v>0.003958107607</v>
      </c>
      <c r="BA11" s="444">
        <v>5.0006</v>
      </c>
      <c r="BB11" s="440">
        <f t="shared" si="9"/>
        <v>0.01123395229</v>
      </c>
      <c r="BC11" s="438">
        <v>1.3219</v>
      </c>
      <c r="BD11" s="454">
        <f t="shared" si="10"/>
        <v>0.003336834951</v>
      </c>
      <c r="BE11" s="444">
        <f>0.00000000066291/0.00000001</f>
        <v>0.066291</v>
      </c>
      <c r="BF11" s="454">
        <f t="shared" si="11"/>
        <v>0.0001673365049</v>
      </c>
      <c r="BG11" s="503">
        <f t="shared" si="12"/>
        <v>0.05014447806</v>
      </c>
      <c r="BH11" s="455">
        <v>90.54</v>
      </c>
      <c r="BI11" s="439">
        <v>0.2034</v>
      </c>
      <c r="BJ11" s="439">
        <v>72.1</v>
      </c>
      <c r="BK11" s="439">
        <v>0.182</v>
      </c>
      <c r="BL11" s="446">
        <v>44.98</v>
      </c>
      <c r="BM11" s="446">
        <v>0.143</v>
      </c>
      <c r="BN11" s="446">
        <v>26.95</v>
      </c>
      <c r="BO11" s="446">
        <v>0.111</v>
      </c>
      <c r="BP11" s="456">
        <f t="shared" si="13"/>
        <v>2.662049861</v>
      </c>
      <c r="BQ11" s="446">
        <f t="shared" si="14"/>
        <v>0.01385065845</v>
      </c>
      <c r="BR11" s="446">
        <f t="shared" si="15"/>
        <v>0.5991551801</v>
      </c>
      <c r="BS11" s="446">
        <f t="shared" si="16"/>
        <v>0.003117407331</v>
      </c>
      <c r="BT11" s="509">
        <f t="shared" si="32"/>
        <v>1.52665E+37</v>
      </c>
      <c r="BU11" s="131">
        <f t="shared" si="33"/>
        <v>3.85368E+34</v>
      </c>
      <c r="BV11" s="131">
        <f t="shared" si="34"/>
        <v>5.77471E+37</v>
      </c>
      <c r="BW11" s="131">
        <f t="shared" si="35"/>
        <v>1.2973E+35</v>
      </c>
      <c r="BX11" s="460">
        <f t="shared" si="36"/>
        <v>0.05447843465</v>
      </c>
      <c r="BY11" s="510">
        <f t="shared" si="37"/>
        <v>0.0001223869407</v>
      </c>
      <c r="BZ11" s="509">
        <f t="shared" si="17"/>
        <v>1.52665E+37</v>
      </c>
      <c r="CA11" s="131">
        <f t="shared" si="18"/>
        <v>3.85368E+34</v>
      </c>
      <c r="CB11" s="131">
        <f t="shared" si="19"/>
        <v>5.77471E+37</v>
      </c>
      <c r="CC11" s="131">
        <f t="shared" si="20"/>
        <v>1.2973E+35</v>
      </c>
      <c r="CD11" s="460">
        <f t="shared" si="21"/>
        <v>0.05447843465</v>
      </c>
      <c r="CE11" s="510">
        <f t="shared" si="22"/>
        <v>0.0001223869407</v>
      </c>
      <c r="CF11" s="118">
        <f t="shared" si="23"/>
        <v>642.0645945</v>
      </c>
      <c r="CG11" s="461">
        <f t="shared" si="24"/>
        <v>71.3442678</v>
      </c>
      <c r="CH11" s="462">
        <f t="shared" si="25"/>
        <v>71.34415587</v>
      </c>
      <c r="CI11" s="118"/>
      <c r="CJ11" s="493"/>
      <c r="CK11" s="493"/>
    </row>
    <row r="12">
      <c r="A12" s="119" t="s">
        <v>687</v>
      </c>
      <c r="B12" s="438">
        <v>1.0627076E7</v>
      </c>
      <c r="C12" s="440">
        <v>2188.512</v>
      </c>
      <c r="D12" s="440">
        <f t="shared" si="2"/>
        <v>2188.512</v>
      </c>
      <c r="E12" s="440">
        <v>0.0</v>
      </c>
      <c r="F12" s="440" t="str">
        <f t="array" ref="F12">IFS(AND(E12&gt;0,D12&gt;0),"PC-WT",AND(E12&gt;0,D12=0), "PC",AND(E12=0,D12&gt;0), "WT")</f>
        <v>WT</v>
      </c>
      <c r="G12" s="440">
        <v>96.42</v>
      </c>
      <c r="H12" s="439">
        <v>58307.23399306</v>
      </c>
      <c r="I12" s="444">
        <v>2.272</v>
      </c>
      <c r="J12" s="440">
        <v>0.061</v>
      </c>
      <c r="K12" s="440">
        <v>-0.06</v>
      </c>
      <c r="L12" s="440">
        <v>9.753</v>
      </c>
      <c r="M12" s="440">
        <v>0.582</v>
      </c>
      <c r="N12" s="440">
        <v>-0.598</v>
      </c>
      <c r="O12" s="440"/>
      <c r="P12" s="446"/>
      <c r="Q12" s="447"/>
      <c r="R12" s="444">
        <v>0.13</v>
      </c>
      <c r="S12" s="439">
        <v>0.842</v>
      </c>
      <c r="T12" s="440">
        <v>0.014</v>
      </c>
      <c r="U12" s="440">
        <v>-0.013</v>
      </c>
      <c r="V12" s="440">
        <v>0.794</v>
      </c>
      <c r="W12" s="440">
        <v>0.056</v>
      </c>
      <c r="X12" s="440">
        <v>-0.051</v>
      </c>
      <c r="Y12" s="439">
        <f t="shared" si="3"/>
        <v>39.14520573</v>
      </c>
      <c r="Z12" s="439">
        <f t="shared" si="4"/>
        <v>13.04840191</v>
      </c>
      <c r="AA12" s="446">
        <f t="shared" si="26"/>
        <v>1.380435466</v>
      </c>
      <c r="AB12" s="446">
        <f t="shared" si="27"/>
        <v>1.2571823</v>
      </c>
      <c r="AC12" s="440">
        <v>2.272</v>
      </c>
      <c r="AD12" s="440">
        <v>0.061</v>
      </c>
      <c r="AE12" s="440">
        <v>-0.06</v>
      </c>
      <c r="AF12" s="440">
        <v>9.753</v>
      </c>
      <c r="AG12" s="440">
        <v>0.582</v>
      </c>
      <c r="AH12" s="440">
        <v>-0.598</v>
      </c>
      <c r="AI12" s="440">
        <v>563.57</v>
      </c>
      <c r="AJ12" s="446">
        <v>1.2808</v>
      </c>
      <c r="AK12" s="440">
        <v>440.0</v>
      </c>
      <c r="AL12" s="447">
        <f t="shared" si="5"/>
        <v>1.280840909</v>
      </c>
      <c r="AM12" s="444">
        <f>0.00000011082/0.00000001</f>
        <v>11.082</v>
      </c>
      <c r="AN12" s="440">
        <f t="shared" si="28"/>
        <v>0.02423971998</v>
      </c>
      <c r="AO12" s="450">
        <v>8.483</v>
      </c>
      <c r="AP12" s="451">
        <f t="shared" si="29"/>
        <v>0.02017780775</v>
      </c>
      <c r="AQ12" s="440">
        <v>3.804</v>
      </c>
      <c r="AR12" s="452">
        <f t="shared" si="30"/>
        <v>0.01075359001</v>
      </c>
      <c r="AS12" s="440">
        <v>4.679</v>
      </c>
      <c r="AT12" s="453">
        <f t="shared" si="31"/>
        <v>0.02073849726</v>
      </c>
      <c r="AU12" s="450">
        <v>8.483</v>
      </c>
      <c r="AV12" s="451">
        <f t="shared" si="6"/>
        <v>0.02017780775</v>
      </c>
      <c r="AW12" s="440">
        <v>3.804</v>
      </c>
      <c r="AX12" s="452">
        <f t="shared" si="7"/>
        <v>0.01075359001</v>
      </c>
      <c r="AY12" s="440">
        <v>4.679</v>
      </c>
      <c r="AZ12" s="453">
        <f t="shared" si="8"/>
        <v>0.02073849726</v>
      </c>
      <c r="BA12" s="444">
        <f>0.00000011082/0.00000001</f>
        <v>11.082</v>
      </c>
      <c r="BB12" s="440">
        <f t="shared" si="9"/>
        <v>0.02423971998</v>
      </c>
      <c r="BC12" s="438">
        <v>8.4826</v>
      </c>
      <c r="BD12" s="454">
        <f t="shared" si="10"/>
        <v>0.0201768563</v>
      </c>
      <c r="BE12" s="444">
        <f>0.000000058298/0.00000001</f>
        <v>5.8298</v>
      </c>
      <c r="BF12" s="454">
        <f t="shared" si="11"/>
        <v>0.01386686121</v>
      </c>
      <c r="BG12" s="503">
        <f t="shared" si="12"/>
        <v>0.6872332901</v>
      </c>
      <c r="BH12" s="455">
        <v>96.42</v>
      </c>
      <c r="BI12" s="439">
        <v>0.2109</v>
      </c>
      <c r="BJ12" s="439">
        <v>81.56</v>
      </c>
      <c r="BK12" s="439">
        <v>0.194</v>
      </c>
      <c r="BL12" s="446">
        <v>57.66</v>
      </c>
      <c r="BM12" s="446">
        <v>0.163</v>
      </c>
      <c r="BN12" s="446">
        <v>23.69</v>
      </c>
      <c r="BO12" s="446">
        <v>0.105</v>
      </c>
      <c r="BP12" s="456">
        <f t="shared" si="13"/>
        <v>1.23002103</v>
      </c>
      <c r="BQ12" s="446">
        <f t="shared" si="14"/>
        <v>0.006466249395</v>
      </c>
      <c r="BR12" s="446">
        <f t="shared" si="15"/>
        <v>0.4108567464</v>
      </c>
      <c r="BS12" s="446">
        <f t="shared" si="16"/>
        <v>0.002159883548</v>
      </c>
      <c r="BT12" s="509">
        <f t="shared" si="32"/>
        <v>9.7962E+37</v>
      </c>
      <c r="BU12" s="131">
        <f t="shared" si="33"/>
        <v>2.33014E+35</v>
      </c>
      <c r="BV12" s="131">
        <f t="shared" si="34"/>
        <v>1.27975E+38</v>
      </c>
      <c r="BW12" s="131">
        <f t="shared" si="35"/>
        <v>2.79921E+35</v>
      </c>
      <c r="BX12" s="460">
        <f t="shared" si="36"/>
        <v>0.1207315148</v>
      </c>
      <c r="BY12" s="510">
        <f t="shared" si="37"/>
        <v>0.0002640767109</v>
      </c>
      <c r="BZ12" s="509">
        <f t="shared" si="17"/>
        <v>9.7962E+37</v>
      </c>
      <c r="CA12" s="131">
        <f t="shared" si="18"/>
        <v>2.33014E+35</v>
      </c>
      <c r="CB12" s="131">
        <f t="shared" si="19"/>
        <v>1.27975E+38</v>
      </c>
      <c r="CC12" s="131">
        <f t="shared" si="20"/>
        <v>2.79921E+35</v>
      </c>
      <c r="CD12" s="460">
        <f t="shared" si="21"/>
        <v>0.1207315148</v>
      </c>
      <c r="CE12" s="510">
        <f t="shared" si="22"/>
        <v>0.0002640767109</v>
      </c>
      <c r="CF12" s="118">
        <f t="shared" si="23"/>
        <v>52.85461751</v>
      </c>
      <c r="CG12" s="461">
        <f t="shared" si="24"/>
        <v>1.758588769</v>
      </c>
      <c r="CH12" s="462">
        <f t="shared" si="25"/>
        <v>1.75858601</v>
      </c>
      <c r="CI12" s="118"/>
      <c r="CJ12" s="493"/>
      <c r="CK12" s="493"/>
    </row>
    <row r="13">
      <c r="A13" s="119" t="s">
        <v>687</v>
      </c>
      <c r="B13" s="438">
        <v>1.0754002E7</v>
      </c>
      <c r="C13" s="440">
        <v>2979.191</v>
      </c>
      <c r="D13" s="440">
        <f t="shared" si="2"/>
        <v>2979.191</v>
      </c>
      <c r="E13" s="440">
        <v>0.0</v>
      </c>
      <c r="F13" s="440" t="str">
        <f t="array" ref="F13">IFS(AND(E13&gt;0,D13&gt;0),"PC-WT",AND(E13&gt;0,D13=0), "PC",AND(E13=0,D13&gt;0), "WT")</f>
        <v>WT</v>
      </c>
      <c r="G13" s="440">
        <v>95.78</v>
      </c>
      <c r="H13" s="439">
        <v>58310.14871528</v>
      </c>
      <c r="I13" s="444">
        <v>2.45</v>
      </c>
      <c r="J13" s="440">
        <v>0.091</v>
      </c>
      <c r="K13" s="440">
        <v>-0.083</v>
      </c>
      <c r="L13" s="440">
        <v>7.96</v>
      </c>
      <c r="M13" s="440">
        <v>0.539</v>
      </c>
      <c r="N13" s="440">
        <v>-0.549</v>
      </c>
      <c r="O13" s="440"/>
      <c r="P13" s="446"/>
      <c r="Q13" s="447"/>
      <c r="R13" s="444">
        <v>0.13</v>
      </c>
      <c r="S13" s="439">
        <v>0.848</v>
      </c>
      <c r="T13" s="440">
        <v>0.0102</v>
      </c>
      <c r="U13" s="440">
        <v>-0.0101</v>
      </c>
      <c r="V13" s="440">
        <v>1.024</v>
      </c>
      <c r="W13" s="440">
        <v>0.051</v>
      </c>
      <c r="X13" s="440">
        <v>-0.047</v>
      </c>
      <c r="Y13" s="439">
        <f t="shared" si="3"/>
        <v>44.45476379</v>
      </c>
      <c r="Z13" s="439">
        <f t="shared" si="4"/>
        <v>14.8182546</v>
      </c>
      <c r="AA13" s="446">
        <f t="shared" si="26"/>
        <v>1.107027809</v>
      </c>
      <c r="AB13" s="446">
        <f t="shared" si="27"/>
        <v>1.020202099</v>
      </c>
      <c r="AC13" s="440">
        <v>2.45</v>
      </c>
      <c r="AD13" s="440">
        <v>0.091</v>
      </c>
      <c r="AE13" s="440">
        <v>-0.083</v>
      </c>
      <c r="AF13" s="440">
        <v>7.96</v>
      </c>
      <c r="AG13" s="440">
        <v>0.539</v>
      </c>
      <c r="AH13" s="440">
        <v>-0.549</v>
      </c>
      <c r="AI13" s="440">
        <v>586.41</v>
      </c>
      <c r="AJ13" s="446">
        <v>1.3148</v>
      </c>
      <c r="AK13" s="440">
        <v>446.0</v>
      </c>
      <c r="AL13" s="447">
        <f t="shared" si="5"/>
        <v>1.314820628</v>
      </c>
      <c r="AM13" s="444">
        <f>0.00000011503/0.00000001</f>
        <v>11.503</v>
      </c>
      <c r="AN13" s="440">
        <f t="shared" si="28"/>
        <v>0.02218212675</v>
      </c>
      <c r="AO13" s="450">
        <v>9.603</v>
      </c>
      <c r="AP13" s="451">
        <f t="shared" si="29"/>
        <v>0.02002342696</v>
      </c>
      <c r="AQ13" s="440">
        <v>4.442</v>
      </c>
      <c r="AR13" s="452">
        <f t="shared" si="30"/>
        <v>0.01102841379</v>
      </c>
      <c r="AS13" s="440">
        <v>5.161</v>
      </c>
      <c r="AT13" s="453">
        <f t="shared" si="31"/>
        <v>0.02015669528</v>
      </c>
      <c r="AU13" s="450">
        <v>9.603</v>
      </c>
      <c r="AV13" s="451">
        <f t="shared" si="6"/>
        <v>0.02002342696</v>
      </c>
      <c r="AW13" s="440">
        <v>4.442</v>
      </c>
      <c r="AX13" s="452">
        <f t="shared" si="7"/>
        <v>0.01102841379</v>
      </c>
      <c r="AY13" s="440">
        <v>5.161</v>
      </c>
      <c r="AZ13" s="453">
        <f t="shared" si="8"/>
        <v>0.02015669528</v>
      </c>
      <c r="BA13" s="444">
        <f>0.00000011503/0.00000001</f>
        <v>11.503</v>
      </c>
      <c r="BB13" s="440">
        <f t="shared" si="9"/>
        <v>0.02218212675</v>
      </c>
      <c r="BC13" s="438">
        <v>9.6029</v>
      </c>
      <c r="BD13" s="454">
        <f t="shared" si="10"/>
        <v>0.02002321845</v>
      </c>
      <c r="BE13" s="444">
        <f>0.000000077554 /0.00000001</f>
        <v>7.7554</v>
      </c>
      <c r="BF13" s="454">
        <f t="shared" si="11"/>
        <v>0.01617095548</v>
      </c>
      <c r="BG13" s="503">
        <f t="shared" si="12"/>
        <v>0.8076017911</v>
      </c>
      <c r="BH13" s="455">
        <v>95.78</v>
      </c>
      <c r="BI13" s="439">
        <v>0.1847</v>
      </c>
      <c r="BJ13" s="439">
        <v>81.53</v>
      </c>
      <c r="BK13" s="439">
        <v>0.17</v>
      </c>
      <c r="BL13" s="446">
        <v>58.0</v>
      </c>
      <c r="BM13" s="446">
        <v>0.144</v>
      </c>
      <c r="BN13" s="446">
        <v>23.3</v>
      </c>
      <c r="BO13" s="446">
        <v>0.091</v>
      </c>
      <c r="BP13" s="456">
        <f t="shared" si="13"/>
        <v>1.161864025</v>
      </c>
      <c r="BQ13" s="446">
        <f t="shared" si="14"/>
        <v>0.005377013419</v>
      </c>
      <c r="BR13" s="446">
        <f t="shared" si="15"/>
        <v>0.4017241379</v>
      </c>
      <c r="BS13" s="446">
        <f t="shared" si="16"/>
        <v>0.001859147055</v>
      </c>
      <c r="BT13" s="509">
        <f t="shared" si="32"/>
        <v>1.10896E+38</v>
      </c>
      <c r="BU13" s="131">
        <f t="shared" si="33"/>
        <v>2.31231E+35</v>
      </c>
      <c r="BV13" s="131">
        <f t="shared" si="34"/>
        <v>1.32837E+38</v>
      </c>
      <c r="BW13" s="131">
        <f t="shared" si="35"/>
        <v>2.5616E+35</v>
      </c>
      <c r="BX13" s="460">
        <f t="shared" si="36"/>
        <v>0.1253180486</v>
      </c>
      <c r="BY13" s="510">
        <f t="shared" si="37"/>
        <v>0.0002416605093</v>
      </c>
      <c r="BZ13" s="509">
        <f t="shared" si="17"/>
        <v>1.10896E+38</v>
      </c>
      <c r="CA13" s="131">
        <f t="shared" si="18"/>
        <v>2.31231E+35</v>
      </c>
      <c r="CB13" s="131">
        <f t="shared" si="19"/>
        <v>1.32837E+38</v>
      </c>
      <c r="CC13" s="131">
        <f t="shared" si="20"/>
        <v>2.5616E+35</v>
      </c>
      <c r="CD13" s="460">
        <f t="shared" si="21"/>
        <v>0.1253180486</v>
      </c>
      <c r="CE13" s="510">
        <f t="shared" si="22"/>
        <v>0.0002416605093</v>
      </c>
      <c r="CF13" s="118">
        <f t="shared" si="23"/>
        <v>53.08989909</v>
      </c>
      <c r="CG13" s="461">
        <f t="shared" si="24"/>
        <v>1.278190082</v>
      </c>
      <c r="CH13" s="462">
        <f t="shared" si="25"/>
        <v>1.278188076</v>
      </c>
      <c r="CI13" s="118"/>
      <c r="CJ13" s="493"/>
      <c r="CK13" s="493"/>
    </row>
    <row r="14">
      <c r="A14" s="119" t="s">
        <v>687</v>
      </c>
      <c r="B14" s="438">
        <v>8.8657009E7</v>
      </c>
      <c r="C14" s="440">
        <v>1238.055</v>
      </c>
      <c r="D14" s="440">
        <f t="shared" si="2"/>
        <v>1238.055</v>
      </c>
      <c r="E14" s="440">
        <v>0.0</v>
      </c>
      <c r="F14" s="440" t="str">
        <f t="array" ref="F14">IFS(AND(E14&gt;0,D14&gt;0),"PC-WT",AND(E14&gt;0,D14=0), "PC",AND(E14=0,D14&gt;0), "WT")</f>
        <v>WT</v>
      </c>
      <c r="G14" s="440">
        <v>96.69</v>
      </c>
      <c r="H14" s="439">
        <v>58349.34152778</v>
      </c>
      <c r="I14" s="444">
        <v>6.902</v>
      </c>
      <c r="J14" s="440">
        <v>1.191</v>
      </c>
      <c r="K14" s="440">
        <v>-1.077</v>
      </c>
      <c r="L14" s="440">
        <v>1.508</v>
      </c>
      <c r="M14" s="440">
        <v>0.393</v>
      </c>
      <c r="N14" s="440">
        <v>-0.344</v>
      </c>
      <c r="O14" s="440"/>
      <c r="P14" s="446"/>
      <c r="Q14" s="447"/>
      <c r="R14" s="444">
        <v>0.13</v>
      </c>
      <c r="S14" s="439">
        <v>0.759</v>
      </c>
      <c r="T14" s="440">
        <v>0.007</v>
      </c>
      <c r="U14" s="440">
        <v>-0.006</v>
      </c>
      <c r="V14" s="440">
        <v>0.916</v>
      </c>
      <c r="W14" s="440">
        <v>0.036</v>
      </c>
      <c r="X14" s="440">
        <v>-0.038</v>
      </c>
      <c r="Y14" s="439">
        <f t="shared" si="3"/>
        <v>42.04516542</v>
      </c>
      <c r="Z14" s="439">
        <f t="shared" si="4"/>
        <v>14.01505514</v>
      </c>
      <c r="AA14" s="446">
        <f t="shared" si="26"/>
        <v>0.826215041</v>
      </c>
      <c r="AB14" s="446">
        <f t="shared" si="27"/>
        <v>0.8721158766</v>
      </c>
      <c r="AC14" s="440">
        <v>6.902</v>
      </c>
      <c r="AD14" s="440">
        <v>1.191</v>
      </c>
      <c r="AE14" s="440">
        <v>-1.077</v>
      </c>
      <c r="AF14" s="440">
        <v>1.508</v>
      </c>
      <c r="AG14" s="440">
        <v>0.393</v>
      </c>
      <c r="AH14" s="440">
        <v>-0.344</v>
      </c>
      <c r="AI14" s="440">
        <v>386.23</v>
      </c>
      <c r="AJ14" s="446">
        <v>1.1427</v>
      </c>
      <c r="AK14" s="440">
        <v>338.0</v>
      </c>
      <c r="AL14" s="447">
        <f t="shared" si="5"/>
        <v>1.142692308</v>
      </c>
      <c r="AM14" s="444">
        <v>7.2769</v>
      </c>
      <c r="AN14" s="440">
        <f t="shared" si="28"/>
        <v>0.02110293474</v>
      </c>
      <c r="AO14" s="450">
        <v>4.313</v>
      </c>
      <c r="AP14" s="451">
        <f t="shared" si="29"/>
        <v>0.013670026</v>
      </c>
      <c r="AQ14" s="440">
        <v>2.275</v>
      </c>
      <c r="AR14" s="452">
        <f t="shared" si="30"/>
        <v>0.0083603708</v>
      </c>
      <c r="AS14" s="440">
        <v>2.038</v>
      </c>
      <c r="AT14" s="453">
        <f t="shared" si="31"/>
        <v>0.01292685828</v>
      </c>
      <c r="AU14" s="450">
        <v>4.313</v>
      </c>
      <c r="AV14" s="451">
        <f t="shared" si="6"/>
        <v>0.013670026</v>
      </c>
      <c r="AW14" s="440">
        <v>2.275</v>
      </c>
      <c r="AX14" s="452">
        <f t="shared" si="7"/>
        <v>0.0083603708</v>
      </c>
      <c r="AY14" s="440">
        <v>2.038</v>
      </c>
      <c r="AZ14" s="453">
        <f t="shared" si="8"/>
        <v>0.01292685828</v>
      </c>
      <c r="BA14" s="444">
        <v>7.2769</v>
      </c>
      <c r="BB14" s="440">
        <f t="shared" si="9"/>
        <v>0.02110293474</v>
      </c>
      <c r="BC14" s="438">
        <v>4.3127</v>
      </c>
      <c r="BD14" s="454">
        <f t="shared" si="10"/>
        <v>0.01366907515</v>
      </c>
      <c r="BE14" s="444">
        <f>0.000000042097/0.00000001</f>
        <v>4.2097</v>
      </c>
      <c r="BF14" s="454">
        <f t="shared" si="11"/>
        <v>0.01334261731</v>
      </c>
      <c r="BG14" s="503">
        <f t="shared" si="12"/>
        <v>0.9760491537</v>
      </c>
      <c r="BH14" s="455">
        <v>96.69</v>
      </c>
      <c r="BI14" s="439">
        <v>0.2804</v>
      </c>
      <c r="BJ14" s="439">
        <v>80.77</v>
      </c>
      <c r="BK14" s="439">
        <v>0.256</v>
      </c>
      <c r="BL14" s="446">
        <v>60.41</v>
      </c>
      <c r="BM14" s="446">
        <v>0.222</v>
      </c>
      <c r="BN14" s="446">
        <v>20.18</v>
      </c>
      <c r="BO14" s="446">
        <v>0.128</v>
      </c>
      <c r="BP14" s="456">
        <f t="shared" si="13"/>
        <v>0.8958241758</v>
      </c>
      <c r="BQ14" s="446">
        <f t="shared" si="14"/>
        <v>0.006566908085</v>
      </c>
      <c r="BR14" s="446">
        <f t="shared" si="15"/>
        <v>0.3340506539</v>
      </c>
      <c r="BS14" s="446">
        <f t="shared" si="16"/>
        <v>0.002448784035</v>
      </c>
      <c r="BT14" s="509">
        <f t="shared" si="32"/>
        <v>4.98067E+37</v>
      </c>
      <c r="BU14" s="131">
        <f t="shared" si="33"/>
        <v>1.57862E+35</v>
      </c>
      <c r="BV14" s="131">
        <f t="shared" si="34"/>
        <v>8.40339E+37</v>
      </c>
      <c r="BW14" s="131">
        <f t="shared" si="35"/>
        <v>2.43698E+35</v>
      </c>
      <c r="BX14" s="460">
        <f t="shared" si="36"/>
        <v>0.07927731095</v>
      </c>
      <c r="BY14" s="510">
        <f t="shared" si="37"/>
        <v>0.0002299033818</v>
      </c>
      <c r="BZ14" s="509">
        <f t="shared" si="17"/>
        <v>4.98067E+37</v>
      </c>
      <c r="CA14" s="131">
        <f t="shared" si="18"/>
        <v>1.57862E+35</v>
      </c>
      <c r="CB14" s="131">
        <f t="shared" si="19"/>
        <v>8.40339E+37</v>
      </c>
      <c r="CC14" s="131">
        <f t="shared" si="20"/>
        <v>2.43698E+35</v>
      </c>
      <c r="CD14" s="460">
        <f t="shared" si="21"/>
        <v>0.07927731095</v>
      </c>
      <c r="CE14" s="510">
        <f t="shared" si="22"/>
        <v>0.0002299033818</v>
      </c>
      <c r="CF14" s="118">
        <f t="shared" si="23"/>
        <v>52.7093543</v>
      </c>
      <c r="CG14" s="461">
        <f t="shared" si="24"/>
        <v>0.9752419883</v>
      </c>
      <c r="CH14" s="462">
        <f t="shared" si="25"/>
        <v>0.9752404583</v>
      </c>
      <c r="CI14" s="118"/>
      <c r="CJ14" s="493"/>
      <c r="CK14" s="493"/>
    </row>
    <row r="15">
      <c r="A15" s="119" t="s">
        <v>688</v>
      </c>
      <c r="B15" s="438">
        <v>8.865701E7</v>
      </c>
      <c r="C15" s="440">
        <v>2224.052</v>
      </c>
      <c r="D15" s="440">
        <f t="shared" si="2"/>
        <v>2224.052</v>
      </c>
      <c r="E15" s="440">
        <v>0.0</v>
      </c>
      <c r="F15" s="440" t="str">
        <f t="array" ref="F15">IFS(AND(E15&gt;0,D15&gt;0),"PC-WT",AND(E15&gt;0,D15=0), "PC",AND(E15=0,D15&gt;0), "WT")</f>
        <v>WT</v>
      </c>
      <c r="G15" s="440">
        <v>90.68</v>
      </c>
      <c r="H15" s="439">
        <v>58388.91732639</v>
      </c>
      <c r="I15" s="444">
        <v>2.35</v>
      </c>
      <c r="J15" s="440">
        <v>0.052</v>
      </c>
      <c r="K15" s="440">
        <v>-0.053</v>
      </c>
      <c r="L15" s="440">
        <v>4.484</v>
      </c>
      <c r="M15" s="440">
        <v>0.328</v>
      </c>
      <c r="N15" s="440">
        <v>-0.316</v>
      </c>
      <c r="O15" s="440"/>
      <c r="P15" s="446"/>
      <c r="Q15" s="447"/>
      <c r="R15" s="444">
        <v>0.13</v>
      </c>
      <c r="S15" s="439">
        <v>0.338</v>
      </c>
      <c r="T15" s="440">
        <v>0.011</v>
      </c>
      <c r="U15" s="440">
        <v>-0.012</v>
      </c>
      <c r="V15" s="440">
        <v>2.06</v>
      </c>
      <c r="W15" s="440">
        <v>0.462</v>
      </c>
      <c r="X15" s="440">
        <v>-0.472</v>
      </c>
      <c r="Y15" s="439">
        <f t="shared" si="3"/>
        <v>63.05244599</v>
      </c>
      <c r="Z15" s="439">
        <f t="shared" si="4"/>
        <v>21.017482</v>
      </c>
      <c r="AA15" s="446">
        <f t="shared" si="26"/>
        <v>7.070444187</v>
      </c>
      <c r="AB15" s="446">
        <f t="shared" si="27"/>
        <v>7.223484104</v>
      </c>
      <c r="AC15" s="440">
        <v>2.35</v>
      </c>
      <c r="AD15" s="440">
        <v>0.052</v>
      </c>
      <c r="AE15" s="440">
        <v>-0.053</v>
      </c>
      <c r="AF15" s="440">
        <v>4.484</v>
      </c>
      <c r="AG15" s="440">
        <v>0.328</v>
      </c>
      <c r="AH15" s="440">
        <v>-0.316</v>
      </c>
      <c r="AI15" s="440">
        <v>829.12</v>
      </c>
      <c r="AJ15" s="446">
        <v>1.8716</v>
      </c>
      <c r="AK15" s="440">
        <v>443.0</v>
      </c>
      <c r="AL15" s="447">
        <f t="shared" si="5"/>
        <v>1.871602709</v>
      </c>
      <c r="AM15" s="444">
        <v>2.184</v>
      </c>
      <c r="AN15" s="440">
        <f t="shared" si="28"/>
        <v>0.004867516542</v>
      </c>
      <c r="AO15" s="450">
        <v>1.307</v>
      </c>
      <c r="AP15" s="451">
        <f t="shared" si="29"/>
        <v>0.003372530227</v>
      </c>
      <c r="AQ15" s="440">
        <v>0.639</v>
      </c>
      <c r="AR15" s="452">
        <f t="shared" si="30"/>
        <v>0.00188012992</v>
      </c>
      <c r="AS15" s="440">
        <v>0.667</v>
      </c>
      <c r="AT15" s="453">
        <f t="shared" si="31"/>
        <v>0.003611285062</v>
      </c>
      <c r="AU15" s="450">
        <v>1.307</v>
      </c>
      <c r="AV15" s="451">
        <f t="shared" si="6"/>
        <v>0.003372530227</v>
      </c>
      <c r="AW15" s="440">
        <v>0.639</v>
      </c>
      <c r="AX15" s="452">
        <f t="shared" si="7"/>
        <v>0.00188012992</v>
      </c>
      <c r="AY15" s="440">
        <v>0.667</v>
      </c>
      <c r="AZ15" s="453">
        <f t="shared" si="8"/>
        <v>0.003611285062</v>
      </c>
      <c r="BA15" s="444">
        <v>2.184</v>
      </c>
      <c r="BB15" s="440">
        <f t="shared" si="9"/>
        <v>0.004867516542</v>
      </c>
      <c r="BC15" s="438">
        <v>1.3067</v>
      </c>
      <c r="BD15" s="454">
        <f t="shared" si="10"/>
        <v>0.003371756119</v>
      </c>
      <c r="BE15" s="444">
        <f>0.0000000017082/0.00000001</f>
        <v>0.17082</v>
      </c>
      <c r="BF15" s="454">
        <f t="shared" si="11"/>
        <v>0.0004407770569</v>
      </c>
      <c r="BG15" s="503">
        <f t="shared" si="12"/>
        <v>0.130696251</v>
      </c>
      <c r="BH15" s="455">
        <v>90.68</v>
      </c>
      <c r="BI15" s="439">
        <v>0.2021</v>
      </c>
      <c r="BJ15" s="439">
        <v>67.82</v>
      </c>
      <c r="BK15" s="439">
        <v>0.175</v>
      </c>
      <c r="BL15" s="446">
        <v>52.34</v>
      </c>
      <c r="BM15" s="446">
        <v>0.154</v>
      </c>
      <c r="BN15" s="446">
        <v>15.33</v>
      </c>
      <c r="BO15" s="446">
        <v>0.083</v>
      </c>
      <c r="BP15" s="456">
        <f t="shared" si="13"/>
        <v>1.043818466</v>
      </c>
      <c r="BQ15" s="446">
        <f t="shared" si="14"/>
        <v>0.006432066201</v>
      </c>
      <c r="BR15" s="446">
        <f t="shared" si="15"/>
        <v>0.2928926251</v>
      </c>
      <c r="BS15" s="446">
        <f t="shared" si="16"/>
        <v>0.001804820297</v>
      </c>
      <c r="BT15" s="509">
        <f t="shared" si="32"/>
        <v>1.50933E+37</v>
      </c>
      <c r="BU15" s="131">
        <f t="shared" si="33"/>
        <v>3.89461E+34</v>
      </c>
      <c r="BV15" s="131">
        <f t="shared" si="34"/>
        <v>2.52209E+37</v>
      </c>
      <c r="BW15" s="131">
        <f t="shared" si="35"/>
        <v>5.62103E+34</v>
      </c>
      <c r="BX15" s="460">
        <f t="shared" si="36"/>
        <v>0.02379332506</v>
      </c>
      <c r="BY15" s="510">
        <f t="shared" si="37"/>
        <v>0.00005302857294</v>
      </c>
      <c r="BZ15" s="509">
        <f t="shared" si="17"/>
        <v>1.50933E+37</v>
      </c>
      <c r="CA15" s="131">
        <f t="shared" si="18"/>
        <v>3.89461E+34</v>
      </c>
      <c r="CB15" s="131">
        <f t="shared" si="19"/>
        <v>2.52209E+37</v>
      </c>
      <c r="CC15" s="131">
        <f t="shared" si="20"/>
        <v>5.62103E+34</v>
      </c>
      <c r="CD15" s="460">
        <f t="shared" si="21"/>
        <v>0.02379332506</v>
      </c>
      <c r="CE15" s="510">
        <f t="shared" si="22"/>
        <v>0.00005302857294</v>
      </c>
      <c r="CF15" s="118">
        <f t="shared" si="23"/>
        <v>145.6099192</v>
      </c>
      <c r="CG15" s="461">
        <f t="shared" si="24"/>
        <v>9.478972483</v>
      </c>
      <c r="CH15" s="462">
        <f t="shared" si="25"/>
        <v>9.478957612</v>
      </c>
      <c r="CI15" s="118"/>
      <c r="CJ15" s="493"/>
      <c r="CK15" s="493"/>
    </row>
    <row r="16">
      <c r="A16" s="119" t="s">
        <v>689</v>
      </c>
      <c r="B16" s="438">
        <v>8.8657011E7</v>
      </c>
      <c r="C16" s="440">
        <v>1996.112</v>
      </c>
      <c r="D16" s="440">
        <f t="shared" si="2"/>
        <v>64.787</v>
      </c>
      <c r="E16" s="440">
        <v>1931.325</v>
      </c>
      <c r="F16" s="440" t="str">
        <f t="array" ref="F16">IFS(AND(E16&gt;0,D16&gt;0),"PC-WT",AND(E16&gt;0,D16=0), "PC",AND(E16=0,D16&gt;0), "WT")</f>
        <v>PC-WT</v>
      </c>
      <c r="G16" s="440">
        <v>4.228</v>
      </c>
      <c r="H16" s="439">
        <v>58421.0034375</v>
      </c>
      <c r="I16" s="444">
        <v>1.219</v>
      </c>
      <c r="J16" s="440">
        <v>0.374</v>
      </c>
      <c r="K16" s="440">
        <v>-1.219</v>
      </c>
      <c r="L16" s="440">
        <v>0.026</v>
      </c>
      <c r="M16" s="440">
        <v>0.009</v>
      </c>
      <c r="N16" s="440">
        <v>-0.026</v>
      </c>
      <c r="O16" s="440"/>
      <c r="P16" s="446"/>
      <c r="Q16" s="447"/>
      <c r="R16" s="444">
        <v>0.13</v>
      </c>
      <c r="S16" s="439">
        <v>0.276</v>
      </c>
      <c r="T16" s="440"/>
      <c r="U16" s="440"/>
      <c r="V16" s="440">
        <v>0.0103</v>
      </c>
      <c r="W16" s="440"/>
      <c r="X16" s="440"/>
      <c r="Y16" s="439">
        <f t="shared" si="3"/>
        <v>4.458481213</v>
      </c>
      <c r="Z16" s="439">
        <f t="shared" si="4"/>
        <v>1.486160404</v>
      </c>
      <c r="AA16" s="446">
        <f t="shared" si="26"/>
        <v>0</v>
      </c>
      <c r="AB16" s="446">
        <f t="shared" si="27"/>
        <v>0</v>
      </c>
      <c r="AC16" s="440">
        <v>1.219</v>
      </c>
      <c r="AD16" s="440">
        <v>0.374</v>
      </c>
      <c r="AE16" s="440">
        <v>-1.219</v>
      </c>
      <c r="AF16" s="440">
        <v>0.026</v>
      </c>
      <c r="AG16" s="440">
        <v>0.009</v>
      </c>
      <c r="AH16" s="440">
        <v>-0.026</v>
      </c>
      <c r="AI16" s="440">
        <v>3.19</v>
      </c>
      <c r="AJ16" s="446">
        <v>0.531</v>
      </c>
      <c r="AK16" s="440">
        <v>6.0</v>
      </c>
      <c r="AL16" s="447">
        <f t="shared" si="5"/>
        <v>0.5316666667</v>
      </c>
      <c r="AM16" s="444">
        <f>0.0000000018855/0.00000001</f>
        <v>0.18855</v>
      </c>
      <c r="AN16" s="440">
        <f t="shared" si="28"/>
        <v>0.01109390279</v>
      </c>
      <c r="AO16" s="463">
        <v>0.019</v>
      </c>
      <c r="AP16" s="451">
        <f t="shared" si="29"/>
        <v>0.001340528351</v>
      </c>
      <c r="AQ16" s="440">
        <v>0.004</v>
      </c>
      <c r="AR16" s="452">
        <f t="shared" si="30"/>
        <v>0.0004015544041</v>
      </c>
      <c r="AS16" s="440">
        <v>0.015</v>
      </c>
      <c r="AT16" s="453">
        <f t="shared" si="31"/>
        <v>0.001484771574</v>
      </c>
      <c r="AU16" s="463">
        <v>0.019</v>
      </c>
      <c r="AV16" s="451">
        <f t="shared" si="6"/>
        <v>0.001340528351</v>
      </c>
      <c r="AW16" s="440">
        <v>0.004</v>
      </c>
      <c r="AX16" s="452">
        <f t="shared" si="7"/>
        <v>0.0004015544041</v>
      </c>
      <c r="AY16" s="440">
        <v>0.015</v>
      </c>
      <c r="AZ16" s="453">
        <f t="shared" si="8"/>
        <v>0.001484771574</v>
      </c>
      <c r="BA16" s="444">
        <f>0.0000000018855/0.00000001</f>
        <v>0.18855</v>
      </c>
      <c r="BB16" s="440">
        <f t="shared" si="9"/>
        <v>0.01109390279</v>
      </c>
      <c r="BC16" s="438">
        <f>0.00000000018751/0.00000001</f>
        <v>0.018751</v>
      </c>
      <c r="BD16" s="454">
        <f t="shared" si="10"/>
        <v>0.001322960374</v>
      </c>
      <c r="BE16" s="444">
        <f>2.6974E-12/0.00000001</f>
        <v>0.00026974</v>
      </c>
      <c r="BF16" s="454">
        <f t="shared" si="11"/>
        <v>0.00001903126933</v>
      </c>
      <c r="BG16" s="503">
        <f t="shared" si="12"/>
        <v>0.01419684211</v>
      </c>
      <c r="BH16" s="455">
        <v>4.475</v>
      </c>
      <c r="BI16" s="439">
        <v>0.2633</v>
      </c>
      <c r="BJ16" s="446">
        <v>3.104</v>
      </c>
      <c r="BK16" s="439">
        <v>0.219</v>
      </c>
      <c r="BL16" s="446">
        <v>1.544</v>
      </c>
      <c r="BM16" s="446">
        <v>0.155</v>
      </c>
      <c r="BN16" s="446">
        <v>1.576</v>
      </c>
      <c r="BO16" s="464">
        <v>0.156</v>
      </c>
      <c r="BP16" s="456">
        <f t="shared" si="13"/>
        <v>3.75</v>
      </c>
      <c r="BQ16" s="446">
        <f t="shared" si="14"/>
        <v>0.5286815943</v>
      </c>
      <c r="BR16" s="446">
        <f t="shared" ref="BR16:BR20" si="38">BN16/BL16</f>
        <v>1.020725389</v>
      </c>
      <c r="BS16" s="446">
        <f t="shared" si="16"/>
        <v>0.1439036602</v>
      </c>
      <c r="BT16" s="509">
        <f t="shared" si="32"/>
        <v>2.19413E+35</v>
      </c>
      <c r="BU16" s="131">
        <f t="shared" si="33"/>
        <v>1.54805E+34</v>
      </c>
      <c r="BV16" s="131">
        <f t="shared" si="34"/>
        <v>2.17738E+36</v>
      </c>
      <c r="BW16" s="131">
        <f t="shared" si="35"/>
        <v>1.28113E+35</v>
      </c>
      <c r="BX16" s="460">
        <f t="shared" si="36"/>
        <v>0.002054135275</v>
      </c>
      <c r="BY16" s="510">
        <f t="shared" si="37"/>
        <v>0.0001208611883</v>
      </c>
      <c r="BZ16" s="509">
        <f t="shared" si="17"/>
        <v>2.19413E+35</v>
      </c>
      <c r="CA16" s="131">
        <f t="shared" si="18"/>
        <v>1.54805E+34</v>
      </c>
      <c r="CB16" s="131">
        <f t="shared" si="19"/>
        <v>2.17738E+36</v>
      </c>
      <c r="CC16" s="131">
        <f t="shared" si="20"/>
        <v>1.28113E+35</v>
      </c>
      <c r="CD16" s="460">
        <f t="shared" si="21"/>
        <v>0.002054135275</v>
      </c>
      <c r="CE16" s="510">
        <f t="shared" si="22"/>
        <v>0.0001208611883</v>
      </c>
      <c r="CF16" s="118">
        <f t="shared" si="23"/>
        <v>64.1642539</v>
      </c>
      <c r="CG16" s="461">
        <f t="shared" si="24"/>
        <v>1.887650789</v>
      </c>
      <c r="CH16" s="462">
        <f t="shared" si="25"/>
        <v>1.887647827</v>
      </c>
      <c r="CI16" s="118"/>
      <c r="CJ16" s="493"/>
      <c r="CK16" s="493"/>
    </row>
    <row r="17">
      <c r="A17" s="403" t="s">
        <v>689</v>
      </c>
      <c r="B17" s="405">
        <v>1.0627122E7</v>
      </c>
      <c r="C17" s="407">
        <v>2039.285</v>
      </c>
      <c r="D17" s="407">
        <f t="shared" si="2"/>
        <v>2039.285</v>
      </c>
      <c r="E17" s="407">
        <v>0.0</v>
      </c>
      <c r="F17" s="407" t="str">
        <f t="array" ref="F17">IFS(AND(E17&gt;0,D17&gt;0),"PC-WT",AND(E17&gt;0,D17=0), "PC",AND(E17=0,D17&gt;0), "WT")</f>
        <v>WT</v>
      </c>
      <c r="G17" s="407">
        <v>2.716</v>
      </c>
      <c r="H17" s="406">
        <v>58424.65634259</v>
      </c>
      <c r="I17" s="412">
        <v>1.80755</v>
      </c>
      <c r="J17" s="407">
        <v>0.0510356</v>
      </c>
      <c r="K17" s="407">
        <v>-0.0502955</v>
      </c>
      <c r="L17" s="419">
        <v>0.023727</v>
      </c>
      <c r="M17" s="407">
        <v>9.66529E-4</v>
      </c>
      <c r="N17" s="407">
        <v>-9.57017E-4</v>
      </c>
      <c r="O17" s="407">
        <v>142.1</v>
      </c>
      <c r="P17" s="415">
        <v>0.81666</v>
      </c>
      <c r="Q17" s="416">
        <v>174.0</v>
      </c>
      <c r="R17" s="412">
        <v>0.13</v>
      </c>
      <c r="S17" s="413">
        <v>0.0294</v>
      </c>
      <c r="T17" s="407">
        <v>0.248</v>
      </c>
      <c r="U17" s="407">
        <v>-0.029</v>
      </c>
      <c r="V17" s="407">
        <v>6.39665E8</v>
      </c>
      <c r="W17" s="407"/>
      <c r="X17" s="407"/>
      <c r="Y17" s="406">
        <f t="shared" si="3"/>
        <v>1111078.191</v>
      </c>
      <c r="Z17" s="406">
        <f t="shared" si="4"/>
        <v>370359.3968</v>
      </c>
      <c r="AA17" s="415">
        <f t="shared" si="26"/>
        <v>0</v>
      </c>
      <c r="AB17" s="415">
        <f t="shared" si="27"/>
        <v>0</v>
      </c>
      <c r="AC17" s="407">
        <v>1.785</v>
      </c>
      <c r="AD17" s="407">
        <v>0.057</v>
      </c>
      <c r="AE17" s="407">
        <v>-0.056</v>
      </c>
      <c r="AF17" s="407">
        <v>0.023</v>
      </c>
      <c r="AG17" s="407">
        <v>0.001</v>
      </c>
      <c r="AH17" s="407">
        <v>-0.001</v>
      </c>
      <c r="AI17" s="407">
        <v>140.87</v>
      </c>
      <c r="AJ17" s="415">
        <v>0.81439</v>
      </c>
      <c r="AK17" s="407">
        <v>172.0</v>
      </c>
      <c r="AL17" s="416">
        <f t="shared" si="5"/>
        <v>0.8190116279</v>
      </c>
      <c r="AM17" s="412">
        <f>0.00000000029231/0.00000001</f>
        <v>0.029231</v>
      </c>
      <c r="AN17" s="407">
        <f>AM17*$BI17/$BH17</f>
        <v>0.0004058545692</v>
      </c>
      <c r="AO17" s="412">
        <f>8.9542E-11/0.00000001</f>
        <v>0.0089542</v>
      </c>
      <c r="AP17" s="407">
        <f>AO17*$BK17/$BJ17</f>
        <v>0.0001414039944</v>
      </c>
      <c r="AQ17" s="407">
        <f>2.9752E-11/0.00000001</f>
        <v>0.0029752</v>
      </c>
      <c r="AR17" s="407">
        <f>AQ17*$BM17/$BL17</f>
        <v>0.00005772776119</v>
      </c>
      <c r="AS17" s="407">
        <f>5.979E-11/0.00000001</f>
        <v>0.005979</v>
      </c>
      <c r="AT17" s="407">
        <f>AS17*$BO17/$BN17</f>
        <v>0.0001492883895</v>
      </c>
      <c r="AU17" s="422">
        <v>0.009</v>
      </c>
      <c r="AV17" s="418">
        <f t="shared" si="6"/>
        <v>0.0001421272643</v>
      </c>
      <c r="AW17" s="407">
        <v>0.003</v>
      </c>
      <c r="AX17" s="419">
        <f t="shared" si="7"/>
        <v>0.00005820895522</v>
      </c>
      <c r="AY17" s="407">
        <v>0.006</v>
      </c>
      <c r="AZ17" s="420">
        <f t="shared" si="8"/>
        <v>0.0001498127341</v>
      </c>
      <c r="BA17" s="412">
        <f>1.2306</f>
        <v>1.2306</v>
      </c>
      <c r="BB17" s="407">
        <f t="shared" si="9"/>
        <v>0.01708612887</v>
      </c>
      <c r="BC17" s="405">
        <f>8.9524E-11/0.00000001</f>
        <v>0.0089524</v>
      </c>
      <c r="BD17" s="421">
        <f t="shared" si="10"/>
        <v>0.000141375569</v>
      </c>
      <c r="BE17" s="412">
        <f>1.8265E-14/0.00000001</f>
        <v>0.0000018265</v>
      </c>
      <c r="BF17" s="421">
        <f t="shared" si="11"/>
        <v>0.00000002884393869</v>
      </c>
      <c r="BG17" s="503">
        <f t="shared" si="12"/>
        <v>0.0002029444444</v>
      </c>
      <c r="BH17" s="424">
        <v>2.716</v>
      </c>
      <c r="BI17" s="406">
        <v>0.03771</v>
      </c>
      <c r="BJ17" s="415">
        <v>2.153</v>
      </c>
      <c r="BK17" s="406">
        <v>0.034</v>
      </c>
      <c r="BL17" s="415">
        <v>1.34</v>
      </c>
      <c r="BM17" s="415">
        <v>0.026</v>
      </c>
      <c r="BN17" s="415">
        <v>0.801</v>
      </c>
      <c r="BO17" s="466">
        <v>0.02</v>
      </c>
      <c r="BP17" s="425">
        <f t="shared" si="13"/>
        <v>2</v>
      </c>
      <c r="BQ17" s="415">
        <f t="shared" si="14"/>
        <v>0.06324290489</v>
      </c>
      <c r="BR17" s="415">
        <f t="shared" si="38"/>
        <v>0.597761194</v>
      </c>
      <c r="BS17" s="415">
        <f t="shared" si="16"/>
        <v>0.01890207717</v>
      </c>
      <c r="BT17" s="504">
        <f>2*PI()*((2.96*3.086E+21)^2)*($AO17*10^-8)*(COS(RADIANS(63))^-1)</f>
        <v>1.03403E+35</v>
      </c>
      <c r="BU17" s="431">
        <f>2*PI()*($AP17*0.00000001)*SQRT((2.96*3.086E+21)^4/(COS(RADIANS(63)))^2)</f>
        <v>1.63294E+33</v>
      </c>
      <c r="BV17" s="431">
        <f>2*PI()*((2.96*3.086E+21)^2)*($AM17*10^-8)*(COS(RADIANS(63))^-1)</f>
        <v>3.37561E+35</v>
      </c>
      <c r="BW17" s="431">
        <f>2*PI()*($AN17*0.00000001)*SQRT((2.96*3.086E+21)^4/(COS(RADIANS(63)))^2)</f>
        <v>4.68683E+33</v>
      </c>
      <c r="BX17" s="430">
        <f>$BV17/(1.25E+38*(8.48))</f>
        <v>0.0003184536102</v>
      </c>
      <c r="BY17" s="431">
        <f>$BX17*$BW17/$BV17</f>
        <v>0.000004421533742</v>
      </c>
      <c r="BZ17" s="504">
        <f t="shared" si="17"/>
        <v>1.03932E+35</v>
      </c>
      <c r="CA17" s="431">
        <f t="shared" si="18"/>
        <v>1.64129E+33</v>
      </c>
      <c r="CB17" s="431">
        <f t="shared" si="19"/>
        <v>1.4211E+37</v>
      </c>
      <c r="CC17" s="431">
        <f t="shared" si="20"/>
        <v>1.97311E+35</v>
      </c>
      <c r="CD17" s="430">
        <f t="shared" si="21"/>
        <v>0.01340662354</v>
      </c>
      <c r="CE17" s="505">
        <f t="shared" si="22"/>
        <v>0.0001861427738</v>
      </c>
      <c r="CF17" s="432">
        <f t="shared" si="23"/>
        <v>14446.47329</v>
      </c>
      <c r="CG17" s="432">
        <f t="shared" si="24"/>
        <v>243723.2177</v>
      </c>
      <c r="CH17" s="433">
        <f t="shared" si="25"/>
        <v>243722.8353</v>
      </c>
      <c r="CI17" s="564"/>
      <c r="CJ17" s="436"/>
      <c r="CK17" s="436"/>
    </row>
    <row r="18">
      <c r="A18" s="119" t="s">
        <v>689</v>
      </c>
      <c r="B18" s="438">
        <v>1.0627125E7</v>
      </c>
      <c r="C18" s="440">
        <v>2199.048</v>
      </c>
      <c r="D18" s="440">
        <f t="shared" si="2"/>
        <v>2199.048</v>
      </c>
      <c r="E18" s="440">
        <v>0.0</v>
      </c>
      <c r="F18" s="440" t="str">
        <f t="array" ref="F18">IFS(AND(E18&gt;0,D18&gt;0),"PC-WT",AND(E18&gt;0,D18=0), "PC",AND(E18=0,D18&gt;0), "WT")</f>
        <v>WT</v>
      </c>
      <c r="G18" s="440">
        <v>2.26</v>
      </c>
      <c r="H18" s="439">
        <v>58428.16940972</v>
      </c>
      <c r="I18" s="444">
        <v>1.68</v>
      </c>
      <c r="J18" s="440">
        <v>0.085</v>
      </c>
      <c r="K18" s="440">
        <v>-0.101</v>
      </c>
      <c r="L18" s="440">
        <v>0.015</v>
      </c>
      <c r="M18" s="440">
        <v>0.001</v>
      </c>
      <c r="N18" s="440">
        <v>-0.001</v>
      </c>
      <c r="O18" s="440"/>
      <c r="P18" s="446"/>
      <c r="Q18" s="447"/>
      <c r="R18" s="444">
        <v>0.13</v>
      </c>
      <c r="S18" s="439">
        <v>0.122</v>
      </c>
      <c r="T18" s="440">
        <v>0.061</v>
      </c>
      <c r="U18" s="440">
        <v>-0.042</v>
      </c>
      <c r="V18" s="440">
        <v>3.301</v>
      </c>
      <c r="W18" s="440">
        <v>194.872</v>
      </c>
      <c r="X18" s="440">
        <v>-3.114</v>
      </c>
      <c r="Y18" s="439">
        <f t="shared" si="3"/>
        <v>79.81620797</v>
      </c>
      <c r="Z18" s="439">
        <f t="shared" si="4"/>
        <v>26.60540266</v>
      </c>
      <c r="AA18" s="446">
        <f t="shared" si="26"/>
        <v>2355.944271</v>
      </c>
      <c r="AB18" s="446">
        <f t="shared" si="27"/>
        <v>37.64732984</v>
      </c>
      <c r="AC18" s="440">
        <v>1.68</v>
      </c>
      <c r="AD18" s="440">
        <v>0.085</v>
      </c>
      <c r="AE18" s="440">
        <v>-0.101</v>
      </c>
      <c r="AF18" s="440">
        <v>0.015</v>
      </c>
      <c r="AG18" s="440">
        <v>0.001</v>
      </c>
      <c r="AH18" s="440">
        <v>-0.001</v>
      </c>
      <c r="AI18" s="440">
        <v>145.3</v>
      </c>
      <c r="AJ18" s="446">
        <v>0.93141</v>
      </c>
      <c r="AK18" s="440">
        <v>156.0</v>
      </c>
      <c r="AL18" s="447">
        <f t="shared" si="5"/>
        <v>0.9314102564</v>
      </c>
      <c r="AM18" s="444">
        <f>0.00000000027622/0.00000001</f>
        <v>0.027622</v>
      </c>
      <c r="AN18" s="440">
        <f>$BA18*$BI18/$BH18</f>
        <v>0.0004044300796</v>
      </c>
      <c r="AO18" s="463">
        <v>0.007</v>
      </c>
      <c r="AP18" s="451">
        <f>$AU18*$BK18/$BJ18</f>
        <v>0.0001151446398</v>
      </c>
      <c r="AQ18" s="440">
        <v>0.002</v>
      </c>
      <c r="AR18" s="452">
        <f>$AW18*$BM18/$BL18</f>
        <v>0.00004181818182</v>
      </c>
      <c r="AS18" s="440">
        <v>0.005</v>
      </c>
      <c r="AT18" s="453">
        <f>$AY18*$BO18/$BN18</f>
        <v>0.0001384615385</v>
      </c>
      <c r="AU18" s="463">
        <v>0.007</v>
      </c>
      <c r="AV18" s="451">
        <f t="shared" si="6"/>
        <v>0.0001151446398</v>
      </c>
      <c r="AW18" s="440">
        <v>0.002</v>
      </c>
      <c r="AX18" s="452">
        <f t="shared" si="7"/>
        <v>0.00004181818182</v>
      </c>
      <c r="AY18" s="440">
        <v>0.005</v>
      </c>
      <c r="AZ18" s="453">
        <f t="shared" si="8"/>
        <v>0.0001384615385</v>
      </c>
      <c r="BA18" s="444">
        <f>0.00000000027622/0.00000001</f>
        <v>0.027622</v>
      </c>
      <c r="BB18" s="440">
        <f t="shared" si="9"/>
        <v>0.0004044300796</v>
      </c>
      <c r="BC18" s="438">
        <f>6.7273E-11/0.00000001</f>
        <v>0.0067273</v>
      </c>
      <c r="BD18" s="454">
        <f t="shared" si="10"/>
        <v>0.0001106589336</v>
      </c>
      <c r="BE18" s="444">
        <f>2.2841E-12 /0.00000001</f>
        <v>0.00022841</v>
      </c>
      <c r="BF18" s="454">
        <f t="shared" si="11"/>
        <v>0.000003757169597</v>
      </c>
      <c r="BG18" s="503">
        <f t="shared" si="12"/>
        <v>0.03263</v>
      </c>
      <c r="BH18" s="455">
        <v>2.26</v>
      </c>
      <c r="BI18" s="439">
        <v>0.03309</v>
      </c>
      <c r="BJ18" s="446">
        <v>1.763</v>
      </c>
      <c r="BK18" s="439">
        <v>0.029</v>
      </c>
      <c r="BL18" s="446">
        <v>1.1</v>
      </c>
      <c r="BM18" s="446">
        <v>0.023</v>
      </c>
      <c r="BN18" s="446">
        <v>0.65</v>
      </c>
      <c r="BO18" s="464">
        <v>0.018</v>
      </c>
      <c r="BP18" s="456">
        <f t="shared" si="13"/>
        <v>2.5</v>
      </c>
      <c r="BQ18" s="446">
        <f t="shared" si="14"/>
        <v>0.08674870273</v>
      </c>
      <c r="BR18" s="446">
        <f t="shared" si="38"/>
        <v>0.5909090909</v>
      </c>
      <c r="BS18" s="446">
        <f t="shared" si="16"/>
        <v>0.02050423883</v>
      </c>
      <c r="BT18" s="509">
        <f>2*PI()*((2.96*3.086E+21)^2)*($AU18*10^-8)*(COS(RADIANS(63))^-1)</f>
        <v>8.08363E+34</v>
      </c>
      <c r="BU18" s="131">
        <f>2*PI()*($AV18*0.00000001)*SQRT((2.96*3.086E+21)^4/(COS(RADIANS(63)))^2)</f>
        <v>1.3297E+33</v>
      </c>
      <c r="BV18" s="131">
        <f>2*PI()*((2.96*3.086E+21)^2)*($BA18*10^-8)*(COS(RADIANS(63))^-1)</f>
        <v>3.1898E+35</v>
      </c>
      <c r="BW18" s="131">
        <f>2*PI()*($BB18*0.00000001)*SQRT((2.96*3.086E+21)^4/(COS(RADIANS(63)))^2)</f>
        <v>4.67038E+33</v>
      </c>
      <c r="BX18" s="460">
        <f>$CB18/(1.25E+38*(8.48))</f>
        <v>0.0003009245535</v>
      </c>
      <c r="BY18" s="510">
        <f>$CD18*$CC18/$CB18</f>
        <v>0.000004406014811</v>
      </c>
      <c r="BZ18" s="509">
        <f t="shared" si="17"/>
        <v>8.08363E+34</v>
      </c>
      <c r="CA18" s="131">
        <f t="shared" si="18"/>
        <v>1.3297E+33</v>
      </c>
      <c r="CB18" s="131">
        <f t="shared" si="19"/>
        <v>3.1898E+35</v>
      </c>
      <c r="CC18" s="131">
        <f t="shared" si="20"/>
        <v>4.67038E+33</v>
      </c>
      <c r="CD18" s="460">
        <f t="shared" si="21"/>
        <v>0.0003009245535</v>
      </c>
      <c r="CE18" s="510">
        <f t="shared" si="22"/>
        <v>0.000004406014811</v>
      </c>
      <c r="CF18" s="118">
        <f t="shared" si="23"/>
        <v>125.69151</v>
      </c>
      <c r="CG18" s="461">
        <f t="shared" si="24"/>
        <v>125.6950753</v>
      </c>
      <c r="CH18" s="462">
        <f t="shared" si="25"/>
        <v>125.6948781</v>
      </c>
      <c r="CI18" s="118"/>
      <c r="CJ18" s="493"/>
      <c r="CK18" s="493"/>
    </row>
    <row r="19">
      <c r="A19" s="403" t="s">
        <v>689</v>
      </c>
      <c r="B19" s="405">
        <v>1.0627126E7</v>
      </c>
      <c r="C19" s="407">
        <v>2206.219</v>
      </c>
      <c r="D19" s="407">
        <f t="shared" si="2"/>
        <v>2206.219</v>
      </c>
      <c r="E19" s="407">
        <v>0.0</v>
      </c>
      <c r="F19" s="407" t="str">
        <f t="array" ref="F19">IFS(AND(E19&gt;0,D19&gt;0),"PC-WT",AND(E19&gt;0,D19=0), "PC",AND(E19=0,D19&gt;0), "WT")</f>
        <v>WT</v>
      </c>
      <c r="G19" s="407">
        <v>0.9981</v>
      </c>
      <c r="H19" s="406">
        <v>58430.69579861</v>
      </c>
      <c r="I19" s="412">
        <v>1.83458</v>
      </c>
      <c r="J19" s="407">
        <v>0.107904</v>
      </c>
      <c r="K19" s="407">
        <v>-0.104518</v>
      </c>
      <c r="L19" s="419">
        <v>0.0116398</v>
      </c>
      <c r="M19" s="407">
        <v>9.69753E-4</v>
      </c>
      <c r="N19" s="407">
        <v>-9.46745E-4</v>
      </c>
      <c r="O19" s="407">
        <v>52.62</v>
      </c>
      <c r="P19" s="415">
        <v>0.9744</v>
      </c>
      <c r="Q19" s="416">
        <v>54.0</v>
      </c>
      <c r="R19" s="412">
        <v>0.13</v>
      </c>
      <c r="S19" s="413">
        <v>0.089</v>
      </c>
      <c r="T19" s="407">
        <v>0.112</v>
      </c>
      <c r="U19" s="407">
        <v>-0.076</v>
      </c>
      <c r="V19" s="407">
        <v>45.251</v>
      </c>
      <c r="W19" s="407"/>
      <c r="X19" s="407"/>
      <c r="Y19" s="406">
        <f t="shared" si="3"/>
        <v>295.5169659</v>
      </c>
      <c r="Z19" s="406">
        <f t="shared" si="4"/>
        <v>98.5056553</v>
      </c>
      <c r="AA19" s="415">
        <f t="shared" si="26"/>
        <v>0</v>
      </c>
      <c r="AB19" s="415">
        <f t="shared" si="27"/>
        <v>0</v>
      </c>
      <c r="AC19" s="407">
        <v>1.729</v>
      </c>
      <c r="AD19" s="407">
        <v>0.129</v>
      </c>
      <c r="AE19" s="407">
        <v>-0.155</v>
      </c>
      <c r="AF19" s="407">
        <v>0.0104</v>
      </c>
      <c r="AG19" s="407">
        <v>0.001</v>
      </c>
      <c r="AH19" s="407">
        <v>-0.002</v>
      </c>
      <c r="AI19" s="407">
        <v>45.28</v>
      </c>
      <c r="AJ19" s="415">
        <v>0.8708</v>
      </c>
      <c r="AK19" s="407">
        <v>52.0</v>
      </c>
      <c r="AL19" s="416">
        <f t="shared" si="5"/>
        <v>0.8707692308</v>
      </c>
      <c r="AM19" s="412">
        <f>0.00000000013408/0.00000001</f>
        <v>0.013408</v>
      </c>
      <c r="AN19" s="407">
        <f t="shared" ref="AN19:AN20" si="39">AM19*$BI19/$BH19</f>
        <v>0.0003543763551</v>
      </c>
      <c r="AO19" s="412">
        <f>4.2774E-11/0.00000001</f>
        <v>0.0042774</v>
      </c>
      <c r="AP19" s="407">
        <f t="shared" ref="AP19:AP20" si="40">AO19*$BK19/$BJ19</f>
        <v>0.000129107874</v>
      </c>
      <c r="AQ19" s="407">
        <f>1.4485E-11/0.00000001</f>
        <v>0.0014485</v>
      </c>
      <c r="AR19" s="407">
        <f t="shared" ref="AR19:AR20" si="41">AQ19*$BM19/$BL19</f>
        <v>0.00005489052632</v>
      </c>
      <c r="AS19" s="405">
        <f>2.8288E-11/0.00000001</f>
        <v>0.0028288</v>
      </c>
      <c r="AT19" s="407">
        <f t="shared" ref="AT19:AT20" si="42">AS19*$BO19/$BN19</f>
        <v>0.0001445372263</v>
      </c>
      <c r="AU19" s="422">
        <v>0.004</v>
      </c>
      <c r="AV19" s="418">
        <f t="shared" si="6"/>
        <v>0.0001207349081</v>
      </c>
      <c r="AW19" s="407">
        <v>0.001</v>
      </c>
      <c r="AX19" s="419">
        <f t="shared" si="7"/>
        <v>0.00003789473684</v>
      </c>
      <c r="AY19" s="407">
        <v>0.003</v>
      </c>
      <c r="AZ19" s="420">
        <f t="shared" si="8"/>
        <v>0.0001532846715</v>
      </c>
      <c r="BA19" s="412">
        <f>0.00000000018322/0.00000001</f>
        <v>0.018322</v>
      </c>
      <c r="BB19" s="407">
        <f t="shared" si="9"/>
        <v>0.0004842544434</v>
      </c>
      <c r="BC19" s="405">
        <f>4.3891E-11/0.00000001</f>
        <v>0.0043891</v>
      </c>
      <c r="BD19" s="421">
        <f t="shared" si="10"/>
        <v>0.0001324793963</v>
      </c>
      <c r="BE19" s="412">
        <f>1.2087E-12/0.00000001</f>
        <v>0.00012087</v>
      </c>
      <c r="BF19" s="421">
        <f t="shared" si="11"/>
        <v>0.000003648307087</v>
      </c>
      <c r="BG19" s="503">
        <f t="shared" si="12"/>
        <v>0.0302175</v>
      </c>
      <c r="BH19" s="424">
        <v>0.9981</v>
      </c>
      <c r="BI19" s="406">
        <v>0.02638</v>
      </c>
      <c r="BJ19" s="415">
        <v>0.762</v>
      </c>
      <c r="BK19" s="406">
        <v>0.023</v>
      </c>
      <c r="BL19" s="415">
        <v>0.475</v>
      </c>
      <c r="BM19" s="415">
        <v>0.018</v>
      </c>
      <c r="BN19" s="415">
        <v>0.274</v>
      </c>
      <c r="BO19" s="466">
        <v>0.014</v>
      </c>
      <c r="BP19" s="425">
        <f t="shared" si="13"/>
        <v>3</v>
      </c>
      <c r="BQ19" s="415">
        <f t="shared" si="14"/>
        <v>0.1908410078</v>
      </c>
      <c r="BR19" s="415">
        <f t="shared" si="38"/>
        <v>0.5768421053</v>
      </c>
      <c r="BS19" s="415">
        <f t="shared" si="16"/>
        <v>0.0366950429</v>
      </c>
      <c r="BT19" s="504">
        <f t="shared" ref="BT19:BT20" si="43">2*PI()*((2.96*3.086E+21)^2)*($AO19*10^-8)*(COS(RADIANS(63))^-1)</f>
        <v>4.93956E+34</v>
      </c>
      <c r="BU19" s="431">
        <f t="shared" ref="BU19:BU20" si="44">2*PI()*($AP19*0.00000001)*SQRT((2.96*3.086E+21)^4/(COS(RADIANS(63)))^2)</f>
        <v>1.49094E+33</v>
      </c>
      <c r="BV19" s="431">
        <f t="shared" ref="BV19:BV20" si="45">2*PI()*((2.96*3.086E+21)^2)*($AM19*10^-8)*(COS(RADIANS(63))^-1)</f>
        <v>1.54836E+35</v>
      </c>
      <c r="BW19" s="431">
        <f t="shared" ref="BW19:BW20" si="46">2*PI()*($AN19*0.00000001)*SQRT((2.96*3.086E+21)^4/(COS(RADIANS(63)))^2)</f>
        <v>4.09235E+33</v>
      </c>
      <c r="BX19" s="430">
        <f t="shared" ref="BX19:BX20" si="47">$BV19/(1.25E+38*(8.48))</f>
        <v>0.0001460718417</v>
      </c>
      <c r="BY19" s="431">
        <f t="shared" ref="BY19:BY20" si="48">$BX19*$BW19/$BV19</f>
        <v>0.000003860710535</v>
      </c>
      <c r="BZ19" s="504">
        <f t="shared" si="17"/>
        <v>4.61922E+34</v>
      </c>
      <c r="CA19" s="431">
        <f t="shared" si="18"/>
        <v>1.39425E+33</v>
      </c>
      <c r="CB19" s="431">
        <f t="shared" si="19"/>
        <v>2.11583E+35</v>
      </c>
      <c r="CC19" s="431">
        <f t="shared" si="20"/>
        <v>5.59219E+33</v>
      </c>
      <c r="CD19" s="430">
        <f t="shared" si="21"/>
        <v>0.0001996068231</v>
      </c>
      <c r="CE19" s="505">
        <f t="shared" si="22"/>
        <v>0.000005275651732</v>
      </c>
      <c r="CF19" s="432">
        <f t="shared" si="23"/>
        <v>192.3554389</v>
      </c>
      <c r="CG19" s="432">
        <f t="shared" si="24"/>
        <v>484.1379759</v>
      </c>
      <c r="CH19" s="433">
        <f t="shared" si="25"/>
        <v>484.1372163</v>
      </c>
      <c r="CI19" s="564"/>
      <c r="CJ19" s="436"/>
      <c r="CK19" s="436"/>
    </row>
    <row r="20">
      <c r="A20" s="468" t="s">
        <v>689</v>
      </c>
      <c r="B20" s="469">
        <v>1.0627128E7</v>
      </c>
      <c r="C20" s="471">
        <v>2013.904</v>
      </c>
      <c r="D20" s="471">
        <f t="shared" si="2"/>
        <v>2013.904</v>
      </c>
      <c r="E20" s="471">
        <v>0.0</v>
      </c>
      <c r="F20" s="471" t="str">
        <f t="array" ref="F20">IFS(AND(E20&gt;0,D20&gt;0),"PC-WT",AND(E20&gt;0,D20=0), "PC",AND(E20=0,D20&gt;0), "WT")</f>
        <v>WT</v>
      </c>
      <c r="G20" s="471">
        <v>1.177</v>
      </c>
      <c r="H20" s="470">
        <v>58434.35041667</v>
      </c>
      <c r="I20" s="477">
        <v>1.84135</v>
      </c>
      <c r="J20" s="471">
        <v>0.0817513</v>
      </c>
      <c r="K20" s="471">
        <v>-0.0797675</v>
      </c>
      <c r="L20" s="565">
        <v>0.00952338</v>
      </c>
      <c r="M20" s="471">
        <v>6.12012E-4</v>
      </c>
      <c r="N20" s="471">
        <v>-6.0201E-4</v>
      </c>
      <c r="O20" s="471">
        <v>66.34</v>
      </c>
      <c r="P20" s="480">
        <v>0.8293</v>
      </c>
      <c r="Q20" s="481">
        <v>80.0</v>
      </c>
      <c r="R20" s="477">
        <v>0.13</v>
      </c>
      <c r="S20" s="478">
        <v>0.025</v>
      </c>
      <c r="T20" s="471">
        <v>0.313</v>
      </c>
      <c r="U20" s="471">
        <v>-0.025</v>
      </c>
      <c r="V20" s="471">
        <f>123187000000000/10000</f>
        <v>12318700000</v>
      </c>
      <c r="W20" s="471"/>
      <c r="X20" s="471"/>
      <c r="Y20" s="470">
        <f t="shared" si="3"/>
        <v>4875854.844</v>
      </c>
      <c r="Z20" s="470">
        <f t="shared" si="4"/>
        <v>1625284.948</v>
      </c>
      <c r="AA20" s="480">
        <f t="shared" si="26"/>
        <v>0</v>
      </c>
      <c r="AB20" s="480">
        <f t="shared" si="27"/>
        <v>0</v>
      </c>
      <c r="AC20" s="471">
        <v>1.805</v>
      </c>
      <c r="AD20" s="471">
        <v>0.091</v>
      </c>
      <c r="AE20" s="471">
        <v>-0.091</v>
      </c>
      <c r="AF20" s="471">
        <v>0.009</v>
      </c>
      <c r="AG20" s="471">
        <v>6.0E-4</v>
      </c>
      <c r="AH20" s="471">
        <v>-7.0E-4</v>
      </c>
      <c r="AI20" s="471">
        <v>64.05</v>
      </c>
      <c r="AJ20" s="480">
        <v>0.8211</v>
      </c>
      <c r="AK20" s="471">
        <v>78.0</v>
      </c>
      <c r="AL20" s="481">
        <f t="shared" si="5"/>
        <v>0.8211538462</v>
      </c>
      <c r="AM20" s="477">
        <f>0.00000000010789/0.00000001</f>
        <v>0.010789</v>
      </c>
      <c r="AN20" s="471">
        <f t="shared" si="39"/>
        <v>0.0002298964486</v>
      </c>
      <c r="AO20" s="477">
        <f>3.4765E-11/0.00000001</f>
        <v>0.0034765</v>
      </c>
      <c r="AP20" s="407">
        <f t="shared" si="40"/>
        <v>0.00008517037862</v>
      </c>
      <c r="AQ20" s="471">
        <f>1.1829E-11/0.00000001</f>
        <v>0.0011829</v>
      </c>
      <c r="AR20" s="407">
        <f t="shared" si="41"/>
        <v>0.00003584545455</v>
      </c>
      <c r="AS20" s="471">
        <f>2.2936E-11/0.00000001</f>
        <v>0.0022936</v>
      </c>
      <c r="AT20" s="407">
        <f t="shared" si="42"/>
        <v>0.00009090487805</v>
      </c>
      <c r="AU20" s="482">
        <v>0.003</v>
      </c>
      <c r="AV20" s="418">
        <f t="shared" si="6"/>
        <v>0.00007349665924</v>
      </c>
      <c r="AW20" s="471">
        <v>0.001</v>
      </c>
      <c r="AX20" s="419">
        <f t="shared" si="7"/>
        <v>0.0000303030303</v>
      </c>
      <c r="AY20" s="471">
        <v>0.002</v>
      </c>
      <c r="AZ20" s="420">
        <f t="shared" si="8"/>
        <v>0.00007926829268</v>
      </c>
      <c r="BA20" s="477">
        <v>2.1362</v>
      </c>
      <c r="BB20" s="407">
        <f t="shared" si="9"/>
        <v>0.04551902804</v>
      </c>
      <c r="BC20" s="469">
        <f>3.4743E-11/0.00000001</f>
        <v>0.0034743</v>
      </c>
      <c r="BD20" s="421">
        <f t="shared" si="10"/>
        <v>0.00008511648107</v>
      </c>
      <c r="BE20" s="477">
        <f>1.1324E-15/0.00000001</f>
        <v>0.00000011324</v>
      </c>
      <c r="BF20" s="421">
        <f t="shared" si="11"/>
        <v>0.000000002774253898</v>
      </c>
      <c r="BG20" s="503">
        <f t="shared" si="12"/>
        <v>0.00003774666667</v>
      </c>
      <c r="BH20" s="483">
        <v>1.177</v>
      </c>
      <c r="BI20" s="470">
        <v>0.02508</v>
      </c>
      <c r="BJ20" s="480">
        <v>0.898</v>
      </c>
      <c r="BK20" s="470">
        <v>0.022</v>
      </c>
      <c r="BL20" s="480">
        <v>0.561</v>
      </c>
      <c r="BM20" s="480">
        <v>0.017</v>
      </c>
      <c r="BN20" s="480">
        <v>0.328</v>
      </c>
      <c r="BO20" s="484">
        <v>0.013</v>
      </c>
      <c r="BP20" s="425">
        <f t="shared" si="13"/>
        <v>2</v>
      </c>
      <c r="BQ20" s="415">
        <f t="shared" si="14"/>
        <v>0.09978254761</v>
      </c>
      <c r="BR20" s="480">
        <f t="shared" si="38"/>
        <v>0.5846702317</v>
      </c>
      <c r="BS20" s="480">
        <f t="shared" si="16"/>
        <v>0.02916994262</v>
      </c>
      <c r="BT20" s="511">
        <f t="shared" si="43"/>
        <v>4.01468E+34</v>
      </c>
      <c r="BU20" s="489">
        <f t="shared" si="44"/>
        <v>9.83551E+32</v>
      </c>
      <c r="BV20" s="489">
        <f t="shared" si="45"/>
        <v>1.24592E+35</v>
      </c>
      <c r="BW20" s="489">
        <f t="shared" si="46"/>
        <v>2.65485E+33</v>
      </c>
      <c r="BX20" s="490">
        <f t="shared" si="47"/>
        <v>0.0001175394616</v>
      </c>
      <c r="BY20" s="489">
        <f t="shared" si="48"/>
        <v>0.000002504579181</v>
      </c>
      <c r="BZ20" s="511">
        <f t="shared" si="17"/>
        <v>3.46441E+34</v>
      </c>
      <c r="CA20" s="489">
        <f t="shared" si="18"/>
        <v>8.48743E+32</v>
      </c>
      <c r="CB20" s="489">
        <f t="shared" si="19"/>
        <v>2.46689E+37</v>
      </c>
      <c r="CC20" s="489">
        <f t="shared" si="20"/>
        <v>5.25656E+35</v>
      </c>
      <c r="CD20" s="490">
        <f t="shared" si="21"/>
        <v>0.02327257371</v>
      </c>
      <c r="CE20" s="512">
        <f t="shared" si="22"/>
        <v>0.0004959015707</v>
      </c>
      <c r="CF20" s="491">
        <f t="shared" si="23"/>
        <v>26323.21812</v>
      </c>
      <c r="CG20" s="491">
        <f t="shared" si="24"/>
        <v>659134.4755</v>
      </c>
      <c r="CH20" s="492">
        <f t="shared" si="25"/>
        <v>659133.4414</v>
      </c>
      <c r="CI20" s="564"/>
      <c r="CJ20" s="436"/>
      <c r="CK20" s="436"/>
    </row>
    <row r="21" ht="15.75" customHeight="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493"/>
      <c r="T21" s="26"/>
      <c r="U21" s="26"/>
      <c r="V21" s="26"/>
      <c r="W21" s="26"/>
      <c r="X21" s="26"/>
      <c r="Y21" s="26"/>
      <c r="Z21" s="26"/>
      <c r="AA21" s="26"/>
      <c r="AB21" s="26"/>
      <c r="AC21" s="493"/>
      <c r="AD21" s="26"/>
      <c r="AE21" s="26"/>
      <c r="AF21" s="26"/>
      <c r="AG21" s="26"/>
      <c r="AH21" s="26"/>
      <c r="AI21" s="26"/>
      <c r="AJ21" s="494"/>
      <c r="AK21" s="26"/>
      <c r="AL21" s="493"/>
      <c r="AM21" s="493"/>
      <c r="AN21" s="493"/>
      <c r="AO21" s="493"/>
      <c r="AP21" s="493"/>
      <c r="AQ21" s="493"/>
      <c r="AR21" s="493"/>
      <c r="AS21" s="493"/>
      <c r="AT21" s="493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118"/>
      <c r="CA21" s="115"/>
      <c r="CB21" s="118"/>
      <c r="CC21" s="115"/>
      <c r="CD21" s="167"/>
      <c r="CE21" s="167"/>
      <c r="CF21" s="118"/>
      <c r="CG21" s="26"/>
      <c r="CH21" s="26"/>
      <c r="CI21" s="26"/>
      <c r="CJ21" s="26"/>
      <c r="CK21" s="26"/>
    </row>
    <row r="22" ht="15.75" customHeight="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493"/>
      <c r="T22" s="26"/>
      <c r="U22" s="26"/>
      <c r="V22" s="26"/>
      <c r="W22" s="26"/>
      <c r="X22" s="26"/>
      <c r="Y22" s="26"/>
      <c r="Z22" s="26"/>
      <c r="AA22" s="26"/>
      <c r="AB22" s="26"/>
      <c r="AC22" s="493"/>
      <c r="AD22" s="26"/>
      <c r="AE22" s="26"/>
      <c r="AF22" s="26"/>
      <c r="AG22" s="26"/>
      <c r="AH22" s="26"/>
      <c r="AI22" s="26"/>
      <c r="AJ22" s="26"/>
      <c r="AK22" s="26"/>
      <c r="AL22" s="493"/>
      <c r="AM22" s="493"/>
      <c r="AN22" s="493"/>
      <c r="AO22" s="493"/>
      <c r="AP22" s="493"/>
      <c r="AQ22" s="493"/>
      <c r="AR22" s="493"/>
      <c r="AS22" s="493"/>
      <c r="AT22" s="493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>
        <f>0.000000026529/0.00000001</f>
        <v>2.6529</v>
      </c>
      <c r="BF22" s="26"/>
      <c r="BG22" s="26">
        <f>BE22/AU12</f>
        <v>0.312731345</v>
      </c>
      <c r="BH22" s="26"/>
      <c r="BI22" s="495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118"/>
      <c r="CA22" s="118"/>
      <c r="CB22" s="118"/>
      <c r="CC22" s="118"/>
      <c r="CD22" s="167"/>
      <c r="CE22" s="167"/>
      <c r="CF22" s="26"/>
      <c r="CG22" s="26"/>
      <c r="CH22" s="26"/>
      <c r="CI22" s="26"/>
      <c r="CJ22" s="493"/>
      <c r="CK22" s="493"/>
    </row>
    <row r="23" ht="15.75" customHeight="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440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118"/>
      <c r="CC23" s="26"/>
      <c r="CD23" s="26"/>
      <c r="CE23" s="26"/>
      <c r="CF23" s="26"/>
      <c r="CG23" s="118"/>
      <c r="CH23" s="26"/>
      <c r="CI23" s="26"/>
      <c r="CJ23" s="26"/>
      <c r="CK23" s="26"/>
    </row>
    <row r="24" ht="15.75" customHeight="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440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</row>
    <row r="25" ht="15.7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440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</row>
    <row r="26" ht="15.75" customHeight="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440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440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440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440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440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440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440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440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440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440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495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440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495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495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</row>
  </sheetData>
  <mergeCells count="35">
    <mergeCell ref="A1:A2"/>
    <mergeCell ref="B1:B2"/>
    <mergeCell ref="C1:C2"/>
    <mergeCell ref="D1:D2"/>
    <mergeCell ref="E1:E2"/>
    <mergeCell ref="F1:F2"/>
    <mergeCell ref="G1:G2"/>
    <mergeCell ref="H1:H2"/>
    <mergeCell ref="I1:Q1"/>
    <mergeCell ref="R1:AL1"/>
    <mergeCell ref="AM1:AT1"/>
    <mergeCell ref="AU1:AZ1"/>
    <mergeCell ref="BA1:BD1"/>
    <mergeCell ref="BG1:BG2"/>
    <mergeCell ref="BE1:BF1"/>
    <mergeCell ref="BH1:BO1"/>
    <mergeCell ref="BP1:BP2"/>
    <mergeCell ref="BQ1:BQ2"/>
    <mergeCell ref="BR1:BR2"/>
    <mergeCell ref="BS1:BS2"/>
    <mergeCell ref="BT1:BT2"/>
    <mergeCell ref="CB1:CB2"/>
    <mergeCell ref="CC1:CC2"/>
    <mergeCell ref="CD1:CD2"/>
    <mergeCell ref="CE1:CE2"/>
    <mergeCell ref="CF1:CF2"/>
    <mergeCell ref="CG1:CG2"/>
    <mergeCell ref="CH1:CH2"/>
    <mergeCell ref="BU1:BU2"/>
    <mergeCell ref="BV1:BV2"/>
    <mergeCell ref="BW1:BW2"/>
    <mergeCell ref="BX1:BX2"/>
    <mergeCell ref="BY1:BY2"/>
    <mergeCell ref="BZ1:BZ2"/>
    <mergeCell ref="CA1:CA2"/>
  </mergeCells>
  <conditionalFormatting sqref="A3:A20">
    <cfRule type="containsText" dxfId="0" priority="1" operator="containsText" text="PC-WT">
      <formula>NOT(ISERROR(SEARCH(("PC-WT"),(A3))))</formula>
    </cfRule>
  </conditionalFormatting>
  <conditionalFormatting sqref="A3:A20">
    <cfRule type="containsText" dxfId="1" priority="2" operator="containsText" text="PC">
      <formula>NOT(ISERROR(SEARCH(("PC"),(A3))))</formula>
    </cfRule>
  </conditionalFormatting>
  <conditionalFormatting sqref="A3:A20">
    <cfRule type="containsText" dxfId="2" priority="3" operator="containsText" text="WT">
      <formula>NOT(ISERROR(SEARCH(("WT"),(A3))))</formula>
    </cfRule>
  </conditionalFormatting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21</v>
      </c>
      <c r="B1" s="1" t="s">
        <v>829</v>
      </c>
      <c r="C1" s="1" t="s">
        <v>158</v>
      </c>
      <c r="D1" s="1" t="s">
        <v>543</v>
      </c>
      <c r="E1" s="1">
        <v>1.5032012E7</v>
      </c>
      <c r="F1" s="1" t="s">
        <v>1550</v>
      </c>
      <c r="G1" s="1" t="s">
        <v>1551</v>
      </c>
      <c r="H1" s="1" t="s">
        <v>1552</v>
      </c>
      <c r="I1" s="5">
        <v>44769.0</v>
      </c>
      <c r="J1" s="1">
        <v>722.632</v>
      </c>
      <c r="K1" s="1">
        <v>722.016</v>
      </c>
      <c r="L1" s="1">
        <v>730.0</v>
      </c>
      <c r="M1" s="5">
        <v>44770.0</v>
      </c>
      <c r="N1" s="1" t="s">
        <v>1553</v>
      </c>
    </row>
    <row r="2">
      <c r="A2" s="1" t="s">
        <v>21</v>
      </c>
      <c r="B2" s="1" t="s">
        <v>829</v>
      </c>
      <c r="C2" s="1" t="s">
        <v>158</v>
      </c>
      <c r="D2" s="1" t="s">
        <v>543</v>
      </c>
      <c r="E2" s="1">
        <v>1.5032013E7</v>
      </c>
      <c r="F2" s="1" t="s">
        <v>1554</v>
      </c>
      <c r="G2" s="1" t="s">
        <v>1555</v>
      </c>
      <c r="H2" s="1" t="s">
        <v>1556</v>
      </c>
      <c r="I2" s="5">
        <v>44773.0</v>
      </c>
      <c r="J2" s="1">
        <v>390.77</v>
      </c>
      <c r="K2" s="1">
        <v>388.767</v>
      </c>
      <c r="L2" s="1">
        <v>403.0</v>
      </c>
      <c r="M2" s="5">
        <v>44774.0</v>
      </c>
      <c r="N2" s="1" t="s">
        <v>1557</v>
      </c>
    </row>
    <row r="3">
      <c r="A3" s="1" t="s">
        <v>21</v>
      </c>
      <c r="B3" s="1" t="s">
        <v>829</v>
      </c>
      <c r="C3" s="1" t="s">
        <v>158</v>
      </c>
      <c r="D3" s="1" t="s">
        <v>543</v>
      </c>
      <c r="E3" s="1">
        <v>1.5032014E7</v>
      </c>
      <c r="F3" s="1" t="s">
        <v>1558</v>
      </c>
      <c r="G3" s="1" t="s">
        <v>1559</v>
      </c>
      <c r="H3" s="1" t="s">
        <v>1560</v>
      </c>
      <c r="I3" s="5">
        <v>44776.0</v>
      </c>
      <c r="J3" s="1">
        <v>337.571</v>
      </c>
      <c r="K3" s="1">
        <v>337.321</v>
      </c>
      <c r="L3" s="1">
        <v>345.0</v>
      </c>
      <c r="M3" s="5">
        <v>44777.0</v>
      </c>
      <c r="N3" s="1" t="s">
        <v>1561</v>
      </c>
    </row>
    <row r="4">
      <c r="A4" s="1" t="s">
        <v>21</v>
      </c>
      <c r="B4" s="1" t="s">
        <v>829</v>
      </c>
      <c r="C4" s="1" t="s">
        <v>158</v>
      </c>
      <c r="D4" s="1" t="s">
        <v>543</v>
      </c>
      <c r="E4" s="1">
        <v>1.5032015E7</v>
      </c>
      <c r="F4" s="1" t="s">
        <v>1562</v>
      </c>
      <c r="G4" s="1" t="s">
        <v>1563</v>
      </c>
      <c r="H4" s="1" t="s">
        <v>1564</v>
      </c>
      <c r="I4" s="5">
        <v>44779.0</v>
      </c>
      <c r="J4" s="1">
        <v>820.937</v>
      </c>
      <c r="K4" s="1">
        <v>819.525</v>
      </c>
      <c r="L4" s="1">
        <v>832.0</v>
      </c>
      <c r="M4" s="5">
        <v>44780.0</v>
      </c>
      <c r="N4" s="1" t="s">
        <v>1565</v>
      </c>
    </row>
    <row r="5">
      <c r="A5" s="1" t="s">
        <v>21</v>
      </c>
      <c r="B5" s="1" t="s">
        <v>829</v>
      </c>
      <c r="C5" s="1" t="s">
        <v>158</v>
      </c>
      <c r="D5" s="1" t="s">
        <v>543</v>
      </c>
      <c r="E5" s="1">
        <v>1.5032016E7</v>
      </c>
      <c r="F5" s="1" t="s">
        <v>1566</v>
      </c>
      <c r="G5" s="1" t="s">
        <v>1567</v>
      </c>
      <c r="H5" s="1" t="s">
        <v>1568</v>
      </c>
      <c r="I5" s="5">
        <v>44784.0</v>
      </c>
      <c r="J5" s="1">
        <v>2682.809</v>
      </c>
      <c r="K5" s="1">
        <v>2681.22</v>
      </c>
      <c r="L5" s="1">
        <v>2696.0</v>
      </c>
      <c r="M5" s="5">
        <v>44785.0</v>
      </c>
      <c r="N5" s="1" t="s">
        <v>1569</v>
      </c>
    </row>
    <row r="6">
      <c r="A6" s="1" t="s">
        <v>21</v>
      </c>
      <c r="B6" s="1" t="s">
        <v>829</v>
      </c>
      <c r="C6" s="1" t="s">
        <v>158</v>
      </c>
      <c r="D6" s="1" t="s">
        <v>543</v>
      </c>
      <c r="E6" s="1">
        <v>1.5032017E7</v>
      </c>
      <c r="F6" s="1" t="s">
        <v>1570</v>
      </c>
      <c r="G6" s="1" t="s">
        <v>1571</v>
      </c>
      <c r="H6" s="1" t="s">
        <v>1572</v>
      </c>
      <c r="I6" s="5">
        <v>44818.0</v>
      </c>
      <c r="J6" s="1">
        <v>2627.652</v>
      </c>
      <c r="K6" s="1">
        <v>2624.367</v>
      </c>
      <c r="L6" s="1">
        <v>2639.0</v>
      </c>
      <c r="M6" s="5">
        <v>44819.0</v>
      </c>
      <c r="N6" s="1" t="s">
        <v>1113</v>
      </c>
    </row>
    <row r="7">
      <c r="A7" s="1" t="s">
        <v>21</v>
      </c>
      <c r="B7" s="1" t="s">
        <v>829</v>
      </c>
      <c r="C7" s="1" t="s">
        <v>158</v>
      </c>
      <c r="D7" s="1" t="s">
        <v>543</v>
      </c>
      <c r="E7" s="1">
        <v>1.5032018E7</v>
      </c>
      <c r="F7" s="1" t="s">
        <v>1573</v>
      </c>
      <c r="G7" s="1" t="s">
        <v>1574</v>
      </c>
      <c r="H7" s="1" t="s">
        <v>1575</v>
      </c>
      <c r="I7" s="5">
        <v>44845.0</v>
      </c>
      <c r="J7" s="1">
        <v>2339.082</v>
      </c>
      <c r="K7" s="1">
        <v>2588.19</v>
      </c>
      <c r="L7" s="1">
        <v>2603.0</v>
      </c>
      <c r="M7" s="5">
        <v>44846.0</v>
      </c>
      <c r="N7" s="1" t="s">
        <v>1576</v>
      </c>
    </row>
    <row r="8">
      <c r="A8" s="1" t="s">
        <v>21</v>
      </c>
      <c r="B8" s="1" t="s">
        <v>829</v>
      </c>
      <c r="C8" s="1" t="s">
        <v>158</v>
      </c>
      <c r="D8" s="1" t="s">
        <v>543</v>
      </c>
      <c r="E8" s="1">
        <v>1.5032019E7</v>
      </c>
      <c r="F8" s="1" t="s">
        <v>1577</v>
      </c>
      <c r="G8" s="1" t="s">
        <v>1578</v>
      </c>
      <c r="H8" s="1" t="s">
        <v>1579</v>
      </c>
      <c r="I8" s="5">
        <v>44876.0</v>
      </c>
      <c r="J8" s="1">
        <v>2763.049</v>
      </c>
      <c r="K8" s="1">
        <v>2762.146</v>
      </c>
      <c r="L8" s="1">
        <v>2778.0</v>
      </c>
      <c r="M8" s="5">
        <v>44877.0</v>
      </c>
      <c r="N8" s="1" t="s">
        <v>1580</v>
      </c>
    </row>
    <row r="9">
      <c r="A9" s="1" t="s">
        <v>1581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5.0"/>
    <col customWidth="1" min="3" max="3" width="16.29"/>
    <col customWidth="1" min="4" max="4" width="11.29"/>
    <col customWidth="1" min="5" max="5" width="14.29"/>
    <col customWidth="1" min="6" max="6" width="12.43"/>
    <col customWidth="1" min="7" max="7" width="12.14"/>
    <col customWidth="1" min="8" max="8" width="15.86"/>
    <col customWidth="1" hidden="1" min="9" max="9" width="15.86"/>
    <col customWidth="1" hidden="1" min="10" max="10" width="15.14"/>
    <col customWidth="1" min="11" max="11" width="10.0"/>
    <col customWidth="1" hidden="1" min="12" max="12" width="15.57"/>
    <col customWidth="1" min="13" max="13" width="15.0"/>
    <col customWidth="1" min="14" max="14" width="14.43"/>
    <col customWidth="1" min="15" max="15" width="14.14"/>
    <col customWidth="1" min="16" max="16" width="16.71"/>
    <col customWidth="1" min="17" max="26" width="8.71"/>
  </cols>
  <sheetData>
    <row r="1">
      <c r="A1" s="566" t="s">
        <v>1668</v>
      </c>
      <c r="B1" s="566" t="s">
        <v>1669</v>
      </c>
      <c r="C1" s="566" t="s">
        <v>1670</v>
      </c>
      <c r="D1" s="566" t="s">
        <v>1671</v>
      </c>
      <c r="E1" s="566" t="s">
        <v>1672</v>
      </c>
      <c r="F1" s="566" t="s">
        <v>1673</v>
      </c>
      <c r="G1" s="566" t="s">
        <v>1674</v>
      </c>
      <c r="H1" s="566" t="s">
        <v>1675</v>
      </c>
      <c r="I1" s="566" t="s">
        <v>1676</v>
      </c>
      <c r="J1" s="566" t="s">
        <v>1677</v>
      </c>
      <c r="K1" s="566" t="s">
        <v>643</v>
      </c>
      <c r="L1" s="566" t="s">
        <v>1678</v>
      </c>
      <c r="M1" s="566" t="s">
        <v>1679</v>
      </c>
      <c r="N1" s="566" t="s">
        <v>1680</v>
      </c>
      <c r="O1" s="567" t="s">
        <v>1681</v>
      </c>
      <c r="P1" s="566" t="s">
        <v>1682</v>
      </c>
    </row>
    <row r="2">
      <c r="A2" s="566" t="s">
        <v>1683</v>
      </c>
      <c r="B2" s="566" t="s">
        <v>1684</v>
      </c>
      <c r="C2" s="566" t="s">
        <v>1685</v>
      </c>
      <c r="D2" s="566">
        <v>813771.0</v>
      </c>
      <c r="E2" s="566" t="s">
        <v>1686</v>
      </c>
      <c r="F2" s="566" t="s">
        <v>1687</v>
      </c>
      <c r="G2" s="566">
        <v>95.135988</v>
      </c>
      <c r="H2" s="568">
        <v>43170.99716435185</v>
      </c>
      <c r="I2" s="568">
        <v>43171.22712962963</v>
      </c>
      <c r="J2" s="566">
        <v>0.0</v>
      </c>
      <c r="K2" s="566">
        <v>8.13771E8</v>
      </c>
      <c r="L2" s="566">
        <v>10322.003</v>
      </c>
      <c r="M2" s="566">
        <v>6179.719</v>
      </c>
      <c r="N2" s="566">
        <v>1235.234</v>
      </c>
      <c r="O2" s="567">
        <v>4941.896</v>
      </c>
      <c r="P2" s="566">
        <v>6035.207</v>
      </c>
    </row>
    <row r="3">
      <c r="A3" s="566" t="s">
        <v>1683</v>
      </c>
      <c r="B3" s="566" t="s">
        <v>1688</v>
      </c>
      <c r="C3" s="566" t="s">
        <v>1685</v>
      </c>
      <c r="D3" s="566">
        <v>813772.0</v>
      </c>
      <c r="E3" s="566" t="s">
        <v>1689</v>
      </c>
      <c r="F3" s="566" t="s">
        <v>1690</v>
      </c>
      <c r="G3" s="566">
        <v>95.133452</v>
      </c>
      <c r="H3" s="568">
        <v>43171.00827546296</v>
      </c>
      <c r="I3" s="568">
        <v>43171.10089120371</v>
      </c>
      <c r="J3" s="566">
        <v>0.0</v>
      </c>
      <c r="K3" s="566">
        <v>8.13772E8</v>
      </c>
      <c r="L3" s="566">
        <v>4734.094</v>
      </c>
      <c r="M3" s="566">
        <v>0.0</v>
      </c>
      <c r="N3" s="566">
        <v>0.0</v>
      </c>
      <c r="O3" s="567">
        <v>0.0</v>
      </c>
      <c r="P3" s="566">
        <v>0.0</v>
      </c>
    </row>
    <row r="4">
      <c r="A4" s="566" t="s">
        <v>1683</v>
      </c>
      <c r="B4" s="566" t="s">
        <v>1691</v>
      </c>
      <c r="C4" s="566" t="s">
        <v>1685</v>
      </c>
      <c r="D4" s="566">
        <v>814090.0</v>
      </c>
      <c r="E4" s="566" t="s">
        <v>1692</v>
      </c>
      <c r="F4" s="566" t="s">
        <v>1693</v>
      </c>
      <c r="G4" s="566">
        <v>94.233878</v>
      </c>
      <c r="H4" s="568">
        <v>43172.73137731481</v>
      </c>
      <c r="I4" s="568">
        <v>43172.75703703704</v>
      </c>
      <c r="J4" s="566">
        <v>0.0</v>
      </c>
      <c r="K4" s="566">
        <v>8.1409E8</v>
      </c>
      <c r="L4" s="566">
        <v>4253.083</v>
      </c>
      <c r="M4" s="566">
        <v>0.0</v>
      </c>
      <c r="N4" s="566">
        <v>0.0</v>
      </c>
      <c r="O4" s="567">
        <v>0.0</v>
      </c>
      <c r="P4" s="566">
        <v>0.0</v>
      </c>
    </row>
    <row r="5">
      <c r="A5" s="566" t="s">
        <v>1683</v>
      </c>
      <c r="B5" s="566" t="s">
        <v>1691</v>
      </c>
      <c r="C5" s="566" t="s">
        <v>543</v>
      </c>
      <c r="D5" s="566">
        <v>10627.0</v>
      </c>
      <c r="E5" s="566" t="s">
        <v>1692</v>
      </c>
      <c r="F5" s="566" t="s">
        <v>1693</v>
      </c>
      <c r="G5" s="566">
        <v>94.233871</v>
      </c>
      <c r="H5" s="568">
        <v>43172.73197916667</v>
      </c>
      <c r="I5" s="568">
        <v>43172.77668981482</v>
      </c>
      <c r="J5" s="566">
        <v>2.0</v>
      </c>
      <c r="K5" s="566">
        <v>1.0627002E7</v>
      </c>
      <c r="L5" s="566">
        <v>0.0</v>
      </c>
      <c r="M5" s="566">
        <v>999.617</v>
      </c>
      <c r="N5" s="566">
        <v>999.617</v>
      </c>
      <c r="O5" s="567">
        <v>0.0</v>
      </c>
      <c r="P5" s="566">
        <v>974.626</v>
      </c>
    </row>
    <row r="6">
      <c r="A6" s="566" t="s">
        <v>1683</v>
      </c>
      <c r="B6" s="566" t="s">
        <v>1694</v>
      </c>
      <c r="C6" s="566" t="s">
        <v>1685</v>
      </c>
      <c r="D6" s="566">
        <v>814259.0</v>
      </c>
      <c r="E6" s="566" t="s">
        <v>1695</v>
      </c>
      <c r="F6" s="566" t="s">
        <v>1696</v>
      </c>
      <c r="G6" s="566">
        <v>93.636276</v>
      </c>
      <c r="H6" s="568">
        <v>43173.78878472222</v>
      </c>
      <c r="I6" s="568">
        <v>43173.884571759256</v>
      </c>
      <c r="J6" s="566">
        <v>0.0</v>
      </c>
      <c r="K6" s="566">
        <v>8.14259E8</v>
      </c>
      <c r="L6" s="566">
        <v>6755.04</v>
      </c>
      <c r="M6" s="566">
        <v>2864.965</v>
      </c>
      <c r="N6" s="566">
        <v>2859.887</v>
      </c>
      <c r="O6" s="567">
        <v>0.0</v>
      </c>
      <c r="P6" s="566">
        <v>2515.562</v>
      </c>
    </row>
    <row r="7">
      <c r="A7" s="566" t="s">
        <v>1683</v>
      </c>
      <c r="B7" s="566" t="s">
        <v>1697</v>
      </c>
      <c r="C7" s="566" t="s">
        <v>543</v>
      </c>
      <c r="D7" s="566">
        <v>10627.0</v>
      </c>
      <c r="E7" s="566" t="s">
        <v>1698</v>
      </c>
      <c r="F7" s="566" t="s">
        <v>1699</v>
      </c>
      <c r="G7" s="566">
        <v>85.672134</v>
      </c>
      <c r="H7" s="568">
        <v>43173.871469907404</v>
      </c>
      <c r="I7" s="568">
        <v>43173.91601851852</v>
      </c>
      <c r="J7" s="566">
        <v>1.0</v>
      </c>
      <c r="K7" s="566">
        <v>1.0627001E7</v>
      </c>
      <c r="L7" s="566">
        <v>921.0</v>
      </c>
      <c r="M7" s="566">
        <v>1039.603</v>
      </c>
      <c r="N7" s="566">
        <v>1039.603</v>
      </c>
      <c r="O7" s="567">
        <v>0.0</v>
      </c>
      <c r="P7" s="566">
        <v>1020.225</v>
      </c>
    </row>
    <row r="8">
      <c r="A8" s="566" t="s">
        <v>1683</v>
      </c>
      <c r="B8" s="566" t="s">
        <v>1700</v>
      </c>
      <c r="C8" s="566" t="s">
        <v>543</v>
      </c>
      <c r="D8" s="566">
        <v>10627.0</v>
      </c>
      <c r="E8" s="566" t="s">
        <v>1701</v>
      </c>
      <c r="F8" s="566" t="s">
        <v>1702</v>
      </c>
      <c r="G8" s="566">
        <v>93.54982</v>
      </c>
      <c r="H8" s="568">
        <v>43174.06768518518</v>
      </c>
      <c r="I8" s="568">
        <v>43174.14711805555</v>
      </c>
      <c r="J8" s="566">
        <v>3.0</v>
      </c>
      <c r="K8" s="566">
        <v>1.0627003E7</v>
      </c>
      <c r="L8" s="566">
        <v>1800.0</v>
      </c>
      <c r="M8" s="566">
        <v>1799.441</v>
      </c>
      <c r="N8" s="566">
        <v>1799.441</v>
      </c>
      <c r="O8" s="567">
        <v>0.0</v>
      </c>
      <c r="P8" s="566">
        <v>1794.769</v>
      </c>
    </row>
    <row r="9">
      <c r="A9" s="566" t="s">
        <v>1683</v>
      </c>
      <c r="B9" s="566" t="s">
        <v>1703</v>
      </c>
      <c r="C9" s="566" t="s">
        <v>543</v>
      </c>
      <c r="D9" s="566">
        <v>10627.0</v>
      </c>
      <c r="E9" s="566" t="s">
        <v>1704</v>
      </c>
      <c r="F9" s="566" t="s">
        <v>1705</v>
      </c>
      <c r="G9" s="566">
        <v>85.876057</v>
      </c>
      <c r="H9" s="568">
        <v>43175.12427083333</v>
      </c>
      <c r="I9" s="568">
        <v>43175.168229166666</v>
      </c>
      <c r="J9" s="566">
        <v>5.0</v>
      </c>
      <c r="K9" s="566">
        <v>1.0627005E7</v>
      </c>
      <c r="L9" s="566">
        <v>982.0</v>
      </c>
      <c r="M9" s="566">
        <v>979.604</v>
      </c>
      <c r="N9" s="566">
        <v>979.604</v>
      </c>
      <c r="O9" s="567">
        <v>0.0</v>
      </c>
      <c r="P9" s="566">
        <v>961.012</v>
      </c>
    </row>
    <row r="10">
      <c r="A10" s="566" t="s">
        <v>1683</v>
      </c>
      <c r="B10" s="566" t="s">
        <v>1706</v>
      </c>
      <c r="C10" s="566" t="s">
        <v>543</v>
      </c>
      <c r="D10" s="566">
        <v>10627.0</v>
      </c>
      <c r="E10" s="566" t="s">
        <v>1707</v>
      </c>
      <c r="F10" s="566" t="s">
        <v>1708</v>
      </c>
      <c r="G10" s="566">
        <v>83.863328</v>
      </c>
      <c r="H10" s="568">
        <v>43176.120104166665</v>
      </c>
      <c r="I10" s="568">
        <v>43176.16527777778</v>
      </c>
      <c r="J10" s="566">
        <v>6.0</v>
      </c>
      <c r="K10" s="566">
        <v>1.0627006E7</v>
      </c>
      <c r="L10" s="566">
        <v>1060.0</v>
      </c>
      <c r="M10" s="566">
        <v>1054.621</v>
      </c>
      <c r="N10" s="566">
        <v>1054.621</v>
      </c>
      <c r="O10" s="567">
        <v>0.0</v>
      </c>
      <c r="P10" s="566">
        <v>1036.466</v>
      </c>
    </row>
    <row r="11">
      <c r="A11" s="566" t="s">
        <v>1683</v>
      </c>
      <c r="B11" s="566" t="s">
        <v>1709</v>
      </c>
      <c r="C11" s="566" t="s">
        <v>543</v>
      </c>
      <c r="D11" s="566">
        <v>10627.0</v>
      </c>
      <c r="E11" s="566" t="s">
        <v>1710</v>
      </c>
      <c r="F11" s="566" t="s">
        <v>1711</v>
      </c>
      <c r="G11" s="566">
        <v>87.685224</v>
      </c>
      <c r="H11" s="568">
        <v>43177.120092592595</v>
      </c>
      <c r="I11" s="568">
        <v>43177.191516203704</v>
      </c>
      <c r="J11" s="566">
        <v>7.0</v>
      </c>
      <c r="K11" s="566">
        <v>1.0627007E7</v>
      </c>
      <c r="L11" s="566">
        <v>977.0</v>
      </c>
      <c r="M11" s="566">
        <v>974.452</v>
      </c>
      <c r="N11" s="566">
        <v>974.452</v>
      </c>
      <c r="O11" s="567">
        <v>0.0</v>
      </c>
      <c r="P11" s="566">
        <v>954.557</v>
      </c>
    </row>
    <row r="12">
      <c r="A12" s="566" t="s">
        <v>1683</v>
      </c>
      <c r="B12" s="566" t="s">
        <v>1712</v>
      </c>
      <c r="C12" s="566" t="s">
        <v>1685</v>
      </c>
      <c r="D12" s="566">
        <v>815603.0</v>
      </c>
      <c r="E12" s="566" t="s">
        <v>1713</v>
      </c>
      <c r="F12" s="566" t="s">
        <v>1714</v>
      </c>
      <c r="G12" s="566">
        <v>91.467607</v>
      </c>
      <c r="H12" s="568">
        <v>43178.03920138889</v>
      </c>
      <c r="I12" s="568">
        <v>43178.12511574074</v>
      </c>
      <c r="J12" s="566">
        <v>0.0</v>
      </c>
      <c r="K12" s="566">
        <v>8.15603E8</v>
      </c>
      <c r="L12" s="566">
        <v>6002.04</v>
      </c>
      <c r="M12" s="566">
        <v>2250.917</v>
      </c>
      <c r="N12" s="566">
        <v>2250.817</v>
      </c>
      <c r="O12" s="567">
        <v>0.0</v>
      </c>
      <c r="P12" s="566">
        <v>1906.567</v>
      </c>
    </row>
    <row r="13">
      <c r="A13" s="566" t="s">
        <v>1683</v>
      </c>
      <c r="B13" s="566" t="s">
        <v>1715</v>
      </c>
      <c r="C13" s="566" t="s">
        <v>543</v>
      </c>
      <c r="D13" s="566">
        <v>10627.0</v>
      </c>
      <c r="E13" s="566" t="s">
        <v>1716</v>
      </c>
      <c r="F13" s="566" t="s">
        <v>1717</v>
      </c>
      <c r="G13" s="566">
        <v>87.027972</v>
      </c>
      <c r="H13" s="568">
        <v>43178.7784375</v>
      </c>
      <c r="I13" s="568">
        <v>43178.822800925926</v>
      </c>
      <c r="J13" s="566">
        <v>8.0</v>
      </c>
      <c r="K13" s="566">
        <v>1.0627008E7</v>
      </c>
      <c r="L13" s="566">
        <v>987.0</v>
      </c>
      <c r="M13" s="566">
        <v>984.795</v>
      </c>
      <c r="N13" s="566">
        <v>984.795</v>
      </c>
      <c r="O13" s="567">
        <v>0.0</v>
      </c>
      <c r="P13" s="566">
        <v>962.192</v>
      </c>
    </row>
    <row r="14">
      <c r="A14" s="566" t="s">
        <v>1683</v>
      </c>
      <c r="B14" s="566" t="s">
        <v>1718</v>
      </c>
      <c r="C14" s="566" t="s">
        <v>543</v>
      </c>
      <c r="D14" s="566">
        <v>10627.0</v>
      </c>
      <c r="E14" s="566" t="s">
        <v>1719</v>
      </c>
      <c r="F14" s="566" t="s">
        <v>1720</v>
      </c>
      <c r="G14" s="566">
        <v>84.317169</v>
      </c>
      <c r="H14" s="568">
        <v>43179.77427083333</v>
      </c>
      <c r="I14" s="568">
        <v>43179.81826388889</v>
      </c>
      <c r="J14" s="566">
        <v>9.0</v>
      </c>
      <c r="K14" s="566">
        <v>1.0627009E7</v>
      </c>
      <c r="L14" s="566">
        <v>999.0</v>
      </c>
      <c r="M14" s="566">
        <v>992.973</v>
      </c>
      <c r="N14" s="566">
        <v>992.973</v>
      </c>
      <c r="O14" s="567">
        <v>0.0</v>
      </c>
      <c r="P14" s="566">
        <v>976.193</v>
      </c>
    </row>
    <row r="15">
      <c r="A15" s="566" t="s">
        <v>1683</v>
      </c>
      <c r="B15" s="566" t="s">
        <v>1721</v>
      </c>
      <c r="C15" s="566" t="s">
        <v>543</v>
      </c>
      <c r="D15" s="566">
        <v>10627.0</v>
      </c>
      <c r="E15" s="566" t="s">
        <v>1722</v>
      </c>
      <c r="F15" s="566" t="s">
        <v>1723</v>
      </c>
      <c r="G15" s="566">
        <v>83.199219</v>
      </c>
      <c r="H15" s="568">
        <v>43180.781909722224</v>
      </c>
      <c r="I15" s="568">
        <v>43180.85451388889</v>
      </c>
      <c r="J15" s="566">
        <v>10.0</v>
      </c>
      <c r="K15" s="566">
        <v>1.062701E7</v>
      </c>
      <c r="L15" s="566">
        <v>1098.0</v>
      </c>
      <c r="M15" s="566">
        <v>1094.604</v>
      </c>
      <c r="N15" s="566">
        <v>1094.604</v>
      </c>
      <c r="O15" s="567">
        <v>0.0</v>
      </c>
      <c r="P15" s="566">
        <v>1074.872</v>
      </c>
    </row>
    <row r="16">
      <c r="A16" s="566" t="s">
        <v>1683</v>
      </c>
      <c r="B16" s="566" t="s">
        <v>1724</v>
      </c>
      <c r="C16" s="566" t="s">
        <v>543</v>
      </c>
      <c r="D16" s="566">
        <v>10627.0</v>
      </c>
      <c r="E16" s="566" t="s">
        <v>1725</v>
      </c>
      <c r="F16" s="566" t="s">
        <v>1726</v>
      </c>
      <c r="G16" s="566">
        <v>83.309514</v>
      </c>
      <c r="H16" s="568">
        <v>43181.181909722225</v>
      </c>
      <c r="I16" s="568">
        <v>43181.21844907408</v>
      </c>
      <c r="J16" s="566">
        <v>11.0</v>
      </c>
      <c r="K16" s="566">
        <v>1.0627011E7</v>
      </c>
      <c r="L16" s="566">
        <v>986.0</v>
      </c>
      <c r="M16" s="566">
        <v>984.724</v>
      </c>
      <c r="N16" s="566">
        <v>984.724</v>
      </c>
      <c r="O16" s="567">
        <v>0.0</v>
      </c>
      <c r="P16" s="566">
        <v>982.371</v>
      </c>
    </row>
    <row r="17">
      <c r="A17" s="566" t="s">
        <v>1683</v>
      </c>
      <c r="B17" s="566" t="s">
        <v>1727</v>
      </c>
      <c r="C17" s="566" t="s">
        <v>543</v>
      </c>
      <c r="D17" s="566">
        <v>10627.0</v>
      </c>
      <c r="E17" s="566" t="s">
        <v>1728</v>
      </c>
      <c r="F17" s="566" t="s">
        <v>1729</v>
      </c>
      <c r="G17" s="566">
        <v>82.010685</v>
      </c>
      <c r="H17" s="568">
        <v>43182.7749537037</v>
      </c>
      <c r="I17" s="568">
        <v>43182.84243055555</v>
      </c>
      <c r="J17" s="566">
        <v>12.0</v>
      </c>
      <c r="K17" s="566">
        <v>1.0627012E7</v>
      </c>
      <c r="L17" s="566">
        <v>1045.0</v>
      </c>
      <c r="M17" s="566">
        <v>1039.671</v>
      </c>
      <c r="N17" s="566">
        <v>1039.671</v>
      </c>
      <c r="O17" s="567">
        <v>0.0</v>
      </c>
      <c r="P17" s="566">
        <v>1021.383</v>
      </c>
    </row>
    <row r="18">
      <c r="A18" s="566" t="s">
        <v>1683</v>
      </c>
      <c r="B18" s="566" t="s">
        <v>1730</v>
      </c>
      <c r="C18" s="566" t="s">
        <v>543</v>
      </c>
      <c r="D18" s="566">
        <v>10627.0</v>
      </c>
      <c r="E18" s="566" t="s">
        <v>1731</v>
      </c>
      <c r="F18" s="566" t="s">
        <v>1732</v>
      </c>
      <c r="G18" s="566">
        <v>79.673101</v>
      </c>
      <c r="H18" s="568">
        <v>43183.108981481484</v>
      </c>
      <c r="I18" s="568">
        <v>43183.14556712963</v>
      </c>
      <c r="J18" s="566">
        <v>13.0</v>
      </c>
      <c r="K18" s="566">
        <v>1.0627013E7</v>
      </c>
      <c r="L18" s="566">
        <v>985.0</v>
      </c>
      <c r="M18" s="566">
        <v>979.445</v>
      </c>
      <c r="N18" s="566">
        <v>979.445</v>
      </c>
      <c r="O18" s="567">
        <v>0.0</v>
      </c>
      <c r="P18" s="566">
        <v>977.793</v>
      </c>
    </row>
    <row r="19">
      <c r="A19" s="566" t="s">
        <v>1683</v>
      </c>
      <c r="B19" s="566" t="s">
        <v>1733</v>
      </c>
      <c r="C19" s="566" t="s">
        <v>543</v>
      </c>
      <c r="D19" s="566">
        <v>10627.0</v>
      </c>
      <c r="E19" s="566" t="s">
        <v>1734</v>
      </c>
      <c r="F19" s="566" t="s">
        <v>1735</v>
      </c>
      <c r="G19" s="566">
        <v>82.998722</v>
      </c>
      <c r="H19" s="568">
        <v>43184.16940972222</v>
      </c>
      <c r="I19" s="568">
        <v>43184.21445601852</v>
      </c>
      <c r="J19" s="566">
        <v>14.0</v>
      </c>
      <c r="K19" s="566">
        <v>1.0627014E7</v>
      </c>
      <c r="L19" s="566">
        <v>987.0</v>
      </c>
      <c r="M19" s="566">
        <v>984.815</v>
      </c>
      <c r="N19" s="566">
        <v>984.815</v>
      </c>
      <c r="O19" s="567">
        <v>0.0</v>
      </c>
      <c r="P19" s="566">
        <v>963.295</v>
      </c>
    </row>
    <row r="20">
      <c r="A20" s="566" t="s">
        <v>1683</v>
      </c>
      <c r="B20" s="566" t="s">
        <v>1736</v>
      </c>
      <c r="C20" s="566" t="s">
        <v>543</v>
      </c>
      <c r="D20" s="566">
        <v>10627.0</v>
      </c>
      <c r="E20" s="566" t="s">
        <v>1737</v>
      </c>
      <c r="F20" s="566" t="s">
        <v>1738</v>
      </c>
      <c r="G20" s="566">
        <v>79.579464</v>
      </c>
      <c r="H20" s="568">
        <v>43185.16523148148</v>
      </c>
      <c r="I20" s="568">
        <v>43185.2025</v>
      </c>
      <c r="J20" s="566">
        <v>15.0</v>
      </c>
      <c r="K20" s="566">
        <v>1.0627015E7</v>
      </c>
      <c r="L20" s="566">
        <v>987.0</v>
      </c>
      <c r="M20" s="566">
        <v>984.814</v>
      </c>
      <c r="N20" s="566">
        <v>984.814</v>
      </c>
      <c r="O20" s="567">
        <v>0.0</v>
      </c>
      <c r="P20" s="566">
        <v>979.734</v>
      </c>
    </row>
    <row r="21" ht="15.75" customHeight="1">
      <c r="A21" s="566" t="s">
        <v>1683</v>
      </c>
      <c r="B21" s="566" t="s">
        <v>1739</v>
      </c>
      <c r="C21" s="566" t="s">
        <v>543</v>
      </c>
      <c r="D21" s="566">
        <v>10627.0</v>
      </c>
      <c r="E21" s="566" t="s">
        <v>1740</v>
      </c>
      <c r="F21" s="566" t="s">
        <v>1741</v>
      </c>
      <c r="G21" s="566">
        <v>82.159272</v>
      </c>
      <c r="H21" s="568">
        <v>43186.483298611114</v>
      </c>
      <c r="I21" s="568">
        <v>43186.52752314815</v>
      </c>
      <c r="J21" s="566">
        <v>16.0</v>
      </c>
      <c r="K21" s="566">
        <v>1.0627016E7</v>
      </c>
      <c r="L21" s="566">
        <v>991.0</v>
      </c>
      <c r="M21" s="566">
        <v>989.617</v>
      </c>
      <c r="N21" s="566">
        <v>989.617</v>
      </c>
      <c r="O21" s="567">
        <v>0.0</v>
      </c>
      <c r="P21" s="566">
        <v>968.8</v>
      </c>
    </row>
    <row r="22" ht="15.75" customHeight="1">
      <c r="A22" s="566" t="s">
        <v>1683</v>
      </c>
      <c r="B22" s="566" t="s">
        <v>1742</v>
      </c>
      <c r="C22" s="566" t="s">
        <v>543</v>
      </c>
      <c r="D22" s="566">
        <v>10627.0</v>
      </c>
      <c r="E22" s="566" t="s">
        <v>1743</v>
      </c>
      <c r="F22" s="566" t="s">
        <v>1744</v>
      </c>
      <c r="G22" s="566">
        <v>78.445379</v>
      </c>
      <c r="H22" s="568">
        <v>43187.0909375</v>
      </c>
      <c r="I22" s="568">
        <v>43187.12731481482</v>
      </c>
      <c r="J22" s="566">
        <v>17.0</v>
      </c>
      <c r="K22" s="566">
        <v>1.0627017E7</v>
      </c>
      <c r="L22" s="566">
        <v>1002.0</v>
      </c>
      <c r="M22" s="566">
        <v>999.62</v>
      </c>
      <c r="N22" s="566">
        <v>999.62</v>
      </c>
      <c r="O22" s="567">
        <v>0.0</v>
      </c>
      <c r="P22" s="566">
        <v>994.761</v>
      </c>
    </row>
    <row r="23" ht="15.75" customHeight="1">
      <c r="A23" s="566" t="s">
        <v>1683</v>
      </c>
      <c r="B23" s="566" t="s">
        <v>1745</v>
      </c>
      <c r="C23" s="566" t="s">
        <v>543</v>
      </c>
      <c r="D23" s="566">
        <v>10627.0</v>
      </c>
      <c r="E23" s="566" t="s">
        <v>1746</v>
      </c>
      <c r="F23" s="566" t="s">
        <v>1747</v>
      </c>
      <c r="G23" s="566">
        <v>85.904541</v>
      </c>
      <c r="H23" s="568">
        <v>43188.08746527778</v>
      </c>
      <c r="I23" s="568">
        <v>43188.132569444446</v>
      </c>
      <c r="J23" s="566">
        <v>18.0</v>
      </c>
      <c r="K23" s="566">
        <v>1.0627018E7</v>
      </c>
      <c r="L23" s="566">
        <v>976.0</v>
      </c>
      <c r="M23" s="566">
        <v>969.651</v>
      </c>
      <c r="N23" s="566">
        <v>969.651</v>
      </c>
      <c r="O23" s="567">
        <v>0.0</v>
      </c>
      <c r="P23" s="566">
        <v>950.761</v>
      </c>
    </row>
    <row r="24" ht="15.75" customHeight="1">
      <c r="A24" s="566" t="s">
        <v>1683</v>
      </c>
      <c r="B24" s="566" t="s">
        <v>1748</v>
      </c>
      <c r="C24" s="566" t="s">
        <v>543</v>
      </c>
      <c r="D24" s="566">
        <v>10627.0</v>
      </c>
      <c r="E24" s="566" t="s">
        <v>1749</v>
      </c>
      <c r="F24" s="566" t="s">
        <v>1750</v>
      </c>
      <c r="G24" s="566">
        <v>78.923635</v>
      </c>
      <c r="H24" s="568">
        <v>43189.47149305556</v>
      </c>
      <c r="I24" s="568">
        <v>43189.50848379629</v>
      </c>
      <c r="J24" s="566">
        <v>19.0</v>
      </c>
      <c r="K24" s="566">
        <v>1.0627019E7</v>
      </c>
      <c r="L24" s="566">
        <v>947.0</v>
      </c>
      <c r="M24" s="566">
        <v>944.448</v>
      </c>
      <c r="N24" s="566">
        <v>944.448</v>
      </c>
      <c r="O24" s="567">
        <v>0.0</v>
      </c>
      <c r="P24" s="566">
        <v>942.686</v>
      </c>
    </row>
    <row r="25" ht="15.75" customHeight="1">
      <c r="A25" s="566" t="s">
        <v>1683</v>
      </c>
      <c r="B25" s="566" t="s">
        <v>1751</v>
      </c>
      <c r="C25" s="566" t="s">
        <v>543</v>
      </c>
      <c r="D25" s="566">
        <v>10627.0</v>
      </c>
      <c r="E25" s="566" t="s">
        <v>1752</v>
      </c>
      <c r="F25" s="566" t="s">
        <v>1753</v>
      </c>
      <c r="G25" s="566">
        <v>78.356711</v>
      </c>
      <c r="H25" s="568">
        <v>43190.46732638889</v>
      </c>
      <c r="I25" s="568">
        <v>43190.54289351852</v>
      </c>
      <c r="J25" s="566">
        <v>20.0</v>
      </c>
      <c r="K25" s="566">
        <v>1.062702E7</v>
      </c>
      <c r="L25" s="566">
        <v>945.0</v>
      </c>
      <c r="M25" s="566">
        <v>944.459</v>
      </c>
      <c r="N25" s="566">
        <v>944.459</v>
      </c>
      <c r="O25" s="567">
        <v>0.0</v>
      </c>
      <c r="P25" s="566">
        <v>925.243</v>
      </c>
    </row>
    <row r="26" ht="15.75" customHeight="1">
      <c r="A26" s="566" t="s">
        <v>1683</v>
      </c>
      <c r="B26" s="566" t="s">
        <v>1754</v>
      </c>
      <c r="C26" s="566" t="s">
        <v>543</v>
      </c>
      <c r="D26" s="566">
        <v>10627.0</v>
      </c>
      <c r="E26" s="566" t="s">
        <v>1755</v>
      </c>
      <c r="F26" s="566" t="s">
        <v>1756</v>
      </c>
      <c r="G26" s="566">
        <v>77.878169</v>
      </c>
      <c r="H26" s="568">
        <v>43191.3971875</v>
      </c>
      <c r="I26" s="568">
        <v>43191.43413194444</v>
      </c>
      <c r="J26" s="566">
        <v>21.0</v>
      </c>
      <c r="K26" s="566">
        <v>1.0627021E7</v>
      </c>
      <c r="L26" s="566">
        <v>934.0</v>
      </c>
      <c r="M26" s="566">
        <v>949.454</v>
      </c>
      <c r="N26" s="566">
        <v>949.454</v>
      </c>
      <c r="O26" s="567">
        <v>0.0</v>
      </c>
      <c r="P26" s="566">
        <v>947.033</v>
      </c>
    </row>
    <row r="27" ht="15.75" customHeight="1">
      <c r="A27" s="566" t="s">
        <v>1683</v>
      </c>
      <c r="B27" s="566" t="s">
        <v>1757</v>
      </c>
      <c r="C27" s="566" t="s">
        <v>543</v>
      </c>
      <c r="D27" s="566">
        <v>10627.0</v>
      </c>
      <c r="E27" s="566" t="s">
        <v>1758</v>
      </c>
      <c r="F27" s="566" t="s">
        <v>1759</v>
      </c>
      <c r="G27" s="566">
        <v>77.852697</v>
      </c>
      <c r="H27" s="568">
        <v>43192.39371527778</v>
      </c>
      <c r="I27" s="568">
        <v>43192.43777777778</v>
      </c>
      <c r="J27" s="566">
        <v>22.0</v>
      </c>
      <c r="K27" s="566">
        <v>1.0627022E7</v>
      </c>
      <c r="L27" s="566">
        <v>300.0</v>
      </c>
      <c r="M27" s="566">
        <v>919.606</v>
      </c>
      <c r="N27" s="566">
        <v>919.606</v>
      </c>
      <c r="O27" s="567">
        <v>0.0</v>
      </c>
      <c r="P27" s="566">
        <v>897.142</v>
      </c>
    </row>
    <row r="28" ht="15.75" customHeight="1">
      <c r="A28" s="566" t="s">
        <v>1683</v>
      </c>
      <c r="B28" s="566" t="s">
        <v>1760</v>
      </c>
      <c r="C28" s="566" t="s">
        <v>543</v>
      </c>
      <c r="D28" s="566">
        <v>10627.0</v>
      </c>
      <c r="E28" s="566" t="s">
        <v>1761</v>
      </c>
      <c r="F28" s="566" t="s">
        <v>1762</v>
      </c>
      <c r="G28" s="566">
        <v>76.037226</v>
      </c>
      <c r="H28" s="568">
        <v>43193.793020833335</v>
      </c>
      <c r="I28" s="568">
        <v>43193.82934027778</v>
      </c>
      <c r="J28" s="566">
        <v>23.0</v>
      </c>
      <c r="K28" s="566">
        <v>1.0627023E7</v>
      </c>
      <c r="L28" s="566">
        <v>1307.0</v>
      </c>
      <c r="M28" s="566">
        <v>1304.495</v>
      </c>
      <c r="N28" s="566">
        <v>1304.495</v>
      </c>
      <c r="O28" s="567">
        <v>0.0</v>
      </c>
      <c r="P28" s="566">
        <v>1299.876</v>
      </c>
    </row>
    <row r="29" ht="15.75" customHeight="1">
      <c r="A29" s="566" t="s">
        <v>1683</v>
      </c>
      <c r="B29" s="566" t="s">
        <v>1694</v>
      </c>
      <c r="C29" s="566" t="s">
        <v>23</v>
      </c>
      <c r="D29" s="566">
        <v>88657.0</v>
      </c>
      <c r="E29" s="566" t="s">
        <v>1763</v>
      </c>
      <c r="F29" s="566" t="s">
        <v>1764</v>
      </c>
      <c r="G29" s="566">
        <v>91.299191</v>
      </c>
      <c r="H29" s="568">
        <v>43194.20274305555</v>
      </c>
      <c r="I29" s="568">
        <v>43194.306655092594</v>
      </c>
      <c r="J29" s="566">
        <v>1.0</v>
      </c>
      <c r="K29" s="566">
        <v>8.8657001E7</v>
      </c>
      <c r="L29" s="566">
        <v>1055.0</v>
      </c>
      <c r="M29" s="566">
        <v>1051.455</v>
      </c>
      <c r="N29" s="566">
        <v>1051.455</v>
      </c>
      <c r="O29" s="567">
        <v>0.0</v>
      </c>
      <c r="P29" s="566">
        <v>1010.064</v>
      </c>
    </row>
    <row r="30" ht="15.75" customHeight="1">
      <c r="A30" s="566" t="s">
        <v>1683</v>
      </c>
      <c r="B30" s="566" t="s">
        <v>1765</v>
      </c>
      <c r="C30" s="566" t="s">
        <v>23</v>
      </c>
      <c r="D30" s="566">
        <v>88657.0</v>
      </c>
      <c r="E30" s="566" t="s">
        <v>1766</v>
      </c>
      <c r="F30" s="566" t="s">
        <v>1767</v>
      </c>
      <c r="G30" s="566">
        <v>76.743116</v>
      </c>
      <c r="H30" s="568">
        <v>43195.0534375</v>
      </c>
      <c r="I30" s="568">
        <v>43195.16587962963</v>
      </c>
      <c r="J30" s="566">
        <v>2.0</v>
      </c>
      <c r="K30" s="566">
        <v>8.8657002E7</v>
      </c>
      <c r="L30" s="566">
        <v>1987.0</v>
      </c>
      <c r="M30" s="566">
        <v>1977.984</v>
      </c>
      <c r="N30" s="566">
        <v>1977.984</v>
      </c>
      <c r="O30" s="567">
        <v>0.0</v>
      </c>
      <c r="P30" s="566">
        <v>1942.973</v>
      </c>
    </row>
    <row r="31" ht="15.75" customHeight="1">
      <c r="A31" s="566" t="s">
        <v>1683</v>
      </c>
      <c r="B31" s="566" t="s">
        <v>1739</v>
      </c>
      <c r="C31" s="566" t="s">
        <v>543</v>
      </c>
      <c r="D31" s="566">
        <v>10627.0</v>
      </c>
      <c r="E31" s="566" t="s">
        <v>1768</v>
      </c>
      <c r="F31" s="566" t="s">
        <v>1769</v>
      </c>
      <c r="G31" s="566">
        <v>79.154169</v>
      </c>
      <c r="H31" s="568">
        <v>43196.84302083333</v>
      </c>
      <c r="I31" s="568">
        <v>43196.95457175926</v>
      </c>
      <c r="J31" s="566">
        <v>24.0</v>
      </c>
      <c r="K31" s="566">
        <v>1.0627024E7</v>
      </c>
      <c r="L31" s="566">
        <v>2155.0</v>
      </c>
      <c r="M31" s="566">
        <v>2151.471</v>
      </c>
      <c r="N31" s="566">
        <v>2151.471</v>
      </c>
      <c r="O31" s="567">
        <v>0.0</v>
      </c>
      <c r="P31" s="566">
        <v>2107.487</v>
      </c>
    </row>
    <row r="32" ht="15.75" customHeight="1">
      <c r="A32" s="566" t="s">
        <v>1683</v>
      </c>
      <c r="B32" s="566" t="s">
        <v>1770</v>
      </c>
      <c r="C32" s="566" t="s">
        <v>543</v>
      </c>
      <c r="D32" s="566">
        <v>10627.0</v>
      </c>
      <c r="E32" s="566" t="s">
        <v>1771</v>
      </c>
      <c r="F32" s="566" t="s">
        <v>1772</v>
      </c>
      <c r="G32" s="566">
        <v>84.674504</v>
      </c>
      <c r="H32" s="568">
        <v>43197.051354166666</v>
      </c>
      <c r="I32" s="568">
        <v>43197.684525462966</v>
      </c>
      <c r="J32" s="566">
        <v>26.0</v>
      </c>
      <c r="K32" s="566">
        <v>1.0627026E7</v>
      </c>
      <c r="L32" s="566">
        <v>878.0</v>
      </c>
      <c r="M32" s="566">
        <v>875.157</v>
      </c>
      <c r="N32" s="566">
        <v>875.157</v>
      </c>
      <c r="O32" s="567">
        <v>0.0</v>
      </c>
      <c r="P32" s="566">
        <v>865.444</v>
      </c>
    </row>
    <row r="33" ht="15.75" customHeight="1">
      <c r="A33" s="566" t="s">
        <v>1683</v>
      </c>
      <c r="B33" s="566" t="s">
        <v>1773</v>
      </c>
      <c r="C33" s="566" t="s">
        <v>543</v>
      </c>
      <c r="D33" s="566">
        <v>10627.0</v>
      </c>
      <c r="E33" s="566" t="s">
        <v>1774</v>
      </c>
      <c r="F33" s="566" t="s">
        <v>1775</v>
      </c>
      <c r="G33" s="566">
        <v>74.428397</v>
      </c>
      <c r="H33" s="568">
        <v>43198.304131944446</v>
      </c>
      <c r="I33" s="568">
        <v>43198.37019675926</v>
      </c>
      <c r="J33" s="566">
        <v>27.0</v>
      </c>
      <c r="K33" s="566">
        <v>1.0627027E7</v>
      </c>
      <c r="L33" s="566">
        <v>996.0</v>
      </c>
      <c r="M33" s="566">
        <v>994.619</v>
      </c>
      <c r="N33" s="566">
        <v>994.619</v>
      </c>
      <c r="O33" s="567">
        <v>0.0</v>
      </c>
      <c r="P33" s="566">
        <v>988.075</v>
      </c>
    </row>
    <row r="34" ht="15.75" customHeight="1">
      <c r="A34" s="566" t="s">
        <v>1683</v>
      </c>
      <c r="B34" s="566" t="s">
        <v>1776</v>
      </c>
      <c r="C34" s="566" t="s">
        <v>543</v>
      </c>
      <c r="D34" s="566">
        <v>10627.0</v>
      </c>
      <c r="E34" s="566" t="s">
        <v>1777</v>
      </c>
      <c r="F34" s="566" t="s">
        <v>1778</v>
      </c>
      <c r="G34" s="566">
        <v>74.219314</v>
      </c>
      <c r="H34" s="568">
        <v>43199.366631944446</v>
      </c>
      <c r="I34" s="568">
        <v>43199.46986111111</v>
      </c>
      <c r="J34" s="566">
        <v>28.0</v>
      </c>
      <c r="K34" s="566">
        <v>1.0627028E7</v>
      </c>
      <c r="L34" s="566">
        <v>2059.0</v>
      </c>
      <c r="M34" s="566">
        <v>2054.059</v>
      </c>
      <c r="N34" s="566">
        <v>2054.059</v>
      </c>
      <c r="O34" s="567">
        <v>0.0</v>
      </c>
      <c r="P34" s="566">
        <v>2043.903</v>
      </c>
    </row>
    <row r="35" ht="15.75" customHeight="1">
      <c r="A35" s="566" t="s">
        <v>1683</v>
      </c>
      <c r="B35" s="566" t="s">
        <v>1779</v>
      </c>
      <c r="C35" s="566" t="s">
        <v>543</v>
      </c>
      <c r="D35" s="566">
        <v>10627.0</v>
      </c>
      <c r="E35" s="566" t="s">
        <v>1780</v>
      </c>
      <c r="F35" s="566" t="s">
        <v>1781</v>
      </c>
      <c r="G35" s="566">
        <v>74.143235</v>
      </c>
      <c r="H35" s="568">
        <v>43200.49579861111</v>
      </c>
      <c r="I35" s="568">
        <v>43200.533125</v>
      </c>
      <c r="J35" s="566">
        <v>29.0</v>
      </c>
      <c r="K35" s="566">
        <v>1.0627029E7</v>
      </c>
      <c r="L35" s="566">
        <v>981.0</v>
      </c>
      <c r="M35" s="566">
        <v>979.775</v>
      </c>
      <c r="N35" s="566">
        <v>979.775</v>
      </c>
      <c r="O35" s="567">
        <v>0.0</v>
      </c>
      <c r="P35" s="566">
        <v>973.721</v>
      </c>
    </row>
    <row r="36" ht="15.75" customHeight="1">
      <c r="A36" s="566" t="s">
        <v>1683</v>
      </c>
      <c r="B36" s="566" t="s">
        <v>1782</v>
      </c>
      <c r="C36" s="566" t="s">
        <v>543</v>
      </c>
      <c r="D36" s="566">
        <v>10627.0</v>
      </c>
      <c r="E36" s="566" t="s">
        <v>1783</v>
      </c>
      <c r="F36" s="566" t="s">
        <v>1784</v>
      </c>
      <c r="G36" s="566">
        <v>82.683632</v>
      </c>
      <c r="H36" s="568">
        <v>43201.22635416667</v>
      </c>
      <c r="I36" s="568">
        <v>43201.26299768518</v>
      </c>
      <c r="J36" s="566">
        <v>30.0</v>
      </c>
      <c r="K36" s="566">
        <v>1.062703E7</v>
      </c>
      <c r="L36" s="566">
        <v>1161.0</v>
      </c>
      <c r="M36" s="566">
        <v>1154.811</v>
      </c>
      <c r="N36" s="566">
        <v>1154.811</v>
      </c>
      <c r="O36" s="567">
        <v>0.0</v>
      </c>
      <c r="P36" s="566">
        <v>1152.576</v>
      </c>
    </row>
    <row r="37" ht="15.75" customHeight="1">
      <c r="A37" s="566" t="s">
        <v>1683</v>
      </c>
      <c r="B37" s="566" t="s">
        <v>1785</v>
      </c>
      <c r="C37" s="566" t="s">
        <v>543</v>
      </c>
      <c r="D37" s="566">
        <v>10627.0</v>
      </c>
      <c r="E37" s="566" t="s">
        <v>1786</v>
      </c>
      <c r="F37" s="566" t="s">
        <v>1787</v>
      </c>
      <c r="G37" s="566">
        <v>81.269234</v>
      </c>
      <c r="H37" s="568">
        <v>43202.09232638889</v>
      </c>
      <c r="I37" s="568">
        <v>43202.12935185185</v>
      </c>
      <c r="J37" s="566">
        <v>33.0</v>
      </c>
      <c r="K37" s="566">
        <v>1.0627033E7</v>
      </c>
      <c r="L37" s="566">
        <v>1008.0</v>
      </c>
      <c r="M37" s="566">
        <v>1004.448</v>
      </c>
      <c r="N37" s="566">
        <v>1004.448</v>
      </c>
      <c r="O37" s="567">
        <v>0.0</v>
      </c>
      <c r="P37" s="566">
        <v>999.031</v>
      </c>
    </row>
    <row r="38" ht="15.75" customHeight="1">
      <c r="A38" s="566" t="s">
        <v>1683</v>
      </c>
      <c r="B38" s="566" t="s">
        <v>1788</v>
      </c>
      <c r="C38" s="566" t="s">
        <v>543</v>
      </c>
      <c r="D38" s="566">
        <v>10627.0</v>
      </c>
      <c r="E38" s="566" t="s">
        <v>1789</v>
      </c>
      <c r="F38" s="566" t="s">
        <v>1790</v>
      </c>
      <c r="G38" s="566">
        <v>84.639601</v>
      </c>
      <c r="H38" s="568">
        <v>43202.28885416667</v>
      </c>
      <c r="I38" s="568">
        <v>43202.325694444444</v>
      </c>
      <c r="J38" s="566">
        <v>34.0</v>
      </c>
      <c r="K38" s="566">
        <v>1.0627034E7</v>
      </c>
      <c r="L38" s="566">
        <v>1024.0</v>
      </c>
      <c r="M38" s="566">
        <v>1019.613</v>
      </c>
      <c r="N38" s="566">
        <v>1019.613</v>
      </c>
      <c r="O38" s="567">
        <v>0.0</v>
      </c>
      <c r="P38" s="566">
        <v>1015.514</v>
      </c>
    </row>
    <row r="39" ht="15.75" customHeight="1">
      <c r="A39" s="566" t="s">
        <v>1683</v>
      </c>
      <c r="B39" s="566" t="s">
        <v>1791</v>
      </c>
      <c r="C39" s="566" t="s">
        <v>543</v>
      </c>
      <c r="D39" s="566">
        <v>10627.0</v>
      </c>
      <c r="E39" s="566" t="s">
        <v>1792</v>
      </c>
      <c r="F39" s="566" t="s">
        <v>1793</v>
      </c>
      <c r="G39" s="566">
        <v>82.96257</v>
      </c>
      <c r="H39" s="568">
        <v>43202.4221875</v>
      </c>
      <c r="I39" s="568">
        <v>43202.459131944444</v>
      </c>
      <c r="J39" s="566">
        <v>35.0</v>
      </c>
      <c r="K39" s="566">
        <v>1.0627035E7</v>
      </c>
      <c r="L39" s="566">
        <v>890.0</v>
      </c>
      <c r="M39" s="566">
        <v>889.607</v>
      </c>
      <c r="N39" s="566">
        <v>889.607</v>
      </c>
      <c r="O39" s="567">
        <v>0.0</v>
      </c>
      <c r="P39" s="566">
        <v>886.572</v>
      </c>
    </row>
    <row r="40" ht="15.75" customHeight="1">
      <c r="A40" s="566" t="s">
        <v>1683</v>
      </c>
      <c r="B40" s="566" t="s">
        <v>1794</v>
      </c>
      <c r="C40" s="566" t="s">
        <v>543</v>
      </c>
      <c r="D40" s="566">
        <v>10627.0</v>
      </c>
      <c r="E40" s="566" t="s">
        <v>1795</v>
      </c>
      <c r="F40" s="566" t="s">
        <v>1796</v>
      </c>
      <c r="G40" s="566">
        <v>82.464992</v>
      </c>
      <c r="H40" s="568">
        <v>43203.35204861111</v>
      </c>
      <c r="I40" s="568">
        <v>43203.38979166667</v>
      </c>
      <c r="J40" s="566">
        <v>36.0</v>
      </c>
      <c r="K40" s="566">
        <v>1.0627036E7</v>
      </c>
      <c r="L40" s="566">
        <v>944.0</v>
      </c>
      <c r="M40" s="566">
        <v>939.448</v>
      </c>
      <c r="N40" s="566">
        <v>939.448</v>
      </c>
      <c r="O40" s="567">
        <v>0.0</v>
      </c>
      <c r="P40" s="566">
        <v>936.827</v>
      </c>
    </row>
    <row r="41" ht="15.75" customHeight="1">
      <c r="A41" s="566" t="s">
        <v>1683</v>
      </c>
      <c r="B41" s="566" t="s">
        <v>1797</v>
      </c>
      <c r="C41" s="566" t="s">
        <v>543</v>
      </c>
      <c r="D41" s="566">
        <v>10627.0</v>
      </c>
      <c r="E41" s="566" t="s">
        <v>1798</v>
      </c>
      <c r="F41" s="566" t="s">
        <v>1799</v>
      </c>
      <c r="G41" s="566">
        <v>83.092793</v>
      </c>
      <c r="H41" s="568">
        <v>43204.281909722224</v>
      </c>
      <c r="I41" s="568">
        <v>43204.31922453704</v>
      </c>
      <c r="J41" s="566">
        <v>37.0</v>
      </c>
      <c r="K41" s="566">
        <v>1.0627037E7</v>
      </c>
      <c r="L41" s="566">
        <v>981.0</v>
      </c>
      <c r="M41" s="566">
        <v>979.607</v>
      </c>
      <c r="N41" s="566">
        <v>979.607</v>
      </c>
      <c r="O41" s="567">
        <v>0.0</v>
      </c>
      <c r="P41" s="566">
        <v>974.361</v>
      </c>
    </row>
    <row r="42" ht="15.75" customHeight="1">
      <c r="A42" s="566" t="s">
        <v>1683</v>
      </c>
      <c r="B42" s="566" t="s">
        <v>1691</v>
      </c>
      <c r="C42" s="566" t="s">
        <v>543</v>
      </c>
      <c r="D42" s="566">
        <v>10627.0</v>
      </c>
      <c r="E42" s="566" t="s">
        <v>1800</v>
      </c>
      <c r="F42" s="566" t="s">
        <v>1801</v>
      </c>
      <c r="G42" s="566">
        <v>80.967115</v>
      </c>
      <c r="H42" s="568">
        <v>43205.27774305556</v>
      </c>
      <c r="I42" s="568">
        <v>43205.31443287037</v>
      </c>
      <c r="J42" s="566">
        <v>38.0</v>
      </c>
      <c r="K42" s="566">
        <v>1.0627038E7</v>
      </c>
      <c r="L42" s="566">
        <v>1695.0</v>
      </c>
      <c r="M42" s="566">
        <v>1689.602</v>
      </c>
      <c r="N42" s="566">
        <v>1689.602</v>
      </c>
      <c r="O42" s="567">
        <v>0.0</v>
      </c>
      <c r="P42" s="566">
        <v>1687.971</v>
      </c>
    </row>
    <row r="43" ht="15.75" customHeight="1">
      <c r="A43" s="566" t="s">
        <v>1683</v>
      </c>
      <c r="B43" s="566" t="s">
        <v>1802</v>
      </c>
      <c r="C43" s="566" t="s">
        <v>543</v>
      </c>
      <c r="D43" s="566">
        <v>10627.0</v>
      </c>
      <c r="E43" s="566" t="s">
        <v>1803</v>
      </c>
      <c r="F43" s="566" t="s">
        <v>1804</v>
      </c>
      <c r="G43" s="566">
        <v>79.040015</v>
      </c>
      <c r="H43" s="568">
        <v>43206.679131944446</v>
      </c>
      <c r="I43" s="568">
        <v>43206.71619212963</v>
      </c>
      <c r="J43" s="566">
        <v>39.0</v>
      </c>
      <c r="K43" s="566">
        <v>1.0627039E7</v>
      </c>
      <c r="L43" s="566">
        <v>1665.0</v>
      </c>
      <c r="M43" s="566">
        <v>1659.62</v>
      </c>
      <c r="N43" s="566">
        <v>1659.62</v>
      </c>
      <c r="O43" s="567">
        <v>0.0</v>
      </c>
      <c r="P43" s="566">
        <v>1656.361</v>
      </c>
    </row>
    <row r="44" ht="15.75" customHeight="1">
      <c r="A44" s="566" t="s">
        <v>1683</v>
      </c>
      <c r="B44" s="566" t="s">
        <v>1805</v>
      </c>
      <c r="C44" s="566" t="s">
        <v>543</v>
      </c>
      <c r="D44" s="566">
        <v>10627.0</v>
      </c>
      <c r="E44" s="566" t="s">
        <v>1806</v>
      </c>
      <c r="F44" s="566" t="s">
        <v>1807</v>
      </c>
      <c r="G44" s="566">
        <v>78.891748</v>
      </c>
      <c r="H44" s="568">
        <v>43206.738854166666</v>
      </c>
      <c r="I44" s="568">
        <v>43206.77563657407</v>
      </c>
      <c r="J44" s="566">
        <v>40.0</v>
      </c>
      <c r="K44" s="566">
        <v>1.062704E7</v>
      </c>
      <c r="L44" s="566">
        <v>860.0</v>
      </c>
      <c r="M44" s="566">
        <v>1684.605</v>
      </c>
      <c r="N44" s="566">
        <v>1684.605</v>
      </c>
      <c r="O44" s="567">
        <v>0.0</v>
      </c>
      <c r="P44" s="566">
        <v>1680.876</v>
      </c>
    </row>
    <row r="45" ht="15.75" customHeight="1">
      <c r="A45" s="566" t="s">
        <v>1683</v>
      </c>
      <c r="B45" s="566" t="s">
        <v>1785</v>
      </c>
      <c r="C45" s="566" t="s">
        <v>543</v>
      </c>
      <c r="D45" s="566">
        <v>10627.0</v>
      </c>
      <c r="E45" s="566" t="s">
        <v>1808</v>
      </c>
      <c r="F45" s="566" t="s">
        <v>1809</v>
      </c>
      <c r="G45" s="566">
        <v>69.862358</v>
      </c>
      <c r="H45" s="568">
        <v>43206.81454861111</v>
      </c>
      <c r="I45" s="568">
        <v>43206.851585648146</v>
      </c>
      <c r="J45" s="566">
        <v>41.0</v>
      </c>
      <c r="K45" s="566">
        <v>1.0627041E7</v>
      </c>
      <c r="L45" s="566">
        <v>1545.0</v>
      </c>
      <c r="M45" s="566">
        <v>1544.466</v>
      </c>
      <c r="N45" s="566">
        <v>1544.466</v>
      </c>
      <c r="O45" s="567">
        <v>0.0</v>
      </c>
      <c r="P45" s="566">
        <v>1538.893</v>
      </c>
    </row>
    <row r="46" ht="15.75" customHeight="1">
      <c r="A46" s="566" t="s">
        <v>1683</v>
      </c>
      <c r="B46" s="566" t="s">
        <v>1810</v>
      </c>
      <c r="C46" s="566" t="s">
        <v>543</v>
      </c>
      <c r="D46" s="566">
        <v>10627.0</v>
      </c>
      <c r="E46" s="566" t="s">
        <v>1811</v>
      </c>
      <c r="F46" s="566" t="s">
        <v>1812</v>
      </c>
      <c r="G46" s="566">
        <v>81.460392</v>
      </c>
      <c r="H46" s="568">
        <v>43206.875659722224</v>
      </c>
      <c r="I46" s="568">
        <v>43206.91200231481</v>
      </c>
      <c r="J46" s="566">
        <v>42.0</v>
      </c>
      <c r="K46" s="566">
        <v>1.0627042E7</v>
      </c>
      <c r="L46" s="566">
        <v>1545.0</v>
      </c>
      <c r="M46" s="566">
        <v>1539.614</v>
      </c>
      <c r="N46" s="566">
        <v>1539.614</v>
      </c>
      <c r="O46" s="567">
        <v>0.0</v>
      </c>
      <c r="P46" s="566">
        <v>1538.496</v>
      </c>
    </row>
    <row r="47" ht="15.75" customHeight="1">
      <c r="A47" s="566" t="s">
        <v>1683</v>
      </c>
      <c r="B47" s="566" t="s">
        <v>1813</v>
      </c>
      <c r="C47" s="566" t="s">
        <v>543</v>
      </c>
      <c r="D47" s="566">
        <v>10627.0</v>
      </c>
      <c r="E47" s="566" t="s">
        <v>1814</v>
      </c>
      <c r="F47" s="566" t="s">
        <v>1815</v>
      </c>
      <c r="G47" s="566">
        <v>68.147276</v>
      </c>
      <c r="H47" s="568">
        <v>43206.9534375</v>
      </c>
      <c r="I47" s="568">
        <v>43206.99052083334</v>
      </c>
      <c r="J47" s="566">
        <v>43.0</v>
      </c>
      <c r="K47" s="566">
        <v>1.0627043E7</v>
      </c>
      <c r="L47" s="566">
        <v>1001.0</v>
      </c>
      <c r="M47" s="566">
        <v>999.605</v>
      </c>
      <c r="N47" s="566">
        <v>999.605</v>
      </c>
      <c r="O47" s="567">
        <v>0.0</v>
      </c>
      <c r="P47" s="566">
        <v>994.54</v>
      </c>
    </row>
    <row r="48" ht="15.75" customHeight="1">
      <c r="A48" s="566" t="s">
        <v>1683</v>
      </c>
      <c r="B48" s="566" t="s">
        <v>1776</v>
      </c>
      <c r="C48" s="566" t="s">
        <v>543</v>
      </c>
      <c r="D48" s="566">
        <v>10627.0</v>
      </c>
      <c r="E48" s="566" t="s">
        <v>1816</v>
      </c>
      <c r="F48" s="566" t="s">
        <v>1817</v>
      </c>
      <c r="G48" s="566">
        <v>81.37563</v>
      </c>
      <c r="H48" s="568">
        <v>43207.47010416666</v>
      </c>
      <c r="I48" s="568">
        <v>43207.50732638889</v>
      </c>
      <c r="J48" s="566">
        <v>45.0</v>
      </c>
      <c r="K48" s="566">
        <v>1.0627045E7</v>
      </c>
      <c r="L48" s="566">
        <v>1650.0</v>
      </c>
      <c r="M48" s="566">
        <v>1644.605</v>
      </c>
      <c r="N48" s="566">
        <v>1644.605</v>
      </c>
      <c r="O48" s="567">
        <v>0.0</v>
      </c>
      <c r="P48" s="566">
        <v>1643.254</v>
      </c>
    </row>
    <row r="49" ht="15.75" customHeight="1">
      <c r="A49" s="566" t="s">
        <v>1683</v>
      </c>
      <c r="B49" s="566" t="s">
        <v>1818</v>
      </c>
      <c r="C49" s="566" t="s">
        <v>543</v>
      </c>
      <c r="D49" s="566">
        <v>10627.0</v>
      </c>
      <c r="E49" s="566" t="s">
        <v>1819</v>
      </c>
      <c r="F49" s="566" t="s">
        <v>1820</v>
      </c>
      <c r="G49" s="566">
        <v>68.975956</v>
      </c>
      <c r="H49" s="568">
        <v>43207.74928240741</v>
      </c>
      <c r="I49" s="568">
        <v>43207.78571759259</v>
      </c>
      <c r="J49" s="566">
        <v>44.0</v>
      </c>
      <c r="K49" s="566">
        <v>1.0627044E7</v>
      </c>
      <c r="L49" s="566">
        <v>1117.0</v>
      </c>
      <c r="M49" s="566">
        <v>1114.613</v>
      </c>
      <c r="N49" s="566">
        <v>1114.613</v>
      </c>
      <c r="O49" s="567">
        <v>0.0</v>
      </c>
      <c r="P49" s="566">
        <v>1109.503</v>
      </c>
    </row>
    <row r="50" ht="15.75" customHeight="1">
      <c r="A50" s="566" t="s">
        <v>1683</v>
      </c>
      <c r="B50" s="566" t="s">
        <v>1821</v>
      </c>
      <c r="C50" s="566" t="s">
        <v>543</v>
      </c>
      <c r="D50" s="566">
        <v>10627.0</v>
      </c>
      <c r="E50" s="566" t="s">
        <v>1822</v>
      </c>
      <c r="F50" s="566" t="s">
        <v>1823</v>
      </c>
      <c r="G50" s="566">
        <v>84.02312</v>
      </c>
      <c r="H50" s="568">
        <v>43208.133993055555</v>
      </c>
      <c r="I50" s="568">
        <v>43208.171215277776</v>
      </c>
      <c r="J50" s="566">
        <v>46.0</v>
      </c>
      <c r="K50" s="566">
        <v>1.0627046E7</v>
      </c>
      <c r="L50" s="566">
        <v>1409.0</v>
      </c>
      <c r="M50" s="566">
        <v>1404.602</v>
      </c>
      <c r="N50" s="566">
        <v>1404.602</v>
      </c>
      <c r="O50" s="567">
        <v>0.0</v>
      </c>
      <c r="P50" s="566">
        <v>1401.854</v>
      </c>
    </row>
    <row r="51" ht="15.75" customHeight="1">
      <c r="A51" s="566" t="s">
        <v>1683</v>
      </c>
      <c r="B51" s="566" t="s">
        <v>1824</v>
      </c>
      <c r="C51" s="566" t="s">
        <v>543</v>
      </c>
      <c r="D51" s="566">
        <v>10627.0</v>
      </c>
      <c r="E51" s="566" t="s">
        <v>1825</v>
      </c>
      <c r="F51" s="566" t="s">
        <v>1826</v>
      </c>
      <c r="G51" s="566">
        <v>69.453498</v>
      </c>
      <c r="H51" s="568">
        <v>43209.196493055555</v>
      </c>
      <c r="I51" s="568">
        <v>43209.23428240741</v>
      </c>
      <c r="J51" s="566">
        <v>47.0</v>
      </c>
      <c r="K51" s="566">
        <v>1.0627047E7</v>
      </c>
      <c r="L51" s="566">
        <v>1421.0</v>
      </c>
      <c r="M51" s="566">
        <v>1414.448</v>
      </c>
      <c r="N51" s="566">
        <v>1414.448</v>
      </c>
      <c r="O51" s="567">
        <v>0.0</v>
      </c>
      <c r="P51" s="566">
        <v>1413.074</v>
      </c>
    </row>
    <row r="52" ht="15.75" customHeight="1">
      <c r="A52" s="566" t="s">
        <v>1683</v>
      </c>
      <c r="B52" s="566" t="s">
        <v>1827</v>
      </c>
      <c r="C52" s="566" t="s">
        <v>543</v>
      </c>
      <c r="D52" s="566">
        <v>10627.0</v>
      </c>
      <c r="E52" s="566" t="s">
        <v>1828</v>
      </c>
      <c r="F52" s="566" t="s">
        <v>1829</v>
      </c>
      <c r="G52" s="566">
        <v>77.503479</v>
      </c>
      <c r="H52" s="568">
        <v>43210.85690972222</v>
      </c>
      <c r="I52" s="568">
        <v>43210.96712962963</v>
      </c>
      <c r="J52" s="566">
        <v>48.0</v>
      </c>
      <c r="K52" s="566">
        <v>1.0627048E7</v>
      </c>
      <c r="L52" s="566">
        <v>2074.0</v>
      </c>
      <c r="M52" s="566">
        <v>2069.051</v>
      </c>
      <c r="N52" s="566">
        <v>2069.051</v>
      </c>
      <c r="O52" s="567">
        <v>0.0</v>
      </c>
      <c r="P52" s="566">
        <v>2059.471</v>
      </c>
    </row>
    <row r="53" ht="15.75" customHeight="1">
      <c r="A53" s="566" t="s">
        <v>1683</v>
      </c>
      <c r="B53" s="566" t="s">
        <v>1824</v>
      </c>
      <c r="C53" s="566" t="s">
        <v>543</v>
      </c>
      <c r="D53" s="566">
        <v>10627.0</v>
      </c>
      <c r="E53" s="566" t="s">
        <v>1761</v>
      </c>
      <c r="F53" s="566" t="s">
        <v>1830</v>
      </c>
      <c r="G53" s="566">
        <v>74.381241</v>
      </c>
      <c r="H53" s="568">
        <v>43211.26802083333</v>
      </c>
      <c r="I53" s="568">
        <v>43211.40746527778</v>
      </c>
      <c r="J53" s="566">
        <v>49.0</v>
      </c>
      <c r="K53" s="566">
        <v>1.0627049E7</v>
      </c>
      <c r="L53" s="566">
        <v>2400.0</v>
      </c>
      <c r="M53" s="566">
        <v>2393.82</v>
      </c>
      <c r="N53" s="566">
        <v>2393.82</v>
      </c>
      <c r="O53" s="567">
        <v>0.0</v>
      </c>
      <c r="P53" s="566">
        <v>2379.646</v>
      </c>
    </row>
    <row r="54" ht="15.75" customHeight="1">
      <c r="A54" s="566" t="s">
        <v>1683</v>
      </c>
      <c r="B54" s="566" t="s">
        <v>1831</v>
      </c>
      <c r="C54" s="566" t="s">
        <v>543</v>
      </c>
      <c r="D54" s="566">
        <v>10627.0</v>
      </c>
      <c r="E54" s="566" t="s">
        <v>1832</v>
      </c>
      <c r="F54" s="566" t="s">
        <v>1833</v>
      </c>
      <c r="G54" s="566">
        <v>73.916452</v>
      </c>
      <c r="H54" s="568">
        <v>43211.79996527778</v>
      </c>
      <c r="I54" s="568">
        <v>43211.88949074074</v>
      </c>
      <c r="J54" s="566">
        <v>50.0</v>
      </c>
      <c r="K54" s="566">
        <v>1.062705E7</v>
      </c>
      <c r="L54" s="566">
        <v>2000.0</v>
      </c>
      <c r="M54" s="566">
        <v>1996.029</v>
      </c>
      <c r="N54" s="566">
        <v>1996.029</v>
      </c>
      <c r="O54" s="567">
        <v>0.0</v>
      </c>
      <c r="P54" s="566">
        <v>1987.624</v>
      </c>
    </row>
    <row r="55" ht="15.75" customHeight="1">
      <c r="A55" s="566" t="s">
        <v>1683</v>
      </c>
      <c r="B55" s="566" t="s">
        <v>1834</v>
      </c>
      <c r="C55" s="566" t="s">
        <v>543</v>
      </c>
      <c r="D55" s="566">
        <v>10627.0</v>
      </c>
      <c r="E55" s="566" t="s">
        <v>1835</v>
      </c>
      <c r="F55" s="566" t="s">
        <v>1836</v>
      </c>
      <c r="G55" s="566">
        <v>77.872849</v>
      </c>
      <c r="H55" s="568">
        <v>43212.85135416667</v>
      </c>
      <c r="I55" s="568">
        <v>43212.954722222225</v>
      </c>
      <c r="J55" s="566">
        <v>51.0</v>
      </c>
      <c r="K55" s="566">
        <v>1.0627051E7</v>
      </c>
      <c r="L55" s="566">
        <v>1662.0</v>
      </c>
      <c r="M55" s="566">
        <v>1654.379</v>
      </c>
      <c r="N55" s="566">
        <v>1654.379</v>
      </c>
      <c r="O55" s="567">
        <v>0.0</v>
      </c>
      <c r="P55" s="566">
        <v>1648.616</v>
      </c>
    </row>
    <row r="56" ht="15.75" customHeight="1">
      <c r="A56" s="566" t="s">
        <v>1683</v>
      </c>
      <c r="B56" s="566" t="s">
        <v>1837</v>
      </c>
      <c r="C56" s="566" t="s">
        <v>543</v>
      </c>
      <c r="D56" s="566">
        <v>10627.0</v>
      </c>
      <c r="E56" s="566" t="s">
        <v>1838</v>
      </c>
      <c r="F56" s="566" t="s">
        <v>1839</v>
      </c>
      <c r="G56" s="566">
        <v>59.992617</v>
      </c>
      <c r="H56" s="568">
        <v>43219.96802083333</v>
      </c>
      <c r="I56" s="568">
        <v>43220.127337962964</v>
      </c>
      <c r="J56" s="566">
        <v>53.0</v>
      </c>
      <c r="K56" s="566">
        <v>1.0627053E7</v>
      </c>
      <c r="L56" s="566">
        <v>2036.0</v>
      </c>
      <c r="M56" s="566">
        <v>2029.224</v>
      </c>
      <c r="N56" s="566">
        <v>2029.224</v>
      </c>
      <c r="O56" s="567">
        <v>0.0</v>
      </c>
      <c r="P56" s="566">
        <v>2021.948</v>
      </c>
    </row>
    <row r="57" ht="15.75" customHeight="1">
      <c r="A57" s="566" t="s">
        <v>1683</v>
      </c>
      <c r="B57" s="566" t="s">
        <v>1840</v>
      </c>
      <c r="C57" s="566" t="s">
        <v>543</v>
      </c>
      <c r="D57" s="566">
        <v>10627.0</v>
      </c>
      <c r="E57" s="566" t="s">
        <v>1841</v>
      </c>
      <c r="F57" s="566" t="s">
        <v>1699</v>
      </c>
      <c r="G57" s="566">
        <v>60.560254</v>
      </c>
      <c r="H57" s="568">
        <v>43221.16940972222</v>
      </c>
      <c r="I57" s="568">
        <v>43221.32059027778</v>
      </c>
      <c r="J57" s="566">
        <v>54.0</v>
      </c>
      <c r="K57" s="566">
        <v>1.0627054E7</v>
      </c>
      <c r="L57" s="566">
        <v>1760.0</v>
      </c>
      <c r="M57" s="566">
        <v>1748.819</v>
      </c>
      <c r="N57" s="566">
        <v>1748.819</v>
      </c>
      <c r="O57" s="567">
        <v>0.0</v>
      </c>
      <c r="P57" s="566">
        <v>1730.326</v>
      </c>
    </row>
    <row r="58" ht="15.75" customHeight="1">
      <c r="A58" s="566" t="s">
        <v>1683</v>
      </c>
      <c r="B58" s="566" t="s">
        <v>1842</v>
      </c>
      <c r="C58" s="566" t="s">
        <v>543</v>
      </c>
      <c r="D58" s="566">
        <v>10627.0</v>
      </c>
      <c r="E58" s="566" t="s">
        <v>1843</v>
      </c>
      <c r="F58" s="566" t="s">
        <v>1844</v>
      </c>
      <c r="G58" s="566">
        <v>67.228448</v>
      </c>
      <c r="H58" s="568">
        <v>43222.62053240741</v>
      </c>
      <c r="I58" s="568">
        <v>43222.65675925926</v>
      </c>
      <c r="J58" s="566">
        <v>55.0</v>
      </c>
      <c r="K58" s="566">
        <v>1.0627055E7</v>
      </c>
      <c r="L58" s="566">
        <v>1001.0</v>
      </c>
      <c r="M58" s="566">
        <v>999.598</v>
      </c>
      <c r="N58" s="566">
        <v>999.598</v>
      </c>
      <c r="O58" s="567">
        <v>0.0</v>
      </c>
      <c r="P58" s="566">
        <v>994.165</v>
      </c>
    </row>
    <row r="59" ht="15.75" customHeight="1">
      <c r="A59" s="566" t="s">
        <v>1683</v>
      </c>
      <c r="B59" s="566" t="s">
        <v>1845</v>
      </c>
      <c r="C59" s="566" t="s">
        <v>543</v>
      </c>
      <c r="D59" s="566">
        <v>10627.0</v>
      </c>
      <c r="E59" s="566" t="s">
        <v>1846</v>
      </c>
      <c r="F59" s="566" t="s">
        <v>1847</v>
      </c>
      <c r="G59" s="566">
        <v>72.300995</v>
      </c>
      <c r="H59" s="568">
        <v>43223.34232638889</v>
      </c>
      <c r="I59" s="568">
        <v>43223.44609953704</v>
      </c>
      <c r="J59" s="566">
        <v>56.0</v>
      </c>
      <c r="K59" s="566">
        <v>1.0627056E7</v>
      </c>
      <c r="L59" s="566">
        <v>2232.0</v>
      </c>
      <c r="M59" s="566">
        <v>2224.206</v>
      </c>
      <c r="N59" s="566">
        <v>2224.206</v>
      </c>
      <c r="O59" s="567">
        <v>0.0</v>
      </c>
      <c r="P59" s="566">
        <v>2218.565</v>
      </c>
    </row>
    <row r="60" ht="15.75" customHeight="1">
      <c r="A60" s="566" t="s">
        <v>1683</v>
      </c>
      <c r="B60" s="566" t="s">
        <v>1848</v>
      </c>
      <c r="C60" s="566" t="s">
        <v>23</v>
      </c>
      <c r="D60" s="566">
        <v>88657.0</v>
      </c>
      <c r="E60" s="566" t="s">
        <v>1849</v>
      </c>
      <c r="F60" s="566" t="s">
        <v>1850</v>
      </c>
      <c r="G60" s="566">
        <v>56.817609</v>
      </c>
      <c r="H60" s="568">
        <v>43223.67427083333</v>
      </c>
      <c r="I60" s="568">
        <v>43223.71126157408</v>
      </c>
      <c r="J60" s="566">
        <v>3.0</v>
      </c>
      <c r="K60" s="566">
        <v>8.8657003E7</v>
      </c>
      <c r="L60" s="566">
        <v>1670.0</v>
      </c>
      <c r="M60" s="566">
        <v>1664.616</v>
      </c>
      <c r="N60" s="566">
        <v>1664.616</v>
      </c>
      <c r="O60" s="567">
        <v>0.0</v>
      </c>
      <c r="P60" s="566">
        <v>1662.573</v>
      </c>
    </row>
    <row r="61" ht="15.75" customHeight="1">
      <c r="A61" s="566" t="s">
        <v>1683</v>
      </c>
      <c r="B61" s="566" t="s">
        <v>1851</v>
      </c>
      <c r="C61" s="566" t="s">
        <v>543</v>
      </c>
      <c r="D61" s="566">
        <v>10627.0</v>
      </c>
      <c r="E61" s="566" t="s">
        <v>1852</v>
      </c>
      <c r="F61" s="566" t="s">
        <v>1853</v>
      </c>
      <c r="G61" s="566">
        <v>58.288479</v>
      </c>
      <c r="H61" s="568">
        <v>43224.61107638889</v>
      </c>
      <c r="I61" s="568">
        <v>43224.6481712963</v>
      </c>
      <c r="J61" s="566">
        <v>57.0</v>
      </c>
      <c r="K61" s="566">
        <v>1.0627057E7</v>
      </c>
      <c r="L61" s="566">
        <v>1001.0</v>
      </c>
      <c r="M61" s="566">
        <v>994.605</v>
      </c>
      <c r="N61" s="566">
        <v>994.605</v>
      </c>
      <c r="O61" s="567">
        <v>0.0</v>
      </c>
      <c r="P61" s="566">
        <v>993.161</v>
      </c>
    </row>
    <row r="62" ht="15.75" customHeight="1">
      <c r="A62" s="566" t="s">
        <v>1683</v>
      </c>
      <c r="B62" s="566" t="s">
        <v>1854</v>
      </c>
      <c r="C62" s="566" t="s">
        <v>543</v>
      </c>
      <c r="D62" s="566">
        <v>10627.0</v>
      </c>
      <c r="E62" s="566" t="s">
        <v>1855</v>
      </c>
      <c r="F62" s="566" t="s">
        <v>1856</v>
      </c>
      <c r="G62" s="566">
        <v>56.737669</v>
      </c>
      <c r="H62" s="568">
        <v>43226.4659375</v>
      </c>
      <c r="I62" s="568">
        <v>43226.567245370374</v>
      </c>
      <c r="J62" s="566">
        <v>58.0</v>
      </c>
      <c r="K62" s="566">
        <v>1.0627058E7</v>
      </c>
      <c r="L62" s="566">
        <v>1949.0</v>
      </c>
      <c r="M62" s="566">
        <v>1939.223</v>
      </c>
      <c r="N62" s="566">
        <v>1939.223</v>
      </c>
      <c r="O62" s="567">
        <v>0.0</v>
      </c>
      <c r="P62" s="566">
        <v>1932.548</v>
      </c>
    </row>
    <row r="63" ht="15.75" customHeight="1">
      <c r="A63" s="566" t="s">
        <v>1683</v>
      </c>
      <c r="B63" s="566" t="s">
        <v>1857</v>
      </c>
      <c r="C63" s="566" t="s">
        <v>543</v>
      </c>
      <c r="D63" s="566">
        <v>10627.0</v>
      </c>
      <c r="E63" s="566" t="s">
        <v>1858</v>
      </c>
      <c r="F63" s="566" t="s">
        <v>1859</v>
      </c>
      <c r="G63" s="566">
        <v>51.300872</v>
      </c>
      <c r="H63" s="568">
        <v>43230.205509259256</v>
      </c>
      <c r="I63" s="568">
        <v>43230.311689814815</v>
      </c>
      <c r="J63" s="566">
        <v>60.0</v>
      </c>
      <c r="K63" s="566">
        <v>1.062706E7</v>
      </c>
      <c r="L63" s="566">
        <v>1125.0</v>
      </c>
      <c r="M63" s="566">
        <v>1106.949</v>
      </c>
      <c r="N63" s="566">
        <v>1106.949</v>
      </c>
      <c r="O63" s="567">
        <v>0.0</v>
      </c>
      <c r="P63" s="566">
        <v>1018.824</v>
      </c>
    </row>
    <row r="64" ht="15.75" customHeight="1">
      <c r="A64" s="566" t="s">
        <v>1683</v>
      </c>
      <c r="B64" s="566" t="s">
        <v>1860</v>
      </c>
      <c r="C64" s="566" t="s">
        <v>23</v>
      </c>
      <c r="D64" s="566">
        <v>88657.0</v>
      </c>
      <c r="E64" s="566" t="s">
        <v>1861</v>
      </c>
      <c r="F64" s="566" t="s">
        <v>1862</v>
      </c>
      <c r="G64" s="566">
        <v>44.59196</v>
      </c>
      <c r="H64" s="568">
        <v>43237.90274305556</v>
      </c>
      <c r="I64" s="568">
        <v>43238.00056712963</v>
      </c>
      <c r="J64" s="566">
        <v>4.0</v>
      </c>
      <c r="K64" s="566">
        <v>8.8657004E7</v>
      </c>
      <c r="L64" s="566">
        <v>1922.0</v>
      </c>
      <c r="M64" s="566">
        <v>1913.226</v>
      </c>
      <c r="N64" s="566">
        <v>1913.226</v>
      </c>
      <c r="O64" s="567">
        <v>0.0</v>
      </c>
      <c r="P64" s="566">
        <v>1885.702</v>
      </c>
    </row>
    <row r="65" ht="15.75" customHeight="1">
      <c r="A65" s="566" t="s">
        <v>1683</v>
      </c>
      <c r="B65" s="566" t="s">
        <v>1794</v>
      </c>
      <c r="C65" s="566" t="s">
        <v>543</v>
      </c>
      <c r="D65" s="566">
        <v>10627.0</v>
      </c>
      <c r="E65" s="566" t="s">
        <v>1863</v>
      </c>
      <c r="F65" s="566" t="s">
        <v>1864</v>
      </c>
      <c r="G65" s="566">
        <v>41.565389</v>
      </c>
      <c r="H65" s="568">
        <v>43241.349965277775</v>
      </c>
      <c r="I65" s="568">
        <v>43241.41616898148</v>
      </c>
      <c r="J65" s="566">
        <v>62.0</v>
      </c>
      <c r="K65" s="566">
        <v>1.0627062E7</v>
      </c>
      <c r="L65" s="566">
        <v>1713.0</v>
      </c>
      <c r="M65" s="566">
        <v>1709.603</v>
      </c>
      <c r="N65" s="566">
        <v>1709.603</v>
      </c>
      <c r="O65" s="567">
        <v>0.0</v>
      </c>
      <c r="P65" s="566">
        <v>1706.043</v>
      </c>
    </row>
    <row r="66" ht="15.75" customHeight="1">
      <c r="A66" s="566" t="s">
        <v>1683</v>
      </c>
      <c r="B66" s="566" t="s">
        <v>1865</v>
      </c>
      <c r="C66" s="566" t="s">
        <v>543</v>
      </c>
      <c r="D66" s="566">
        <v>10627.0</v>
      </c>
      <c r="E66" s="566" t="s">
        <v>1866</v>
      </c>
      <c r="F66" s="566" t="s">
        <v>1867</v>
      </c>
      <c r="G66" s="566">
        <v>54.246085</v>
      </c>
      <c r="H66" s="568">
        <v>43241.40898148148</v>
      </c>
      <c r="I66" s="568">
        <v>43241.47927083333</v>
      </c>
      <c r="J66" s="566">
        <v>63.0</v>
      </c>
      <c r="K66" s="566">
        <v>1.0627063E7</v>
      </c>
      <c r="L66" s="566">
        <v>1620.0</v>
      </c>
      <c r="M66" s="566">
        <v>1614.603</v>
      </c>
      <c r="N66" s="566">
        <v>1614.603</v>
      </c>
      <c r="O66" s="567">
        <v>0.0</v>
      </c>
      <c r="P66" s="566">
        <v>1613.355</v>
      </c>
    </row>
    <row r="67" ht="15.75" customHeight="1">
      <c r="A67" s="566" t="s">
        <v>1683</v>
      </c>
      <c r="B67" s="566" t="s">
        <v>1868</v>
      </c>
      <c r="C67" s="566" t="s">
        <v>543</v>
      </c>
      <c r="D67" s="566">
        <v>10627.0</v>
      </c>
      <c r="E67" s="566" t="s">
        <v>1869</v>
      </c>
      <c r="F67" s="566" t="s">
        <v>1870</v>
      </c>
      <c r="G67" s="566">
        <v>29.345443</v>
      </c>
      <c r="H67" s="568">
        <v>43249.85204861111</v>
      </c>
      <c r="I67" s="568">
        <v>43249.88914351852</v>
      </c>
      <c r="J67" s="566">
        <v>65.0</v>
      </c>
      <c r="K67" s="566">
        <v>1.0627065E7</v>
      </c>
      <c r="L67" s="566">
        <v>1361.0</v>
      </c>
      <c r="M67" s="566">
        <v>1354.605</v>
      </c>
      <c r="N67" s="566">
        <v>1354.605</v>
      </c>
      <c r="O67" s="567">
        <v>0.0</v>
      </c>
      <c r="P67" s="566">
        <v>1353.32</v>
      </c>
    </row>
    <row r="68" ht="15.75" customHeight="1">
      <c r="A68" s="566" t="s">
        <v>1683</v>
      </c>
      <c r="B68" s="566" t="s">
        <v>1871</v>
      </c>
      <c r="C68" s="566" t="s">
        <v>543</v>
      </c>
      <c r="D68" s="566">
        <v>10627.0</v>
      </c>
      <c r="E68" s="566" t="s">
        <v>1872</v>
      </c>
      <c r="F68" s="566" t="s">
        <v>1873</v>
      </c>
      <c r="G68" s="566">
        <v>26.834145</v>
      </c>
      <c r="H68" s="568">
        <v>43251.84579861111</v>
      </c>
      <c r="I68" s="568">
        <v>43251.8825</v>
      </c>
      <c r="J68" s="566">
        <v>66.0</v>
      </c>
      <c r="K68" s="566">
        <v>1.0627066E7</v>
      </c>
      <c r="L68" s="566">
        <v>1396.0</v>
      </c>
      <c r="M68" s="566">
        <v>1389.617</v>
      </c>
      <c r="N68" s="566">
        <v>1389.617</v>
      </c>
      <c r="O68" s="567">
        <v>0.0</v>
      </c>
      <c r="P68" s="566">
        <v>1387.246</v>
      </c>
    </row>
    <row r="69" ht="15.75" customHeight="1">
      <c r="A69" s="566" t="s">
        <v>1683</v>
      </c>
      <c r="B69" s="566" t="s">
        <v>1874</v>
      </c>
      <c r="C69" s="566" t="s">
        <v>543</v>
      </c>
      <c r="D69" s="566">
        <v>10627.0</v>
      </c>
      <c r="E69" s="566" t="s">
        <v>1875</v>
      </c>
      <c r="F69" s="566" t="s">
        <v>1876</v>
      </c>
      <c r="G69" s="566">
        <v>33.170124</v>
      </c>
      <c r="H69" s="568">
        <v>43253.83678240741</v>
      </c>
      <c r="I69" s="568">
        <v>43253.87351851852</v>
      </c>
      <c r="J69" s="566">
        <v>67.0</v>
      </c>
      <c r="K69" s="566">
        <v>1.0627067E7</v>
      </c>
      <c r="L69" s="566">
        <v>1570.0</v>
      </c>
      <c r="M69" s="566">
        <v>1564.615</v>
      </c>
      <c r="N69" s="566">
        <v>1564.615</v>
      </c>
      <c r="O69" s="567">
        <v>0.0</v>
      </c>
      <c r="P69" s="566">
        <v>1562.967</v>
      </c>
    </row>
    <row r="70" ht="15.75" customHeight="1">
      <c r="A70" s="566" t="s">
        <v>1683</v>
      </c>
      <c r="B70" s="566" t="s">
        <v>1877</v>
      </c>
      <c r="C70" s="566" t="s">
        <v>543</v>
      </c>
      <c r="D70" s="566">
        <v>10627.0</v>
      </c>
      <c r="E70" s="566" t="s">
        <v>1878</v>
      </c>
      <c r="F70" s="566" t="s">
        <v>1879</v>
      </c>
      <c r="G70" s="566">
        <v>17.993148</v>
      </c>
      <c r="H70" s="568">
        <v>43257.8159375</v>
      </c>
      <c r="I70" s="568">
        <v>43257.853101851855</v>
      </c>
      <c r="J70" s="566">
        <v>69.0</v>
      </c>
      <c r="K70" s="566">
        <v>1.0627069E7</v>
      </c>
      <c r="L70" s="566">
        <v>1474.0</v>
      </c>
      <c r="M70" s="566">
        <v>1529.621</v>
      </c>
      <c r="N70" s="566">
        <v>1529.621</v>
      </c>
      <c r="O70" s="567">
        <v>0.0</v>
      </c>
      <c r="P70" s="566">
        <v>1527.507</v>
      </c>
    </row>
    <row r="71" ht="15.75" customHeight="1">
      <c r="A71" s="566" t="s">
        <v>1683</v>
      </c>
      <c r="B71" s="566" t="s">
        <v>1880</v>
      </c>
      <c r="C71" s="566" t="s">
        <v>23</v>
      </c>
      <c r="D71" s="566">
        <v>88657.0</v>
      </c>
      <c r="E71" s="566" t="s">
        <v>1881</v>
      </c>
      <c r="F71" s="566" t="s">
        <v>1882</v>
      </c>
      <c r="G71" s="566">
        <v>9.157052</v>
      </c>
      <c r="H71" s="568">
        <v>43262.14371527778</v>
      </c>
      <c r="I71" s="568">
        <v>43262.23881944444</v>
      </c>
      <c r="J71" s="566">
        <v>5.0</v>
      </c>
      <c r="K71" s="566">
        <v>8.8657005E7</v>
      </c>
      <c r="L71" s="566">
        <v>2011.0</v>
      </c>
      <c r="M71" s="566">
        <v>2003.227</v>
      </c>
      <c r="N71" s="566">
        <v>2003.227</v>
      </c>
      <c r="O71" s="567">
        <v>0.0</v>
      </c>
      <c r="P71" s="566">
        <v>1963.175</v>
      </c>
    </row>
    <row r="72" ht="15.75" customHeight="1">
      <c r="A72" s="566" t="s">
        <v>1683</v>
      </c>
      <c r="B72" s="566" t="s">
        <v>1754</v>
      </c>
      <c r="C72" s="566" t="s">
        <v>23</v>
      </c>
      <c r="D72" s="566">
        <v>88779.0</v>
      </c>
      <c r="E72" s="566" t="s">
        <v>1883</v>
      </c>
      <c r="F72" s="566" t="s">
        <v>1884</v>
      </c>
      <c r="G72" s="566">
        <v>39.63528</v>
      </c>
      <c r="H72" s="568">
        <v>43262.59649305556</v>
      </c>
      <c r="I72" s="568">
        <v>43262.70174768518</v>
      </c>
      <c r="J72" s="566">
        <v>1.0</v>
      </c>
      <c r="K72" s="566">
        <v>8.8779001E7</v>
      </c>
      <c r="L72" s="566">
        <v>2201.0</v>
      </c>
      <c r="M72" s="566">
        <v>2193.232</v>
      </c>
      <c r="N72" s="566">
        <v>2193.232</v>
      </c>
      <c r="O72" s="567">
        <v>0.0</v>
      </c>
      <c r="P72" s="566">
        <v>2154.431</v>
      </c>
    </row>
    <row r="73" ht="15.75" customHeight="1">
      <c r="A73" s="566" t="s">
        <v>1683</v>
      </c>
      <c r="B73" s="566" t="s">
        <v>1885</v>
      </c>
      <c r="C73" s="566" t="s">
        <v>543</v>
      </c>
      <c r="D73" s="566">
        <v>10627.0</v>
      </c>
      <c r="E73" s="566" t="s">
        <v>1886</v>
      </c>
      <c r="F73" s="566" t="s">
        <v>1887</v>
      </c>
      <c r="G73" s="566">
        <v>3.245681</v>
      </c>
      <c r="H73" s="568">
        <v>43276.34074074074</v>
      </c>
      <c r="I73" s="568">
        <v>43276.37792824074</v>
      </c>
      <c r="J73" s="566">
        <v>70.0</v>
      </c>
      <c r="K73" s="566">
        <v>1.062707E7</v>
      </c>
      <c r="L73" s="566">
        <v>1002.0</v>
      </c>
      <c r="M73" s="566">
        <v>999.11</v>
      </c>
      <c r="N73" s="566">
        <v>999.11</v>
      </c>
      <c r="O73" s="567">
        <v>0.0</v>
      </c>
      <c r="P73" s="566">
        <v>995.015</v>
      </c>
    </row>
    <row r="74" ht="15.75" customHeight="1">
      <c r="A74" s="566" t="s">
        <v>1683</v>
      </c>
      <c r="B74" s="566" t="s">
        <v>1854</v>
      </c>
      <c r="C74" s="566" t="s">
        <v>543</v>
      </c>
      <c r="D74" s="566">
        <v>10627.0</v>
      </c>
      <c r="E74" s="566" t="s">
        <v>1888</v>
      </c>
      <c r="F74" s="566" t="s">
        <v>1889</v>
      </c>
      <c r="G74" s="566">
        <v>359.709998</v>
      </c>
      <c r="H74" s="568">
        <v>43277.47288194444</v>
      </c>
      <c r="I74" s="568">
        <v>43277.509247685186</v>
      </c>
      <c r="J74" s="566">
        <v>72.0</v>
      </c>
      <c r="K74" s="566">
        <v>1.0627072E7</v>
      </c>
      <c r="L74" s="566">
        <v>945.0</v>
      </c>
      <c r="M74" s="566">
        <v>939.106</v>
      </c>
      <c r="N74" s="566">
        <v>939.106</v>
      </c>
      <c r="O74" s="567">
        <v>0.0</v>
      </c>
      <c r="P74" s="566">
        <v>936.331</v>
      </c>
    </row>
    <row r="75" ht="15.75" customHeight="1">
      <c r="A75" s="566" t="s">
        <v>1683</v>
      </c>
      <c r="B75" s="566" t="s">
        <v>1890</v>
      </c>
      <c r="C75" s="566" t="s">
        <v>543</v>
      </c>
      <c r="D75" s="566">
        <v>10627.0</v>
      </c>
      <c r="E75" s="566" t="s">
        <v>1891</v>
      </c>
      <c r="F75" s="566" t="s">
        <v>1892</v>
      </c>
      <c r="G75" s="566">
        <v>357.642839</v>
      </c>
      <c r="H75" s="568">
        <v>43278.599965277775</v>
      </c>
      <c r="I75" s="568">
        <v>43278.637453703705</v>
      </c>
      <c r="J75" s="566">
        <v>73.0</v>
      </c>
      <c r="K75" s="566">
        <v>1.0627073E7</v>
      </c>
      <c r="L75" s="566">
        <v>907.0</v>
      </c>
      <c r="M75" s="566">
        <v>904.104</v>
      </c>
      <c r="N75" s="566">
        <v>904.104</v>
      </c>
      <c r="O75" s="567">
        <v>0.0</v>
      </c>
      <c r="P75" s="566">
        <v>899.492</v>
      </c>
    </row>
    <row r="76" ht="15.75" customHeight="1">
      <c r="A76" s="566" t="s">
        <v>1683</v>
      </c>
      <c r="B76" s="566" t="s">
        <v>1893</v>
      </c>
      <c r="C76" s="566" t="s">
        <v>23</v>
      </c>
      <c r="D76" s="566">
        <v>88657.0</v>
      </c>
      <c r="E76" s="566" t="s">
        <v>1894</v>
      </c>
      <c r="F76" s="566" t="s">
        <v>1895</v>
      </c>
      <c r="G76" s="566">
        <v>356.221948</v>
      </c>
      <c r="H76" s="568">
        <v>43279.33677083333</v>
      </c>
      <c r="I76" s="568">
        <v>43279.64619212963</v>
      </c>
      <c r="J76" s="566">
        <v>6.0</v>
      </c>
      <c r="K76" s="566">
        <v>8.8657006E7</v>
      </c>
      <c r="L76" s="566">
        <v>1824.0</v>
      </c>
      <c r="M76" s="566">
        <v>1818.339</v>
      </c>
      <c r="N76" s="566">
        <v>1818.339</v>
      </c>
      <c r="O76" s="567">
        <v>0.0</v>
      </c>
      <c r="P76" s="566">
        <v>1777.856</v>
      </c>
    </row>
    <row r="77" ht="15.75" customHeight="1">
      <c r="A77" s="566" t="s">
        <v>1683</v>
      </c>
      <c r="B77" s="566" t="s">
        <v>1896</v>
      </c>
      <c r="C77" s="566" t="s">
        <v>543</v>
      </c>
      <c r="D77" s="566">
        <v>10754.0</v>
      </c>
      <c r="E77" s="566" t="s">
        <v>1897</v>
      </c>
      <c r="F77" s="566" t="s">
        <v>1898</v>
      </c>
      <c r="G77" s="566">
        <v>341.103223</v>
      </c>
      <c r="H77" s="568">
        <v>43287.64024305555</v>
      </c>
      <c r="I77" s="568">
        <v>43287.70663194444</v>
      </c>
      <c r="J77" s="566">
        <v>1.0</v>
      </c>
      <c r="K77" s="566">
        <v>1.0754001E7</v>
      </c>
      <c r="L77" s="566">
        <v>2001.0</v>
      </c>
      <c r="M77" s="566">
        <v>1997.876</v>
      </c>
      <c r="N77" s="566">
        <v>1997.876</v>
      </c>
      <c r="O77" s="567">
        <v>0.0</v>
      </c>
      <c r="P77" s="566">
        <v>1964.038</v>
      </c>
    </row>
    <row r="78" ht="15.75" customHeight="1">
      <c r="A78" s="566" t="s">
        <v>1683</v>
      </c>
      <c r="B78" s="566" t="s">
        <v>1802</v>
      </c>
      <c r="C78" s="566" t="s">
        <v>543</v>
      </c>
      <c r="D78" s="566">
        <v>10627.0</v>
      </c>
      <c r="E78" s="566" t="s">
        <v>1899</v>
      </c>
      <c r="F78" s="566" t="s">
        <v>1900</v>
      </c>
      <c r="G78" s="566">
        <v>341.070313</v>
      </c>
      <c r="H78" s="568">
        <v>43287.70582175926</v>
      </c>
      <c r="I78" s="568">
        <v>43287.74182870371</v>
      </c>
      <c r="J78" s="566">
        <v>74.0</v>
      </c>
      <c r="K78" s="566">
        <v>1.0627074E7</v>
      </c>
      <c r="L78" s="566">
        <v>1502.0</v>
      </c>
      <c r="M78" s="566">
        <v>1499.454</v>
      </c>
      <c r="N78" s="566">
        <v>1499.454</v>
      </c>
      <c r="O78" s="567">
        <v>0.0</v>
      </c>
      <c r="P78" s="566">
        <v>1494.906</v>
      </c>
    </row>
    <row r="79" ht="15.75" customHeight="1">
      <c r="A79" s="566" t="s">
        <v>1683</v>
      </c>
      <c r="B79" s="566" t="s">
        <v>1779</v>
      </c>
      <c r="C79" s="566" t="s">
        <v>543</v>
      </c>
      <c r="D79" s="566">
        <v>10627.0</v>
      </c>
      <c r="E79" s="566" t="s">
        <v>1901</v>
      </c>
      <c r="F79" s="566" t="s">
        <v>1902</v>
      </c>
      <c r="G79" s="566">
        <v>349.150962</v>
      </c>
      <c r="H79" s="568">
        <v>43289.23399305555</v>
      </c>
      <c r="I79" s="568">
        <v>43289.49108796296</v>
      </c>
      <c r="J79" s="566">
        <v>76.0</v>
      </c>
      <c r="K79" s="566">
        <v>1.0627076E7</v>
      </c>
      <c r="L79" s="566">
        <v>2198.0</v>
      </c>
      <c r="M79" s="566">
        <v>2188.512</v>
      </c>
      <c r="N79" s="566">
        <v>2188.512</v>
      </c>
      <c r="O79" s="567">
        <v>0.0</v>
      </c>
      <c r="P79" s="566">
        <v>2115.166</v>
      </c>
    </row>
    <row r="80" ht="15.75" customHeight="1">
      <c r="A80" s="566" t="s">
        <v>1683</v>
      </c>
      <c r="B80" s="566" t="s">
        <v>1893</v>
      </c>
      <c r="C80" s="566" t="s">
        <v>543</v>
      </c>
      <c r="D80" s="566">
        <v>10627.0</v>
      </c>
      <c r="E80" s="566" t="s">
        <v>1903</v>
      </c>
      <c r="F80" s="566" t="s">
        <v>1904</v>
      </c>
      <c r="G80" s="566">
        <v>324.328455</v>
      </c>
      <c r="H80" s="568">
        <v>43289.9721875</v>
      </c>
      <c r="I80" s="568">
        <v>43290.48267361111</v>
      </c>
      <c r="J80" s="566">
        <v>79.0</v>
      </c>
      <c r="K80" s="566">
        <v>1.0627079E7</v>
      </c>
      <c r="L80" s="566">
        <v>1063.0</v>
      </c>
      <c r="M80" s="566">
        <v>1528.786</v>
      </c>
      <c r="N80" s="566">
        <v>1528.786</v>
      </c>
      <c r="O80" s="567">
        <v>0.0</v>
      </c>
      <c r="P80" s="566">
        <v>1437.26</v>
      </c>
    </row>
    <row r="81" ht="15.75" customHeight="1">
      <c r="A81" s="566" t="s">
        <v>1683</v>
      </c>
      <c r="B81" s="566" t="s">
        <v>1905</v>
      </c>
      <c r="C81" s="566" t="s">
        <v>543</v>
      </c>
      <c r="D81" s="566">
        <v>10627.0</v>
      </c>
      <c r="E81" s="566" t="s">
        <v>1906</v>
      </c>
      <c r="F81" s="566" t="s">
        <v>1907</v>
      </c>
      <c r="G81" s="566">
        <v>331.081764</v>
      </c>
      <c r="H81" s="568">
        <v>43290.50412037037</v>
      </c>
      <c r="I81" s="568">
        <v>43290.60351851852</v>
      </c>
      <c r="J81" s="566">
        <v>80.0</v>
      </c>
      <c r="K81" s="566">
        <v>1.062708E7</v>
      </c>
      <c r="L81" s="566">
        <v>980.0</v>
      </c>
      <c r="M81" s="566">
        <v>974.293</v>
      </c>
      <c r="N81" s="566">
        <v>974.293</v>
      </c>
      <c r="O81" s="567">
        <v>0.0</v>
      </c>
      <c r="P81" s="566">
        <v>966.12</v>
      </c>
    </row>
    <row r="82" ht="15.75" customHeight="1">
      <c r="A82" s="566" t="s">
        <v>1683</v>
      </c>
      <c r="B82" s="566" t="s">
        <v>1908</v>
      </c>
      <c r="C82" s="566" t="s">
        <v>543</v>
      </c>
      <c r="D82" s="566">
        <v>10627.0</v>
      </c>
      <c r="E82" s="566" t="s">
        <v>1909</v>
      </c>
      <c r="F82" s="566" t="s">
        <v>1910</v>
      </c>
      <c r="G82" s="566">
        <v>348.342339</v>
      </c>
      <c r="H82" s="568">
        <v>43291.35690972222</v>
      </c>
      <c r="I82" s="568">
        <v>43291.39378472222</v>
      </c>
      <c r="J82" s="566">
        <v>81.0</v>
      </c>
      <c r="K82" s="566">
        <v>1.0627081E7</v>
      </c>
      <c r="L82" s="566">
        <v>1020.0</v>
      </c>
      <c r="M82" s="566">
        <v>1014.453</v>
      </c>
      <c r="N82" s="566">
        <v>1014.453</v>
      </c>
      <c r="O82" s="567">
        <v>0.0</v>
      </c>
      <c r="P82" s="566">
        <v>1012.248</v>
      </c>
    </row>
    <row r="83" ht="15.75" customHeight="1">
      <c r="A83" s="566" t="s">
        <v>1683</v>
      </c>
      <c r="B83" s="566" t="s">
        <v>1911</v>
      </c>
      <c r="C83" s="566" t="s">
        <v>23</v>
      </c>
      <c r="D83" s="566">
        <v>88657.0</v>
      </c>
      <c r="E83" s="566" t="s">
        <v>1912</v>
      </c>
      <c r="F83" s="566" t="s">
        <v>1913</v>
      </c>
      <c r="G83" s="566">
        <v>318.218138</v>
      </c>
      <c r="H83" s="568">
        <v>43291.90263888889</v>
      </c>
      <c r="I83" s="568">
        <v>43292.00436342593</v>
      </c>
      <c r="J83" s="566">
        <v>7.0</v>
      </c>
      <c r="K83" s="566">
        <v>8.8657007E7</v>
      </c>
      <c r="L83" s="566">
        <v>1296.0</v>
      </c>
      <c r="M83" s="566">
        <v>1294.063</v>
      </c>
      <c r="N83" s="566">
        <v>1294.063</v>
      </c>
      <c r="O83" s="567">
        <v>0.0</v>
      </c>
      <c r="P83" s="566">
        <v>1241.998</v>
      </c>
    </row>
    <row r="84" ht="15.75" customHeight="1">
      <c r="A84" s="566" t="s">
        <v>1683</v>
      </c>
      <c r="B84" s="566" t="s">
        <v>1914</v>
      </c>
      <c r="C84" s="566" t="s">
        <v>543</v>
      </c>
      <c r="D84" s="566">
        <v>10754.0</v>
      </c>
      <c r="E84" s="566" t="s">
        <v>1915</v>
      </c>
      <c r="F84" s="566" t="s">
        <v>1916</v>
      </c>
      <c r="G84" s="566">
        <v>333.553198</v>
      </c>
      <c r="H84" s="568">
        <v>43292.14871527778</v>
      </c>
      <c r="I84" s="568">
        <v>43292.34543981482</v>
      </c>
      <c r="J84" s="566">
        <v>2.0</v>
      </c>
      <c r="K84" s="566">
        <v>1.0754002E7</v>
      </c>
      <c r="L84" s="566">
        <v>2320.0</v>
      </c>
      <c r="M84" s="566">
        <v>2979.191</v>
      </c>
      <c r="N84" s="566">
        <v>2979.191</v>
      </c>
      <c r="O84" s="567">
        <v>0.0</v>
      </c>
      <c r="P84" s="566">
        <v>2866.694</v>
      </c>
    </row>
    <row r="85" ht="15.75" customHeight="1">
      <c r="A85" s="566" t="s">
        <v>1683</v>
      </c>
      <c r="B85" s="566" t="s">
        <v>1893</v>
      </c>
      <c r="C85" s="566" t="s">
        <v>543</v>
      </c>
      <c r="D85" s="566">
        <v>10627.0</v>
      </c>
      <c r="E85" s="566" t="s">
        <v>1917</v>
      </c>
      <c r="F85" s="566" t="s">
        <v>1918</v>
      </c>
      <c r="G85" s="566">
        <v>344.812252</v>
      </c>
      <c r="H85" s="568">
        <v>43292.284108796295</v>
      </c>
      <c r="I85" s="568">
        <v>43292.32550925926</v>
      </c>
      <c r="J85" s="566">
        <v>82.0</v>
      </c>
      <c r="K85" s="566">
        <v>1.0627082E7</v>
      </c>
      <c r="L85" s="566">
        <v>300.0</v>
      </c>
      <c r="M85" s="566">
        <v>1034.618</v>
      </c>
      <c r="N85" s="566">
        <v>1034.618</v>
      </c>
      <c r="O85" s="567">
        <v>0.0</v>
      </c>
      <c r="P85" s="566">
        <v>1031.589</v>
      </c>
    </row>
    <row r="86" ht="15.75" customHeight="1">
      <c r="A86" s="566" t="s">
        <v>1683</v>
      </c>
      <c r="B86" s="566" t="s">
        <v>1919</v>
      </c>
      <c r="C86" s="566" t="s">
        <v>543</v>
      </c>
      <c r="D86" s="566">
        <v>10627.0</v>
      </c>
      <c r="E86" s="566" t="s">
        <v>1920</v>
      </c>
      <c r="F86" s="566" t="s">
        <v>1921</v>
      </c>
      <c r="G86" s="566">
        <v>320.038356</v>
      </c>
      <c r="H86" s="568">
        <v>43292.89981481482</v>
      </c>
      <c r="I86" s="568">
        <v>43293.0033912037</v>
      </c>
      <c r="J86" s="566">
        <v>83.0</v>
      </c>
      <c r="K86" s="566">
        <v>1.0627083E7</v>
      </c>
      <c r="L86" s="566">
        <v>1120.0</v>
      </c>
      <c r="M86" s="566">
        <v>1114.21</v>
      </c>
      <c r="N86" s="566">
        <v>1114.21</v>
      </c>
      <c r="O86" s="567">
        <v>0.0</v>
      </c>
      <c r="P86" s="566">
        <v>1080.784</v>
      </c>
    </row>
    <row r="87" ht="15.75" customHeight="1">
      <c r="A87" s="566" t="s">
        <v>1683</v>
      </c>
      <c r="B87" s="566" t="s">
        <v>1922</v>
      </c>
      <c r="C87" s="566" t="s">
        <v>543</v>
      </c>
      <c r="D87" s="566">
        <v>10627.0</v>
      </c>
      <c r="E87" s="566" t="s">
        <v>1923</v>
      </c>
      <c r="F87" s="566" t="s">
        <v>1924</v>
      </c>
      <c r="G87" s="566">
        <v>343.996215</v>
      </c>
      <c r="H87" s="568">
        <v>43293.21175925926</v>
      </c>
      <c r="I87" s="568">
        <v>43293.28790509259</v>
      </c>
      <c r="J87" s="566">
        <v>84.0</v>
      </c>
      <c r="K87" s="566">
        <v>1.0627084E7</v>
      </c>
      <c r="L87" s="566">
        <v>1614.0</v>
      </c>
      <c r="M87" s="566">
        <v>1609.613</v>
      </c>
      <c r="N87" s="566">
        <v>1609.613</v>
      </c>
      <c r="O87" s="567">
        <v>0.0</v>
      </c>
      <c r="P87" s="566">
        <v>1606.272</v>
      </c>
    </row>
    <row r="88" ht="15.75" customHeight="1">
      <c r="A88" s="566" t="s">
        <v>1683</v>
      </c>
      <c r="B88" s="566" t="s">
        <v>1925</v>
      </c>
      <c r="C88" s="566" t="s">
        <v>543</v>
      </c>
      <c r="D88" s="566">
        <v>10627.0</v>
      </c>
      <c r="E88" s="566" t="s">
        <v>1926</v>
      </c>
      <c r="F88" s="566" t="s">
        <v>1927</v>
      </c>
      <c r="G88" s="566">
        <v>341.810921</v>
      </c>
      <c r="H88" s="568">
        <v>43293.61454861111</v>
      </c>
      <c r="I88" s="568">
        <v>43293.652037037034</v>
      </c>
      <c r="J88" s="566">
        <v>85.0</v>
      </c>
      <c r="K88" s="566">
        <v>1.0627085E7</v>
      </c>
      <c r="L88" s="566">
        <v>1327.0</v>
      </c>
      <c r="M88" s="566">
        <v>1324.609</v>
      </c>
      <c r="N88" s="566">
        <v>1324.609</v>
      </c>
      <c r="O88" s="567">
        <v>0.0</v>
      </c>
      <c r="P88" s="566">
        <v>1319.581</v>
      </c>
    </row>
    <row r="89" ht="15.75" customHeight="1">
      <c r="A89" s="566" t="s">
        <v>1683</v>
      </c>
      <c r="B89" s="566" t="s">
        <v>1928</v>
      </c>
      <c r="C89" s="566" t="s">
        <v>543</v>
      </c>
      <c r="D89" s="566">
        <v>10754.0</v>
      </c>
      <c r="E89" s="566" t="s">
        <v>1929</v>
      </c>
      <c r="F89" s="566" t="s">
        <v>1930</v>
      </c>
      <c r="G89" s="566">
        <v>341.62046</v>
      </c>
      <c r="H89" s="568">
        <v>43294.208287037036</v>
      </c>
      <c r="I89" s="568">
        <v>43294.27990740741</v>
      </c>
      <c r="J89" s="566">
        <v>3.0</v>
      </c>
      <c r="K89" s="566">
        <v>1.0754003E7</v>
      </c>
      <c r="L89" s="566">
        <v>1688.0</v>
      </c>
      <c r="M89" s="566">
        <v>1684.617</v>
      </c>
      <c r="N89" s="566">
        <v>1684.617</v>
      </c>
      <c r="O89" s="567">
        <v>0.0</v>
      </c>
      <c r="P89" s="566">
        <v>1680.225</v>
      </c>
    </row>
    <row r="90" ht="15.75" customHeight="1">
      <c r="A90" s="566" t="s">
        <v>1683</v>
      </c>
      <c r="B90" s="566" t="s">
        <v>1931</v>
      </c>
      <c r="C90" s="566" t="s">
        <v>543</v>
      </c>
      <c r="D90" s="566">
        <v>10754.0</v>
      </c>
      <c r="E90" s="566" t="s">
        <v>1932</v>
      </c>
      <c r="F90" s="566" t="s">
        <v>1933</v>
      </c>
      <c r="G90" s="566">
        <v>341.56992</v>
      </c>
      <c r="H90" s="568">
        <v>43294.3409375</v>
      </c>
      <c r="I90" s="568">
        <v>43294.40597222222</v>
      </c>
      <c r="J90" s="566">
        <v>4.0</v>
      </c>
      <c r="K90" s="566">
        <v>1.0754004E7</v>
      </c>
      <c r="L90" s="566">
        <v>1614.0</v>
      </c>
      <c r="M90" s="566">
        <v>1609.618</v>
      </c>
      <c r="N90" s="566">
        <v>1609.618</v>
      </c>
      <c r="O90" s="567">
        <v>0.0</v>
      </c>
      <c r="P90" s="566">
        <v>1585.485</v>
      </c>
    </row>
    <row r="91" ht="15.75" customHeight="1">
      <c r="A91" s="566" t="s">
        <v>1683</v>
      </c>
      <c r="B91" s="566" t="s">
        <v>1934</v>
      </c>
      <c r="C91" s="566" t="s">
        <v>23</v>
      </c>
      <c r="D91" s="566">
        <v>88657.0</v>
      </c>
      <c r="E91" s="566" t="s">
        <v>1935</v>
      </c>
      <c r="F91" s="566" t="s">
        <v>1936</v>
      </c>
      <c r="G91" s="566">
        <v>309.003479</v>
      </c>
      <c r="H91" s="568">
        <v>43296.82069444445</v>
      </c>
      <c r="I91" s="568">
        <v>43296.82561342593</v>
      </c>
      <c r="J91" s="566">
        <v>8.0</v>
      </c>
      <c r="K91" s="566">
        <v>8.8657008E7</v>
      </c>
      <c r="L91" s="566">
        <v>195.0</v>
      </c>
      <c r="M91" s="566">
        <v>224.657</v>
      </c>
      <c r="N91" s="566">
        <v>224.657</v>
      </c>
      <c r="O91" s="567">
        <v>0.0</v>
      </c>
      <c r="P91" s="566">
        <v>221.872</v>
      </c>
    </row>
    <row r="92" ht="15.75" customHeight="1">
      <c r="A92" s="566" t="s">
        <v>1683</v>
      </c>
      <c r="B92" s="566" t="s">
        <v>1827</v>
      </c>
      <c r="C92" s="566" t="s">
        <v>543</v>
      </c>
      <c r="D92" s="566">
        <v>10754.0</v>
      </c>
      <c r="E92" s="566" t="s">
        <v>1937</v>
      </c>
      <c r="F92" s="566" t="s">
        <v>1938</v>
      </c>
      <c r="G92" s="566">
        <v>321.781856</v>
      </c>
      <c r="H92" s="568">
        <v>43299.79922453704</v>
      </c>
      <c r="I92" s="568">
        <v>43299.904282407406</v>
      </c>
      <c r="J92" s="566">
        <v>5.0</v>
      </c>
      <c r="K92" s="566">
        <v>1.0754005E7</v>
      </c>
      <c r="L92" s="566">
        <v>1501.0</v>
      </c>
      <c r="M92" s="566">
        <v>1494.408</v>
      </c>
      <c r="N92" s="566">
        <v>1494.408</v>
      </c>
      <c r="O92" s="567">
        <v>0.0</v>
      </c>
      <c r="P92" s="566">
        <v>1447.706</v>
      </c>
    </row>
    <row r="93" ht="15.75" customHeight="1">
      <c r="A93" s="566" t="s">
        <v>1683</v>
      </c>
      <c r="B93" s="566" t="s">
        <v>1818</v>
      </c>
      <c r="C93" s="566" t="s">
        <v>543</v>
      </c>
      <c r="D93" s="566">
        <v>10754.0</v>
      </c>
      <c r="E93" s="566" t="s">
        <v>1939</v>
      </c>
      <c r="F93" s="566" t="s">
        <v>1940</v>
      </c>
      <c r="G93" s="566">
        <v>304.075965</v>
      </c>
      <c r="H93" s="568">
        <v>43300.26662037037</v>
      </c>
      <c r="I93" s="568">
        <v>43300.703564814816</v>
      </c>
      <c r="J93" s="566">
        <v>6.0</v>
      </c>
      <c r="K93" s="566">
        <v>1.0754006E7</v>
      </c>
      <c r="L93" s="566">
        <v>1336.0</v>
      </c>
      <c r="M93" s="566">
        <v>1329.062</v>
      </c>
      <c r="N93" s="566">
        <v>1329.062</v>
      </c>
      <c r="O93" s="567">
        <v>0.0</v>
      </c>
      <c r="P93" s="566">
        <v>1281.451</v>
      </c>
    </row>
    <row r="94" ht="15.75" customHeight="1">
      <c r="A94" s="566" t="s">
        <v>1683</v>
      </c>
      <c r="B94" s="566" t="s">
        <v>1941</v>
      </c>
      <c r="C94" s="566" t="s">
        <v>543</v>
      </c>
      <c r="D94" s="566">
        <v>10627.0</v>
      </c>
      <c r="E94" s="566" t="s">
        <v>1942</v>
      </c>
      <c r="F94" s="566" t="s">
        <v>1943</v>
      </c>
      <c r="G94" s="566">
        <v>299.5182</v>
      </c>
      <c r="H94" s="568">
        <v>43305.90621527778</v>
      </c>
      <c r="I94" s="568">
        <v>43305.94862268519</v>
      </c>
      <c r="J94" s="566">
        <v>86.0</v>
      </c>
      <c r="K94" s="566">
        <v>1.0627086E7</v>
      </c>
      <c r="L94" s="566">
        <v>710.0</v>
      </c>
      <c r="M94" s="566">
        <v>704.605</v>
      </c>
      <c r="N94" s="566">
        <v>704.605</v>
      </c>
      <c r="O94" s="567">
        <v>0.0</v>
      </c>
      <c r="P94" s="566">
        <v>681.491</v>
      </c>
    </row>
    <row r="95" ht="15.75" customHeight="1">
      <c r="A95" s="566" t="s">
        <v>1683</v>
      </c>
      <c r="B95" s="566" t="s">
        <v>1944</v>
      </c>
      <c r="C95" s="566" t="s">
        <v>543</v>
      </c>
      <c r="D95" s="566">
        <v>10774.0</v>
      </c>
      <c r="E95" s="566" t="s">
        <v>1945</v>
      </c>
      <c r="F95" s="566" t="s">
        <v>1946</v>
      </c>
      <c r="G95" s="566">
        <v>299.025024</v>
      </c>
      <c r="H95" s="568">
        <v>43307.15899305556</v>
      </c>
      <c r="I95" s="568">
        <v>43307.19644675926</v>
      </c>
      <c r="J95" s="566">
        <v>1.0</v>
      </c>
      <c r="K95" s="566">
        <v>1.0774001E7</v>
      </c>
      <c r="L95" s="566">
        <v>300.0</v>
      </c>
      <c r="M95" s="566">
        <v>124.619</v>
      </c>
      <c r="N95" s="566">
        <v>124.619</v>
      </c>
      <c r="O95" s="567">
        <v>0.0</v>
      </c>
      <c r="P95" s="566">
        <v>122.101</v>
      </c>
    </row>
    <row r="96" ht="15.75" customHeight="1">
      <c r="A96" s="566" t="s">
        <v>1683</v>
      </c>
      <c r="B96" s="566" t="s">
        <v>1947</v>
      </c>
      <c r="C96" s="566" t="s">
        <v>543</v>
      </c>
      <c r="D96" s="566">
        <v>10774.0</v>
      </c>
      <c r="E96" s="566" t="s">
        <v>1948</v>
      </c>
      <c r="F96" s="566" t="s">
        <v>1949</v>
      </c>
      <c r="G96" s="566">
        <v>299.031218</v>
      </c>
      <c r="H96" s="568">
        <v>43307.162465277775</v>
      </c>
      <c r="I96" s="568">
        <v>43307.209502314814</v>
      </c>
      <c r="J96" s="566">
        <v>2.0</v>
      </c>
      <c r="K96" s="566">
        <v>1.0774002E7</v>
      </c>
      <c r="L96" s="566">
        <v>849.0</v>
      </c>
      <c r="M96" s="566">
        <v>999.476</v>
      </c>
      <c r="N96" s="566">
        <v>999.476</v>
      </c>
      <c r="O96" s="567">
        <v>0.0</v>
      </c>
      <c r="P96" s="566">
        <v>989.663</v>
      </c>
    </row>
    <row r="97" ht="15.75" customHeight="1">
      <c r="A97" s="566" t="s">
        <v>1683</v>
      </c>
      <c r="B97" s="566" t="s">
        <v>1950</v>
      </c>
      <c r="C97" s="566" t="s">
        <v>543</v>
      </c>
      <c r="D97" s="566">
        <v>10774.0</v>
      </c>
      <c r="E97" s="566" t="s">
        <v>1951</v>
      </c>
      <c r="F97" s="566" t="s">
        <v>1952</v>
      </c>
      <c r="G97" s="566">
        <v>302.041133</v>
      </c>
      <c r="H97" s="568">
        <v>43307.22565972222</v>
      </c>
      <c r="I97" s="568">
        <v>43307.26290509259</v>
      </c>
      <c r="J97" s="566">
        <v>3.0</v>
      </c>
      <c r="K97" s="566">
        <v>1.0774003E7</v>
      </c>
      <c r="L97" s="566">
        <v>300.0</v>
      </c>
      <c r="M97" s="566">
        <v>144.617</v>
      </c>
      <c r="N97" s="566">
        <v>144.617</v>
      </c>
      <c r="O97" s="567">
        <v>0.0</v>
      </c>
      <c r="P97" s="566">
        <v>140.284</v>
      </c>
    </row>
    <row r="98" ht="15.75" customHeight="1">
      <c r="A98" s="566" t="s">
        <v>1683</v>
      </c>
      <c r="B98" s="566" t="s">
        <v>1953</v>
      </c>
      <c r="C98" s="566" t="s">
        <v>543</v>
      </c>
      <c r="D98" s="566">
        <v>10774.0</v>
      </c>
      <c r="E98" s="566" t="s">
        <v>1954</v>
      </c>
      <c r="F98" s="566" t="s">
        <v>1955</v>
      </c>
      <c r="G98" s="566">
        <v>302.001011</v>
      </c>
      <c r="H98" s="568">
        <v>43307.22913194444</v>
      </c>
      <c r="I98" s="568">
        <v>43307.27616898148</v>
      </c>
      <c r="J98" s="566">
        <v>4.0</v>
      </c>
      <c r="K98" s="566">
        <v>1.0774004E7</v>
      </c>
      <c r="L98" s="566">
        <v>868.0</v>
      </c>
      <c r="M98" s="566">
        <v>999.641</v>
      </c>
      <c r="N98" s="566">
        <v>999.641</v>
      </c>
      <c r="O98" s="567">
        <v>0.0</v>
      </c>
      <c r="P98" s="566">
        <v>990.27</v>
      </c>
    </row>
    <row r="99" ht="15.75" customHeight="1">
      <c r="A99" s="566" t="s">
        <v>1683</v>
      </c>
      <c r="B99" s="566" t="s">
        <v>1890</v>
      </c>
      <c r="C99" s="566" t="s">
        <v>543</v>
      </c>
      <c r="D99" s="566">
        <v>10627.0</v>
      </c>
      <c r="E99" s="566" t="s">
        <v>1956</v>
      </c>
      <c r="F99" s="566" t="s">
        <v>1957</v>
      </c>
      <c r="G99" s="566">
        <v>317.435156</v>
      </c>
      <c r="H99" s="568">
        <v>43311.14579861111</v>
      </c>
      <c r="I99" s="568">
        <v>43311.18766203704</v>
      </c>
      <c r="J99" s="566">
        <v>88.0</v>
      </c>
      <c r="K99" s="566">
        <v>1.0627088E7</v>
      </c>
      <c r="L99" s="566">
        <v>623.0</v>
      </c>
      <c r="M99" s="566">
        <v>619.609</v>
      </c>
      <c r="N99" s="566">
        <v>619.609</v>
      </c>
      <c r="O99" s="567">
        <v>0.0</v>
      </c>
      <c r="P99" s="566">
        <v>595.723</v>
      </c>
    </row>
    <row r="100" ht="15.75" customHeight="1">
      <c r="A100" s="566" t="s">
        <v>1683</v>
      </c>
      <c r="B100" s="566" t="s">
        <v>1703</v>
      </c>
      <c r="C100" s="566" t="s">
        <v>543</v>
      </c>
      <c r="D100" s="566">
        <v>10627.0</v>
      </c>
      <c r="E100" s="566" t="s">
        <v>1958</v>
      </c>
      <c r="F100" s="566" t="s">
        <v>1959</v>
      </c>
      <c r="G100" s="566">
        <v>305.030835</v>
      </c>
      <c r="H100" s="568">
        <v>43313.60135416667</v>
      </c>
      <c r="I100" s="568">
        <v>43313.63854166667</v>
      </c>
      <c r="J100" s="566">
        <v>89.0</v>
      </c>
      <c r="K100" s="566">
        <v>1.0627089E7</v>
      </c>
      <c r="L100" s="566">
        <v>300.0</v>
      </c>
      <c r="M100" s="566">
        <v>149.743</v>
      </c>
      <c r="N100" s="566">
        <v>149.743</v>
      </c>
      <c r="O100" s="567">
        <v>0.0</v>
      </c>
      <c r="P100" s="566">
        <v>145.679</v>
      </c>
    </row>
    <row r="101" ht="15.75" customHeight="1">
      <c r="A101" s="566" t="s">
        <v>1683</v>
      </c>
      <c r="B101" s="566" t="s">
        <v>1960</v>
      </c>
      <c r="C101" s="566" t="s">
        <v>543</v>
      </c>
      <c r="D101" s="566">
        <v>10627.0</v>
      </c>
      <c r="E101" s="566" t="s">
        <v>1961</v>
      </c>
      <c r="F101" s="566" t="s">
        <v>1962</v>
      </c>
      <c r="G101" s="566">
        <v>305.004598</v>
      </c>
      <c r="H101" s="568">
        <v>43313.60482638889</v>
      </c>
      <c r="I101" s="568">
        <v>43313.65368055556</v>
      </c>
      <c r="J101" s="566">
        <v>90.0</v>
      </c>
      <c r="K101" s="566">
        <v>1.062709E7</v>
      </c>
      <c r="L101" s="566">
        <v>1054.0</v>
      </c>
      <c r="M101" s="566">
        <v>1179.468</v>
      </c>
      <c r="N101" s="566">
        <v>1179.468</v>
      </c>
      <c r="O101" s="567">
        <v>0.0</v>
      </c>
      <c r="P101" s="566">
        <v>1168.033</v>
      </c>
    </row>
    <row r="102" ht="15.75" customHeight="1">
      <c r="A102" s="566" t="s">
        <v>1683</v>
      </c>
      <c r="B102" s="566" t="s">
        <v>1931</v>
      </c>
      <c r="C102" s="566" t="s">
        <v>543</v>
      </c>
      <c r="D102" s="566">
        <v>10627.0</v>
      </c>
      <c r="E102" s="566" t="s">
        <v>1963</v>
      </c>
      <c r="F102" s="566" t="s">
        <v>1964</v>
      </c>
      <c r="G102" s="566">
        <v>311.016691</v>
      </c>
      <c r="H102" s="568">
        <v>43315.665243055555</v>
      </c>
      <c r="I102" s="568">
        <v>43315.70846064815</v>
      </c>
      <c r="J102" s="566">
        <v>91.0</v>
      </c>
      <c r="K102" s="566">
        <v>1.0627091E7</v>
      </c>
      <c r="L102" s="566">
        <v>706.0</v>
      </c>
      <c r="M102" s="566">
        <v>704.705</v>
      </c>
      <c r="N102" s="566">
        <v>704.705</v>
      </c>
      <c r="O102" s="567">
        <v>0.0</v>
      </c>
      <c r="P102" s="566">
        <v>679.428</v>
      </c>
    </row>
    <row r="103" ht="15.75" customHeight="1">
      <c r="A103" s="566" t="s">
        <v>1683</v>
      </c>
      <c r="B103" s="566" t="s">
        <v>1928</v>
      </c>
      <c r="C103" s="566" t="s">
        <v>543</v>
      </c>
      <c r="D103" s="566">
        <v>10627.0</v>
      </c>
      <c r="E103" s="566" t="s">
        <v>1901</v>
      </c>
      <c r="F103" s="566" t="s">
        <v>1965</v>
      </c>
      <c r="G103" s="566">
        <v>308.735812</v>
      </c>
      <c r="H103" s="568">
        <v>43317.19163194444</v>
      </c>
      <c r="I103" s="568">
        <v>43317.23355324074</v>
      </c>
      <c r="J103" s="566">
        <v>92.0</v>
      </c>
      <c r="K103" s="566">
        <v>1.0627092E7</v>
      </c>
      <c r="L103" s="566">
        <v>651.0</v>
      </c>
      <c r="M103" s="566">
        <v>649.454</v>
      </c>
      <c r="N103" s="566">
        <v>649.454</v>
      </c>
      <c r="O103" s="567">
        <v>0.0</v>
      </c>
      <c r="P103" s="566">
        <v>624.188</v>
      </c>
    </row>
    <row r="104" ht="15.75" customHeight="1">
      <c r="A104" s="566" t="s">
        <v>1683</v>
      </c>
      <c r="B104" s="566" t="s">
        <v>1966</v>
      </c>
      <c r="C104" s="566" t="s">
        <v>543</v>
      </c>
      <c r="D104" s="566">
        <v>10627.0</v>
      </c>
      <c r="E104" s="566" t="s">
        <v>1967</v>
      </c>
      <c r="F104" s="566" t="s">
        <v>1968</v>
      </c>
      <c r="G104" s="566">
        <v>307.903951</v>
      </c>
      <c r="H104" s="568">
        <v>43319.3846875</v>
      </c>
      <c r="I104" s="568">
        <v>43319.42667824074</v>
      </c>
      <c r="J104" s="566">
        <v>93.0</v>
      </c>
      <c r="K104" s="566">
        <v>1.0627093E7</v>
      </c>
      <c r="L104" s="566">
        <v>573.0</v>
      </c>
      <c r="M104" s="566">
        <v>569.605</v>
      </c>
      <c r="N104" s="566">
        <v>569.605</v>
      </c>
      <c r="O104" s="567">
        <v>0.0</v>
      </c>
      <c r="P104" s="566">
        <v>544.928</v>
      </c>
    </row>
    <row r="105" ht="15.75" customHeight="1">
      <c r="A105" s="566" t="s">
        <v>1683</v>
      </c>
      <c r="B105" s="566" t="s">
        <v>1703</v>
      </c>
      <c r="C105" s="566" t="s">
        <v>543</v>
      </c>
      <c r="D105" s="566">
        <v>10627.0</v>
      </c>
      <c r="E105" s="566" t="s">
        <v>1969</v>
      </c>
      <c r="F105" s="566" t="s">
        <v>1970</v>
      </c>
      <c r="G105" s="566">
        <v>305.866208</v>
      </c>
      <c r="H105" s="568">
        <v>43320.5159375</v>
      </c>
      <c r="I105" s="568">
        <v>43320.558900462966</v>
      </c>
      <c r="J105" s="566">
        <v>94.0</v>
      </c>
      <c r="K105" s="566">
        <v>1.0627094E7</v>
      </c>
      <c r="L105" s="566">
        <v>726.0</v>
      </c>
      <c r="M105" s="566">
        <v>724.455</v>
      </c>
      <c r="N105" s="566">
        <v>724.455</v>
      </c>
      <c r="O105" s="567">
        <v>0.0</v>
      </c>
      <c r="P105" s="566">
        <v>696.684</v>
      </c>
    </row>
    <row r="106" ht="15.75" customHeight="1">
      <c r="A106" s="566" t="s">
        <v>1683</v>
      </c>
      <c r="B106" s="566" t="s">
        <v>1919</v>
      </c>
      <c r="C106" s="566" t="s">
        <v>23</v>
      </c>
      <c r="D106" s="566">
        <v>88657.0</v>
      </c>
      <c r="E106" s="566" t="s">
        <v>1971</v>
      </c>
      <c r="F106" s="566" t="s">
        <v>1972</v>
      </c>
      <c r="G106" s="566">
        <v>293.882882</v>
      </c>
      <c r="H106" s="568">
        <v>43331.341527777775</v>
      </c>
      <c r="I106" s="568">
        <v>43331.43965277778</v>
      </c>
      <c r="J106" s="566">
        <v>9.0</v>
      </c>
      <c r="K106" s="566">
        <v>8.8657009E7</v>
      </c>
      <c r="L106" s="566">
        <v>1245.0</v>
      </c>
      <c r="M106" s="566">
        <v>1238.055</v>
      </c>
      <c r="N106" s="566">
        <v>1238.055</v>
      </c>
      <c r="O106" s="567">
        <v>0.0</v>
      </c>
      <c r="P106" s="566">
        <v>1204.397</v>
      </c>
    </row>
    <row r="107" ht="15.75" customHeight="1">
      <c r="A107" s="566" t="s">
        <v>1683</v>
      </c>
      <c r="B107" s="566" t="s">
        <v>1973</v>
      </c>
      <c r="C107" s="566" t="s">
        <v>543</v>
      </c>
      <c r="D107" s="566">
        <v>10627.0</v>
      </c>
      <c r="E107" s="566" t="s">
        <v>1974</v>
      </c>
      <c r="F107" s="566" t="s">
        <v>1975</v>
      </c>
      <c r="G107" s="566">
        <v>272.194266</v>
      </c>
      <c r="H107" s="568">
        <v>43344.827731481484</v>
      </c>
      <c r="I107" s="568">
        <v>43344.87229166667</v>
      </c>
      <c r="J107" s="566">
        <v>95.0</v>
      </c>
      <c r="K107" s="566">
        <v>1.0627095E7</v>
      </c>
      <c r="L107" s="566">
        <v>970.0</v>
      </c>
      <c r="M107" s="566">
        <v>964.604</v>
      </c>
      <c r="N107" s="566">
        <v>964.604</v>
      </c>
      <c r="O107" s="567">
        <v>0.0</v>
      </c>
      <c r="P107" s="566">
        <v>946.37</v>
      </c>
    </row>
    <row r="108" ht="15.75" customHeight="1">
      <c r="A108" s="566" t="s">
        <v>1683</v>
      </c>
      <c r="B108" s="566" t="s">
        <v>1976</v>
      </c>
      <c r="C108" s="566" t="s">
        <v>543</v>
      </c>
      <c r="D108" s="566">
        <v>10627.0</v>
      </c>
      <c r="E108" s="566" t="s">
        <v>1977</v>
      </c>
      <c r="F108" s="566" t="s">
        <v>1978</v>
      </c>
      <c r="G108" s="566">
        <v>269.017697</v>
      </c>
      <c r="H108" s="568">
        <v>43351.457604166666</v>
      </c>
      <c r="I108" s="568">
        <v>43351.503287037034</v>
      </c>
      <c r="J108" s="566">
        <v>96.0</v>
      </c>
      <c r="K108" s="566">
        <v>1.0627096E7</v>
      </c>
      <c r="L108" s="566">
        <v>1074.0</v>
      </c>
      <c r="M108" s="566">
        <v>1069.454</v>
      </c>
      <c r="N108" s="566">
        <v>1069.454</v>
      </c>
      <c r="O108" s="567">
        <v>0.0</v>
      </c>
      <c r="P108" s="566">
        <v>1045.756</v>
      </c>
    </row>
    <row r="109" ht="15.75" customHeight="1">
      <c r="A109" s="566" t="s">
        <v>1683</v>
      </c>
      <c r="B109" s="566" t="s">
        <v>1874</v>
      </c>
      <c r="C109" s="566" t="s">
        <v>543</v>
      </c>
      <c r="D109" s="566">
        <v>10627.0</v>
      </c>
      <c r="E109" s="566" t="s">
        <v>1979</v>
      </c>
      <c r="F109" s="566" t="s">
        <v>1980</v>
      </c>
      <c r="G109" s="566">
        <v>266.597883</v>
      </c>
      <c r="H109" s="568">
        <v>43360.89163194445</v>
      </c>
      <c r="I109" s="568">
        <v>43360.93649305555</v>
      </c>
      <c r="J109" s="566">
        <v>97.0</v>
      </c>
      <c r="K109" s="566">
        <v>1.0627097E7</v>
      </c>
      <c r="L109" s="566">
        <v>979.0</v>
      </c>
      <c r="M109" s="566">
        <v>974.619</v>
      </c>
      <c r="N109" s="566">
        <v>974.619</v>
      </c>
      <c r="O109" s="567">
        <v>0.0</v>
      </c>
      <c r="P109" s="566">
        <v>955.395</v>
      </c>
    </row>
    <row r="110" ht="15.75" customHeight="1">
      <c r="A110" s="566" t="s">
        <v>1683</v>
      </c>
      <c r="B110" s="566" t="s">
        <v>1981</v>
      </c>
      <c r="C110" s="566" t="s">
        <v>543</v>
      </c>
      <c r="D110" s="566">
        <v>10627.0</v>
      </c>
      <c r="E110" s="566" t="s">
        <v>1982</v>
      </c>
      <c r="F110" s="566" t="s">
        <v>1983</v>
      </c>
      <c r="G110" s="566">
        <v>277.004432</v>
      </c>
      <c r="H110" s="568">
        <v>43365.14927083333</v>
      </c>
      <c r="I110" s="568">
        <v>43365.1971875</v>
      </c>
      <c r="J110" s="566">
        <v>98.0</v>
      </c>
      <c r="K110" s="566">
        <v>1.0627098E7</v>
      </c>
      <c r="L110" s="566">
        <v>1030.0</v>
      </c>
      <c r="M110" s="566">
        <v>1024.449</v>
      </c>
      <c r="N110" s="566">
        <v>1024.449</v>
      </c>
      <c r="O110" s="567">
        <v>0.0</v>
      </c>
      <c r="P110" s="566">
        <v>1004.239</v>
      </c>
    </row>
    <row r="111" ht="15.75" customHeight="1">
      <c r="A111" s="566" t="s">
        <v>1683</v>
      </c>
      <c r="B111" s="566" t="s">
        <v>1818</v>
      </c>
      <c r="C111" s="566" t="s">
        <v>543</v>
      </c>
      <c r="D111" s="566">
        <v>10627.0</v>
      </c>
      <c r="E111" s="566" t="s">
        <v>1984</v>
      </c>
      <c r="F111" s="566" t="s">
        <v>1985</v>
      </c>
      <c r="G111" s="566">
        <v>275.183467</v>
      </c>
      <c r="H111" s="568">
        <v>43368.07357638889</v>
      </c>
      <c r="I111" s="568">
        <v>43368.70214120371</v>
      </c>
      <c r="J111" s="566">
        <v>100.0</v>
      </c>
      <c r="K111" s="566">
        <v>1.06271E7</v>
      </c>
      <c r="L111" s="566">
        <v>1019.0</v>
      </c>
      <c r="M111" s="566">
        <v>1009.223</v>
      </c>
      <c r="N111" s="566">
        <v>1009.223</v>
      </c>
      <c r="O111" s="567">
        <v>0.0</v>
      </c>
      <c r="P111" s="566">
        <v>968.91</v>
      </c>
    </row>
    <row r="112" ht="15.75" customHeight="1">
      <c r="A112" s="566" t="s">
        <v>1683</v>
      </c>
      <c r="B112" s="566" t="s">
        <v>1868</v>
      </c>
      <c r="C112" s="566" t="s">
        <v>543</v>
      </c>
      <c r="D112" s="566">
        <v>10627.0</v>
      </c>
      <c r="E112" s="566" t="s">
        <v>1986</v>
      </c>
      <c r="F112" s="566" t="s">
        <v>1987</v>
      </c>
      <c r="G112" s="566">
        <v>272.310488</v>
      </c>
      <c r="H112" s="568">
        <v>43369.60273148148</v>
      </c>
      <c r="I112" s="568">
        <v>43369.649618055555</v>
      </c>
      <c r="J112" s="566">
        <v>101.0</v>
      </c>
      <c r="K112" s="566">
        <v>1.0627101E7</v>
      </c>
      <c r="L112" s="566">
        <v>960.0</v>
      </c>
      <c r="M112" s="566">
        <v>954.453</v>
      </c>
      <c r="N112" s="566">
        <v>954.453</v>
      </c>
      <c r="O112" s="567">
        <v>0.0</v>
      </c>
      <c r="P112" s="566">
        <v>933.827</v>
      </c>
    </row>
    <row r="113" ht="15.75" customHeight="1">
      <c r="A113" s="566" t="s">
        <v>1683</v>
      </c>
      <c r="B113" s="566" t="s">
        <v>1718</v>
      </c>
      <c r="C113" s="566" t="s">
        <v>23</v>
      </c>
      <c r="D113" s="566">
        <v>88657.0</v>
      </c>
      <c r="E113" s="566" t="s">
        <v>1988</v>
      </c>
      <c r="F113" s="566" t="s">
        <v>1764</v>
      </c>
      <c r="G113" s="566">
        <v>275.257294</v>
      </c>
      <c r="H113" s="568">
        <v>43370.91732638889</v>
      </c>
      <c r="I113" s="568">
        <v>43371.03396990741</v>
      </c>
      <c r="J113" s="566">
        <v>10.0</v>
      </c>
      <c r="K113" s="566">
        <v>8.865701E7</v>
      </c>
      <c r="L113" s="566">
        <v>2229.0</v>
      </c>
      <c r="M113" s="566">
        <v>2224.052</v>
      </c>
      <c r="N113" s="566">
        <v>2224.052</v>
      </c>
      <c r="O113" s="567">
        <v>0.0</v>
      </c>
      <c r="P113" s="566">
        <v>2180.479</v>
      </c>
    </row>
    <row r="114" ht="15.75" customHeight="1">
      <c r="A114" s="566" t="s">
        <v>1683</v>
      </c>
      <c r="B114" s="566" t="s">
        <v>1989</v>
      </c>
      <c r="C114" s="566" t="s">
        <v>543</v>
      </c>
      <c r="D114" s="566">
        <v>10627.0</v>
      </c>
      <c r="E114" s="566" t="s">
        <v>1990</v>
      </c>
      <c r="F114" s="566" t="s">
        <v>1991</v>
      </c>
      <c r="G114" s="566">
        <v>258.929112</v>
      </c>
      <c r="H114" s="568">
        <v>43372.31663194444</v>
      </c>
      <c r="I114" s="568">
        <v>43372.36517361111</v>
      </c>
      <c r="J114" s="566">
        <v>102.0</v>
      </c>
      <c r="K114" s="566">
        <v>1.0627102E7</v>
      </c>
      <c r="L114" s="566">
        <v>1115.0</v>
      </c>
      <c r="M114" s="566">
        <v>1109.609</v>
      </c>
      <c r="N114" s="566">
        <v>1109.609</v>
      </c>
      <c r="O114" s="567">
        <v>0.0</v>
      </c>
      <c r="P114" s="566">
        <v>1089.59</v>
      </c>
    </row>
    <row r="115" ht="15.75" customHeight="1">
      <c r="A115" s="566" t="s">
        <v>1683</v>
      </c>
      <c r="B115" s="566" t="s">
        <v>1992</v>
      </c>
      <c r="C115" s="566" t="s">
        <v>543</v>
      </c>
      <c r="D115" s="566">
        <v>10627.0</v>
      </c>
      <c r="E115" s="566" t="s">
        <v>1993</v>
      </c>
      <c r="F115" s="566" t="s">
        <v>1994</v>
      </c>
      <c r="G115" s="566">
        <v>263.607553</v>
      </c>
      <c r="H115" s="568">
        <v>43373.4471875</v>
      </c>
      <c r="I115" s="568">
        <v>43373.49298611111</v>
      </c>
      <c r="J115" s="566">
        <v>104.0</v>
      </c>
      <c r="K115" s="566">
        <v>1.0627104E7</v>
      </c>
      <c r="L115" s="566">
        <v>1125.0</v>
      </c>
      <c r="M115" s="566">
        <v>1119.606</v>
      </c>
      <c r="N115" s="566">
        <v>1119.606</v>
      </c>
      <c r="O115" s="567">
        <v>0.0</v>
      </c>
      <c r="P115" s="566">
        <v>1096.473</v>
      </c>
    </row>
    <row r="116" ht="15.75" customHeight="1">
      <c r="A116" s="566" t="s">
        <v>1683</v>
      </c>
      <c r="B116" s="566" t="s">
        <v>1694</v>
      </c>
      <c r="C116" s="566" t="s">
        <v>543</v>
      </c>
      <c r="D116" s="566">
        <v>10627.0</v>
      </c>
      <c r="E116" s="566" t="s">
        <v>1995</v>
      </c>
      <c r="F116" s="566" t="s">
        <v>1996</v>
      </c>
      <c r="G116" s="566">
        <v>263.430459</v>
      </c>
      <c r="H116" s="568">
        <v>43374.57635416667</v>
      </c>
      <c r="I116" s="568">
        <v>43374.621979166666</v>
      </c>
      <c r="J116" s="566">
        <v>105.0</v>
      </c>
      <c r="K116" s="566">
        <v>1.0627105E7</v>
      </c>
      <c r="L116" s="566">
        <v>1115.0</v>
      </c>
      <c r="M116" s="566">
        <v>1109.6</v>
      </c>
      <c r="N116" s="566">
        <v>1109.6</v>
      </c>
      <c r="O116" s="567">
        <v>0.0</v>
      </c>
      <c r="P116" s="566">
        <v>1086.721</v>
      </c>
    </row>
    <row r="117" ht="15.75" customHeight="1">
      <c r="A117" s="566" t="s">
        <v>1683</v>
      </c>
      <c r="B117" s="566" t="s">
        <v>1989</v>
      </c>
      <c r="C117" s="566" t="s">
        <v>543</v>
      </c>
      <c r="D117" s="566">
        <v>10627.0</v>
      </c>
      <c r="E117" s="566" t="s">
        <v>1997</v>
      </c>
      <c r="F117" s="566" t="s">
        <v>1998</v>
      </c>
      <c r="G117" s="566">
        <v>263.462789</v>
      </c>
      <c r="H117" s="568">
        <v>43375.23399305555</v>
      </c>
      <c r="I117" s="568">
        <v>43375.28188657408</v>
      </c>
      <c r="J117" s="566">
        <v>106.0</v>
      </c>
      <c r="K117" s="566">
        <v>1.0627106E7</v>
      </c>
      <c r="L117" s="566">
        <v>992.0</v>
      </c>
      <c r="M117" s="566">
        <v>989.601</v>
      </c>
      <c r="N117" s="566">
        <v>989.601</v>
      </c>
      <c r="O117" s="567">
        <v>0.0</v>
      </c>
      <c r="P117" s="566">
        <v>965.679</v>
      </c>
    </row>
    <row r="118" ht="15.75" customHeight="1">
      <c r="A118" s="566" t="s">
        <v>1683</v>
      </c>
      <c r="B118" s="566" t="s">
        <v>1989</v>
      </c>
      <c r="C118" s="566" t="s">
        <v>543</v>
      </c>
      <c r="D118" s="566">
        <v>10627.0</v>
      </c>
      <c r="E118" s="566" t="s">
        <v>1999</v>
      </c>
      <c r="F118" s="566" t="s">
        <v>2000</v>
      </c>
      <c r="G118" s="566">
        <v>262.989445</v>
      </c>
      <c r="H118" s="568">
        <v>43376.75898148148</v>
      </c>
      <c r="I118" s="568">
        <v>43376.868784722225</v>
      </c>
      <c r="J118" s="566">
        <v>107.0</v>
      </c>
      <c r="K118" s="566">
        <v>1.0627107E7</v>
      </c>
      <c r="L118" s="566">
        <v>928.0</v>
      </c>
      <c r="M118" s="566">
        <v>919.217</v>
      </c>
      <c r="N118" s="566">
        <v>919.217</v>
      </c>
      <c r="O118" s="567">
        <v>0.0</v>
      </c>
      <c r="P118" s="566">
        <v>876.4</v>
      </c>
    </row>
    <row r="119" ht="15.75" customHeight="1">
      <c r="A119" s="566" t="s">
        <v>1683</v>
      </c>
      <c r="B119" s="566" t="s">
        <v>2001</v>
      </c>
      <c r="C119" s="566" t="s">
        <v>543</v>
      </c>
      <c r="D119" s="566">
        <v>10627.0</v>
      </c>
      <c r="E119" s="566" t="s">
        <v>2002</v>
      </c>
      <c r="F119" s="566" t="s">
        <v>2003</v>
      </c>
      <c r="G119" s="566">
        <v>262.473599</v>
      </c>
      <c r="H119" s="568">
        <v>43377.42427083333</v>
      </c>
      <c r="I119" s="568">
        <v>43377.472453703704</v>
      </c>
      <c r="J119" s="566">
        <v>108.0</v>
      </c>
      <c r="K119" s="566">
        <v>1.0627108E7</v>
      </c>
      <c r="L119" s="566">
        <v>1028.0</v>
      </c>
      <c r="M119" s="566">
        <v>1024.609</v>
      </c>
      <c r="N119" s="566">
        <v>1024.609</v>
      </c>
      <c r="O119" s="567">
        <v>0.0</v>
      </c>
      <c r="P119" s="566">
        <v>1001.667</v>
      </c>
    </row>
    <row r="120" ht="15.75" customHeight="1">
      <c r="A120" s="566" t="s">
        <v>1683</v>
      </c>
      <c r="B120" s="566" t="s">
        <v>2004</v>
      </c>
      <c r="C120" s="566" t="s">
        <v>543</v>
      </c>
      <c r="D120" s="566">
        <v>10627.0</v>
      </c>
      <c r="E120" s="566" t="s">
        <v>2005</v>
      </c>
      <c r="F120" s="566" t="s">
        <v>2006</v>
      </c>
      <c r="G120" s="566">
        <v>262.153135</v>
      </c>
      <c r="H120" s="568">
        <v>43379.09232638889</v>
      </c>
      <c r="I120" s="568">
        <v>43379.14026620371</v>
      </c>
      <c r="J120" s="566">
        <v>109.0</v>
      </c>
      <c r="K120" s="566">
        <v>1.0627109E7</v>
      </c>
      <c r="L120" s="566">
        <v>1041.0</v>
      </c>
      <c r="M120" s="566">
        <v>1039.451</v>
      </c>
      <c r="N120" s="566">
        <v>1039.451</v>
      </c>
      <c r="O120" s="567">
        <v>0.0</v>
      </c>
      <c r="P120" s="566">
        <v>1014.896</v>
      </c>
    </row>
    <row r="121" ht="15.75" customHeight="1">
      <c r="A121" s="566" t="s">
        <v>1683</v>
      </c>
      <c r="B121" s="566" t="s">
        <v>1770</v>
      </c>
      <c r="C121" s="566" t="s">
        <v>543</v>
      </c>
      <c r="D121" s="566">
        <v>10627.0</v>
      </c>
      <c r="E121" s="566" t="s">
        <v>2007</v>
      </c>
      <c r="F121" s="566" t="s">
        <v>2008</v>
      </c>
      <c r="G121" s="566">
        <v>268.363831</v>
      </c>
      <c r="H121" s="568">
        <v>43382.0096875</v>
      </c>
      <c r="I121" s="568">
        <v>43382.01866898148</v>
      </c>
      <c r="J121" s="566">
        <v>110.0</v>
      </c>
      <c r="K121" s="566">
        <v>1.062711E7</v>
      </c>
      <c r="L121" s="566">
        <v>589.0</v>
      </c>
      <c r="M121" s="566">
        <v>584.612</v>
      </c>
      <c r="N121" s="566">
        <v>584.612</v>
      </c>
      <c r="O121" s="567">
        <v>0.0</v>
      </c>
      <c r="P121" s="566">
        <v>524.219</v>
      </c>
    </row>
    <row r="122" ht="15.75" customHeight="1">
      <c r="A122" s="566" t="s">
        <v>1683</v>
      </c>
      <c r="B122" s="566" t="s">
        <v>2009</v>
      </c>
      <c r="C122" s="566" t="s">
        <v>543</v>
      </c>
      <c r="D122" s="566">
        <v>10627.0</v>
      </c>
      <c r="E122" s="566" t="s">
        <v>2010</v>
      </c>
      <c r="F122" s="566" t="s">
        <v>2011</v>
      </c>
      <c r="G122" s="566">
        <v>265.701556</v>
      </c>
      <c r="H122" s="568">
        <v>43384.27704861111</v>
      </c>
      <c r="I122" s="568">
        <v>43384.320185185185</v>
      </c>
      <c r="J122" s="566">
        <v>111.0</v>
      </c>
      <c r="K122" s="566">
        <v>1.0627111E7</v>
      </c>
      <c r="L122" s="566">
        <v>594.0</v>
      </c>
      <c r="M122" s="566">
        <v>589.658</v>
      </c>
      <c r="N122" s="566">
        <v>589.658</v>
      </c>
      <c r="O122" s="567">
        <v>0.0</v>
      </c>
      <c r="P122" s="566">
        <v>568.659</v>
      </c>
    </row>
    <row r="123" ht="15.75" customHeight="1">
      <c r="A123" s="566" t="s">
        <v>1683</v>
      </c>
      <c r="B123" s="566" t="s">
        <v>1721</v>
      </c>
      <c r="C123" s="566" t="s">
        <v>543</v>
      </c>
      <c r="D123" s="566">
        <v>10627.0</v>
      </c>
      <c r="E123" s="566" t="s">
        <v>2012</v>
      </c>
      <c r="F123" s="566" t="s">
        <v>2013</v>
      </c>
      <c r="G123" s="566">
        <v>263.318043</v>
      </c>
      <c r="H123" s="568">
        <v>43386.2596875</v>
      </c>
      <c r="I123" s="568">
        <v>43386.30842592593</v>
      </c>
      <c r="J123" s="566">
        <v>112.0</v>
      </c>
      <c r="K123" s="566">
        <v>1.0627112E7</v>
      </c>
      <c r="L123" s="566">
        <v>1022.0</v>
      </c>
      <c r="M123" s="566">
        <v>1019.717</v>
      </c>
      <c r="N123" s="566">
        <v>1019.717</v>
      </c>
      <c r="O123" s="567">
        <v>0.0</v>
      </c>
      <c r="P123" s="566">
        <v>996.46</v>
      </c>
    </row>
    <row r="124" ht="15.75" customHeight="1">
      <c r="A124" s="566" t="s">
        <v>1683</v>
      </c>
      <c r="B124" s="566" t="s">
        <v>2014</v>
      </c>
      <c r="C124" s="566" t="s">
        <v>543</v>
      </c>
      <c r="D124" s="566">
        <v>10627.0</v>
      </c>
      <c r="E124" s="566" t="s">
        <v>2005</v>
      </c>
      <c r="F124" s="566" t="s">
        <v>2015</v>
      </c>
      <c r="G124" s="566">
        <v>261.894995</v>
      </c>
      <c r="H124" s="568">
        <v>43388.73050925926</v>
      </c>
      <c r="I124" s="568">
        <v>43388.77769675926</v>
      </c>
      <c r="J124" s="566">
        <v>113.0</v>
      </c>
      <c r="K124" s="566">
        <v>1.0627113E7</v>
      </c>
      <c r="L124" s="566">
        <v>922.0</v>
      </c>
      <c r="M124" s="566">
        <v>944.445</v>
      </c>
      <c r="N124" s="566">
        <v>944.445</v>
      </c>
      <c r="O124" s="567">
        <v>0.0</v>
      </c>
      <c r="P124" s="566">
        <v>890.809</v>
      </c>
    </row>
    <row r="125" ht="15.75" customHeight="1">
      <c r="A125" s="566" t="s">
        <v>1683</v>
      </c>
      <c r="B125" s="566" t="s">
        <v>2016</v>
      </c>
      <c r="C125" s="566" t="s">
        <v>543</v>
      </c>
      <c r="D125" s="566">
        <v>10627.0</v>
      </c>
      <c r="E125" s="566" t="s">
        <v>2017</v>
      </c>
      <c r="F125" s="566" t="s">
        <v>2018</v>
      </c>
      <c r="G125" s="566">
        <v>262.376334</v>
      </c>
      <c r="H125" s="568">
        <v>43390.242314814815</v>
      </c>
      <c r="I125" s="568">
        <v>43390.313726851855</v>
      </c>
      <c r="J125" s="566">
        <v>114.0</v>
      </c>
      <c r="K125" s="566">
        <v>1.0627114E7</v>
      </c>
      <c r="L125" s="566">
        <v>996.0</v>
      </c>
      <c r="M125" s="566">
        <v>994.617</v>
      </c>
      <c r="N125" s="566">
        <v>994.617</v>
      </c>
      <c r="O125" s="567">
        <v>0.0</v>
      </c>
      <c r="P125" s="566">
        <v>970.798</v>
      </c>
    </row>
    <row r="126" ht="15.75" customHeight="1">
      <c r="A126" s="566" t="s">
        <v>1683</v>
      </c>
      <c r="B126" s="566" t="s">
        <v>2016</v>
      </c>
      <c r="C126" s="566" t="s">
        <v>543</v>
      </c>
      <c r="D126" s="566">
        <v>10627.0</v>
      </c>
      <c r="E126" s="566" t="s">
        <v>2019</v>
      </c>
      <c r="F126" s="566" t="s">
        <v>2020</v>
      </c>
      <c r="G126" s="566">
        <v>252.859724</v>
      </c>
      <c r="H126" s="568">
        <v>43392.30065972222</v>
      </c>
      <c r="I126" s="568">
        <v>43392.36494212963</v>
      </c>
      <c r="J126" s="566">
        <v>115.0</v>
      </c>
      <c r="K126" s="566">
        <v>1.0627115E7</v>
      </c>
      <c r="L126" s="566">
        <v>1353.0</v>
      </c>
      <c r="M126" s="566">
        <v>1349.606</v>
      </c>
      <c r="N126" s="566">
        <v>1349.606</v>
      </c>
      <c r="O126" s="567">
        <v>0.0</v>
      </c>
      <c r="P126" s="566">
        <v>1325.826</v>
      </c>
    </row>
    <row r="127" ht="15.75" customHeight="1">
      <c r="A127" s="566" t="s">
        <v>1683</v>
      </c>
      <c r="B127" s="566" t="s">
        <v>2021</v>
      </c>
      <c r="C127" s="566" t="s">
        <v>543</v>
      </c>
      <c r="D127" s="566">
        <v>10627.0</v>
      </c>
      <c r="E127" s="566" t="s">
        <v>2022</v>
      </c>
      <c r="F127" s="566" t="s">
        <v>2023</v>
      </c>
      <c r="G127" s="566">
        <v>250.981245</v>
      </c>
      <c r="H127" s="568">
        <v>43394.02704861111</v>
      </c>
      <c r="I127" s="568">
        <v>43394.162511574075</v>
      </c>
      <c r="J127" s="566">
        <v>116.0</v>
      </c>
      <c r="K127" s="566">
        <v>1.0627116E7</v>
      </c>
      <c r="L127" s="566">
        <v>1741.0</v>
      </c>
      <c r="M127" s="566">
        <v>1734.323</v>
      </c>
      <c r="N127" s="566">
        <v>1734.323</v>
      </c>
      <c r="O127" s="567">
        <v>0.0</v>
      </c>
      <c r="P127" s="566">
        <v>1697.504</v>
      </c>
    </row>
    <row r="128" ht="15.75" customHeight="1">
      <c r="A128" s="566" t="s">
        <v>1683</v>
      </c>
      <c r="B128" s="566" t="s">
        <v>2024</v>
      </c>
      <c r="C128" s="566" t="s">
        <v>543</v>
      </c>
      <c r="D128" s="566">
        <v>10627.0</v>
      </c>
      <c r="E128" s="566" t="s">
        <v>2025</v>
      </c>
      <c r="F128" s="566" t="s">
        <v>2026</v>
      </c>
      <c r="G128" s="566">
        <v>247.295527</v>
      </c>
      <c r="H128" s="568">
        <v>43399.47425925926</v>
      </c>
      <c r="I128" s="568">
        <v>43399.75755787037</v>
      </c>
      <c r="J128" s="566">
        <v>119.0</v>
      </c>
      <c r="K128" s="566">
        <v>1.0627119E7</v>
      </c>
      <c r="L128" s="566">
        <v>6905.0</v>
      </c>
      <c r="M128" s="566">
        <v>6871.305</v>
      </c>
      <c r="N128" s="566">
        <v>6871.305</v>
      </c>
      <c r="O128" s="567">
        <v>0.0</v>
      </c>
      <c r="P128" s="566">
        <v>6693.231</v>
      </c>
    </row>
    <row r="129" ht="15.75" customHeight="1">
      <c r="A129" s="566" t="s">
        <v>1683</v>
      </c>
      <c r="B129" s="566" t="s">
        <v>1730</v>
      </c>
      <c r="C129" s="566" t="s">
        <v>543</v>
      </c>
      <c r="D129" s="566">
        <v>10627.0</v>
      </c>
      <c r="E129" s="566" t="s">
        <v>2027</v>
      </c>
      <c r="F129" s="566" t="s">
        <v>2028</v>
      </c>
      <c r="G129" s="566">
        <v>247.853264</v>
      </c>
      <c r="H129" s="568">
        <v>43401.60413194444</v>
      </c>
      <c r="I129" s="568">
        <v>43402.382881944446</v>
      </c>
      <c r="J129" s="566">
        <v>120.0</v>
      </c>
      <c r="K129" s="566">
        <v>1.062712E7</v>
      </c>
      <c r="L129" s="566">
        <v>12532.0</v>
      </c>
      <c r="M129" s="566">
        <v>12508.084</v>
      </c>
      <c r="N129" s="566">
        <v>12508.084</v>
      </c>
      <c r="O129" s="567">
        <v>0.0</v>
      </c>
      <c r="P129" s="566">
        <v>12263.741</v>
      </c>
    </row>
    <row r="130" ht="15.75" customHeight="1">
      <c r="A130" s="566" t="s">
        <v>1683</v>
      </c>
      <c r="B130" s="566" t="s">
        <v>2029</v>
      </c>
      <c r="C130" s="566" t="s">
        <v>23</v>
      </c>
      <c r="D130" s="566">
        <v>88657.0</v>
      </c>
      <c r="E130" s="566" t="s">
        <v>2030</v>
      </c>
      <c r="F130" s="566" t="s">
        <v>2031</v>
      </c>
      <c r="G130" s="566">
        <v>252.793587</v>
      </c>
      <c r="H130" s="568">
        <v>43403.0034375</v>
      </c>
      <c r="I130" s="568">
        <v>43403.1024537037</v>
      </c>
      <c r="J130" s="566">
        <v>11.0</v>
      </c>
      <c r="K130" s="566">
        <v>8.8657011E7</v>
      </c>
      <c r="L130" s="566">
        <v>1320.0</v>
      </c>
      <c r="M130" s="566">
        <v>1996.112</v>
      </c>
      <c r="N130" s="566">
        <v>64.787</v>
      </c>
      <c r="O130" s="567">
        <v>1931.325</v>
      </c>
      <c r="P130" s="566">
        <v>1975.213</v>
      </c>
    </row>
    <row r="131" ht="15.75" customHeight="1">
      <c r="A131" s="566" t="s">
        <v>1683</v>
      </c>
      <c r="B131" s="566" t="s">
        <v>2032</v>
      </c>
      <c r="C131" s="566" t="s">
        <v>543</v>
      </c>
      <c r="D131" s="566">
        <v>10627.0</v>
      </c>
      <c r="E131" s="566" t="s">
        <v>2033</v>
      </c>
      <c r="F131" s="566" t="s">
        <v>2034</v>
      </c>
      <c r="G131" s="566">
        <v>253.731396</v>
      </c>
      <c r="H131" s="568">
        <v>43404.26246527778</v>
      </c>
      <c r="I131" s="568">
        <v>43404.38318287037</v>
      </c>
      <c r="J131" s="566">
        <v>121.0</v>
      </c>
      <c r="K131" s="566">
        <v>1.0627121E7</v>
      </c>
      <c r="L131" s="566">
        <v>2050.0</v>
      </c>
      <c r="M131" s="566">
        <v>2044.078</v>
      </c>
      <c r="N131" s="566">
        <v>2044.078</v>
      </c>
      <c r="O131" s="567">
        <v>0.0</v>
      </c>
      <c r="P131" s="566">
        <v>1997.775</v>
      </c>
    </row>
    <row r="132" ht="15.75" customHeight="1">
      <c r="A132" s="566" t="s">
        <v>1683</v>
      </c>
      <c r="B132" s="566" t="s">
        <v>1697</v>
      </c>
      <c r="C132" s="566" t="s">
        <v>543</v>
      </c>
      <c r="D132" s="566">
        <v>10627.0</v>
      </c>
      <c r="E132" s="566" t="s">
        <v>2035</v>
      </c>
      <c r="F132" s="566" t="s">
        <v>2036</v>
      </c>
      <c r="G132" s="566">
        <v>243.702768</v>
      </c>
      <c r="H132" s="568">
        <v>43406.65634259259</v>
      </c>
      <c r="I132" s="568">
        <v>43406.82150462963</v>
      </c>
      <c r="J132" s="566">
        <v>122.0</v>
      </c>
      <c r="K132" s="566">
        <v>1.0627122E7</v>
      </c>
      <c r="L132" s="566">
        <v>2046.0</v>
      </c>
      <c r="M132" s="566">
        <v>2039.285</v>
      </c>
      <c r="N132" s="566">
        <v>2039.285</v>
      </c>
      <c r="O132" s="567">
        <v>0.0</v>
      </c>
      <c r="P132" s="566">
        <v>1993.483</v>
      </c>
    </row>
    <row r="133" ht="15.75" customHeight="1">
      <c r="A133" s="566" t="s">
        <v>1683</v>
      </c>
      <c r="B133" s="566" t="s">
        <v>1724</v>
      </c>
      <c r="C133" s="566" t="s">
        <v>543</v>
      </c>
      <c r="D133" s="566">
        <v>10627.0</v>
      </c>
      <c r="E133" s="566" t="s">
        <v>2037</v>
      </c>
      <c r="F133" s="566" t="s">
        <v>2038</v>
      </c>
      <c r="G133" s="566">
        <v>241.100852</v>
      </c>
      <c r="H133" s="568">
        <v>43407.4534375</v>
      </c>
      <c r="I133" s="568">
        <v>43407.76292824074</v>
      </c>
      <c r="J133" s="566">
        <v>123.0</v>
      </c>
      <c r="K133" s="566">
        <v>1.0627123E7</v>
      </c>
      <c r="L133" s="566">
        <v>1392.0</v>
      </c>
      <c r="M133" s="566">
        <v>1384.228</v>
      </c>
      <c r="N133" s="566">
        <v>1384.228</v>
      </c>
      <c r="O133" s="567">
        <v>0.0</v>
      </c>
      <c r="P133" s="566">
        <v>1341.217</v>
      </c>
    </row>
    <row r="134" ht="15.75" customHeight="1">
      <c r="A134" s="566" t="s">
        <v>1683</v>
      </c>
      <c r="B134" s="566" t="s">
        <v>1765</v>
      </c>
      <c r="C134" s="566" t="s">
        <v>543</v>
      </c>
      <c r="D134" s="566">
        <v>10627.0</v>
      </c>
      <c r="E134" s="566" t="s">
        <v>2039</v>
      </c>
      <c r="F134" s="566" t="s">
        <v>2040</v>
      </c>
      <c r="G134" s="566">
        <v>251.227306</v>
      </c>
      <c r="H134" s="568">
        <v>43408.64302083333</v>
      </c>
      <c r="I134" s="568">
        <v>43408.654282407406</v>
      </c>
      <c r="J134" s="566">
        <v>124.0</v>
      </c>
      <c r="K134" s="566">
        <v>1.0627124E7</v>
      </c>
      <c r="L134" s="566">
        <v>716.0</v>
      </c>
      <c r="M134" s="566">
        <v>714.447</v>
      </c>
      <c r="N134" s="566">
        <v>714.447</v>
      </c>
      <c r="O134" s="567">
        <v>0.0</v>
      </c>
      <c r="P134" s="566">
        <v>703.614</v>
      </c>
    </row>
    <row r="135" ht="15.75" customHeight="1">
      <c r="A135" s="566" t="s">
        <v>1683</v>
      </c>
      <c r="B135" s="566" t="s">
        <v>2041</v>
      </c>
      <c r="C135" s="566" t="s">
        <v>543</v>
      </c>
      <c r="D135" s="566">
        <v>10627.0</v>
      </c>
      <c r="E135" s="566" t="s">
        <v>2042</v>
      </c>
      <c r="F135" s="566" t="s">
        <v>2043</v>
      </c>
      <c r="G135" s="566">
        <v>240.555528</v>
      </c>
      <c r="H135" s="568">
        <v>43410.16940972222</v>
      </c>
      <c r="I135" s="568">
        <v>43410.29032407407</v>
      </c>
      <c r="J135" s="566">
        <v>125.0</v>
      </c>
      <c r="K135" s="566">
        <v>1.0627125E7</v>
      </c>
      <c r="L135" s="566">
        <v>2204.0</v>
      </c>
      <c r="M135" s="566">
        <v>2199.048</v>
      </c>
      <c r="N135" s="566">
        <v>2199.048</v>
      </c>
      <c r="O135" s="567">
        <v>0.0</v>
      </c>
      <c r="P135" s="566">
        <v>2152.511</v>
      </c>
    </row>
    <row r="136" ht="15.75" customHeight="1">
      <c r="A136" s="566" t="s">
        <v>1683</v>
      </c>
      <c r="B136" s="566" t="s">
        <v>1818</v>
      </c>
      <c r="C136" s="566" t="s">
        <v>543</v>
      </c>
      <c r="D136" s="566">
        <v>10627.0</v>
      </c>
      <c r="E136" s="566" t="s">
        <v>2044</v>
      </c>
      <c r="F136" s="566" t="s">
        <v>2045</v>
      </c>
      <c r="G136" s="566">
        <v>236.629593</v>
      </c>
      <c r="H136" s="568">
        <v>43412.69579861111</v>
      </c>
      <c r="I136" s="568">
        <v>43412.934652777774</v>
      </c>
      <c r="J136" s="566">
        <v>126.0</v>
      </c>
      <c r="K136" s="566">
        <v>1.0627126E7</v>
      </c>
      <c r="L136" s="566">
        <v>2212.0</v>
      </c>
      <c r="M136" s="566">
        <v>2206.219</v>
      </c>
      <c r="N136" s="566">
        <v>2206.219</v>
      </c>
      <c r="O136" s="567">
        <v>0.0</v>
      </c>
      <c r="P136" s="566">
        <v>2135.985</v>
      </c>
    </row>
    <row r="137" ht="15.75" customHeight="1">
      <c r="A137" s="566" t="s">
        <v>1683</v>
      </c>
      <c r="B137" s="566" t="s">
        <v>2046</v>
      </c>
      <c r="C137" s="566" t="s">
        <v>543</v>
      </c>
      <c r="D137" s="566">
        <v>10627.0</v>
      </c>
      <c r="E137" s="566" t="s">
        <v>2047</v>
      </c>
      <c r="F137" s="566" t="s">
        <v>2048</v>
      </c>
      <c r="G137" s="566">
        <v>240.02029</v>
      </c>
      <c r="H137" s="568">
        <v>43414.5471875</v>
      </c>
      <c r="I137" s="568">
        <v>43414.58957175926</v>
      </c>
      <c r="J137" s="566">
        <v>127.0</v>
      </c>
      <c r="K137" s="566">
        <v>1.0627127E7</v>
      </c>
      <c r="L137" s="566">
        <v>403.0</v>
      </c>
      <c r="M137" s="566">
        <v>399.617</v>
      </c>
      <c r="N137" s="566">
        <v>399.617</v>
      </c>
      <c r="O137" s="567">
        <v>0.0</v>
      </c>
      <c r="P137" s="566">
        <v>378.242</v>
      </c>
    </row>
    <row r="138" ht="15.75" customHeight="1">
      <c r="A138" s="566" t="s">
        <v>1683</v>
      </c>
      <c r="B138" s="566" t="s">
        <v>2014</v>
      </c>
      <c r="C138" s="566" t="s">
        <v>543</v>
      </c>
      <c r="D138" s="566">
        <v>10627.0</v>
      </c>
      <c r="E138" s="566" t="s">
        <v>2049</v>
      </c>
      <c r="F138" s="566" t="s">
        <v>2050</v>
      </c>
      <c r="G138" s="566">
        <v>242.699318</v>
      </c>
      <c r="H138" s="568">
        <v>43416.35041666667</v>
      </c>
      <c r="I138" s="568">
        <v>43416.45149305555</v>
      </c>
      <c r="J138" s="566">
        <v>128.0</v>
      </c>
      <c r="K138" s="566">
        <v>1.0627128E7</v>
      </c>
      <c r="L138" s="566">
        <v>2023.0</v>
      </c>
      <c r="M138" s="566">
        <v>2013.904</v>
      </c>
      <c r="N138" s="566">
        <v>2013.904</v>
      </c>
      <c r="O138" s="567">
        <v>0.0</v>
      </c>
      <c r="P138" s="566">
        <v>1968.638</v>
      </c>
    </row>
    <row r="139" ht="15.75" customHeight="1">
      <c r="A139" s="566" t="s">
        <v>1683</v>
      </c>
      <c r="B139" s="566" t="s">
        <v>2051</v>
      </c>
      <c r="C139" s="566" t="s">
        <v>543</v>
      </c>
      <c r="D139" s="566">
        <v>10627.0</v>
      </c>
      <c r="E139" s="566" t="s">
        <v>2052</v>
      </c>
      <c r="F139" s="566" t="s">
        <v>2053</v>
      </c>
      <c r="G139" s="566">
        <v>231.203317</v>
      </c>
      <c r="H139" s="568">
        <v>43418.52956018518</v>
      </c>
      <c r="I139" s="568">
        <v>43418.642488425925</v>
      </c>
      <c r="J139" s="566">
        <v>129.0</v>
      </c>
      <c r="K139" s="566">
        <v>1.0627129E7</v>
      </c>
      <c r="L139" s="566">
        <v>1878.0</v>
      </c>
      <c r="M139" s="566">
        <v>1864.211</v>
      </c>
      <c r="N139" s="566">
        <v>1864.211</v>
      </c>
      <c r="O139" s="567">
        <v>0.0</v>
      </c>
      <c r="P139" s="566">
        <v>1824.646</v>
      </c>
    </row>
    <row r="140" ht="15.75" customHeight="1">
      <c r="A140" s="566" t="s">
        <v>1683</v>
      </c>
      <c r="B140" s="566" t="s">
        <v>1973</v>
      </c>
      <c r="C140" s="566" t="s">
        <v>543</v>
      </c>
      <c r="D140" s="566">
        <v>10627.0</v>
      </c>
      <c r="E140" s="566" t="s">
        <v>2054</v>
      </c>
      <c r="F140" s="566" t="s">
        <v>2055</v>
      </c>
      <c r="G140" s="566">
        <v>245.097895</v>
      </c>
      <c r="H140" s="568">
        <v>43420.587222222224</v>
      </c>
      <c r="I140" s="568">
        <v>43420.6440625</v>
      </c>
      <c r="J140" s="566">
        <v>130.0</v>
      </c>
      <c r="K140" s="566">
        <v>1.062713E7</v>
      </c>
      <c r="L140" s="566">
        <v>1635.0</v>
      </c>
      <c r="M140" s="566">
        <v>1629.651</v>
      </c>
      <c r="N140" s="566">
        <v>1629.651</v>
      </c>
      <c r="O140" s="567">
        <v>0.0</v>
      </c>
      <c r="P140" s="566">
        <v>1607.541</v>
      </c>
    </row>
    <row r="141" ht="15.75" customHeight="1">
      <c r="A141" s="566" t="s">
        <v>1683</v>
      </c>
      <c r="B141" s="566" t="s">
        <v>1908</v>
      </c>
      <c r="C141" s="566" t="s">
        <v>543</v>
      </c>
      <c r="D141" s="566">
        <v>10627.0</v>
      </c>
      <c r="E141" s="566" t="s">
        <v>2056</v>
      </c>
      <c r="F141" s="566" t="s">
        <v>2057</v>
      </c>
      <c r="G141" s="566">
        <v>243.199256</v>
      </c>
      <c r="H141" s="568">
        <v>43422.18096064815</v>
      </c>
      <c r="I141" s="568">
        <v>43422.23771990741</v>
      </c>
      <c r="J141" s="566">
        <v>131.0</v>
      </c>
      <c r="K141" s="566">
        <v>1.0627131E7</v>
      </c>
      <c r="L141" s="566">
        <v>1662.0</v>
      </c>
      <c r="M141" s="566">
        <v>1659.621</v>
      </c>
      <c r="N141" s="566">
        <v>1659.621</v>
      </c>
      <c r="O141" s="567">
        <v>0.0</v>
      </c>
      <c r="P141" s="566">
        <v>1635.288</v>
      </c>
    </row>
    <row r="142" ht="15.75" customHeight="1">
      <c r="A142" s="566" t="s">
        <v>1683</v>
      </c>
      <c r="B142" s="566" t="s">
        <v>1810</v>
      </c>
      <c r="C142" s="566" t="s">
        <v>543</v>
      </c>
      <c r="D142" s="566">
        <v>10627.0</v>
      </c>
      <c r="E142" s="566" t="s">
        <v>2058</v>
      </c>
      <c r="F142" s="566" t="s">
        <v>2059</v>
      </c>
      <c r="G142" s="566">
        <v>120.428776</v>
      </c>
      <c r="H142" s="568">
        <v>43502.414988425924</v>
      </c>
      <c r="I142" s="568">
        <v>43502.609143518515</v>
      </c>
      <c r="J142" s="566">
        <v>132.0</v>
      </c>
      <c r="K142" s="566">
        <v>1.0627132E7</v>
      </c>
      <c r="L142" s="566">
        <v>2958.0</v>
      </c>
      <c r="M142" s="566">
        <v>2925.497</v>
      </c>
      <c r="N142" s="566">
        <v>57.155</v>
      </c>
      <c r="O142" s="567">
        <v>2868.342</v>
      </c>
      <c r="P142" s="566">
        <v>2842.025</v>
      </c>
    </row>
    <row r="143" ht="15.75" customHeight="1">
      <c r="A143" s="566" t="s">
        <v>1683</v>
      </c>
      <c r="B143" s="566" t="s">
        <v>2060</v>
      </c>
      <c r="C143" s="566" t="s">
        <v>543</v>
      </c>
      <c r="D143" s="566">
        <v>10627.0</v>
      </c>
      <c r="E143" s="566" t="s">
        <v>2061</v>
      </c>
      <c r="F143" s="566" t="s">
        <v>2062</v>
      </c>
      <c r="G143" s="566">
        <v>92.897874</v>
      </c>
      <c r="H143" s="568">
        <v>43527.712916666664</v>
      </c>
      <c r="I143" s="568">
        <v>43527.82608796296</v>
      </c>
      <c r="J143" s="566">
        <v>133.0</v>
      </c>
      <c r="K143" s="566">
        <v>1.0627133E7</v>
      </c>
      <c r="L143" s="566">
        <v>2314.0</v>
      </c>
      <c r="M143" s="566">
        <v>2301.717</v>
      </c>
      <c r="N143" s="566">
        <v>0.026</v>
      </c>
      <c r="O143" s="567">
        <v>2301.691</v>
      </c>
      <c r="P143" s="566">
        <v>2259.718</v>
      </c>
    </row>
    <row r="144" ht="15.75" customHeight="1">
      <c r="A144" s="566" t="s">
        <v>1683</v>
      </c>
      <c r="B144" s="566" t="s">
        <v>1934</v>
      </c>
      <c r="C144" s="566" t="s">
        <v>543</v>
      </c>
      <c r="D144" s="566">
        <v>10627.0</v>
      </c>
      <c r="E144" s="566" t="s">
        <v>2063</v>
      </c>
      <c r="F144" s="566" t="s">
        <v>2064</v>
      </c>
      <c r="G144" s="566">
        <v>89.462141</v>
      </c>
      <c r="H144" s="568">
        <v>43534.22332175926</v>
      </c>
      <c r="I144" s="568">
        <v>43534.3409837963</v>
      </c>
      <c r="J144" s="566">
        <v>134.0</v>
      </c>
      <c r="K144" s="566">
        <v>1.0627134E7</v>
      </c>
      <c r="L144" s="566">
        <v>2009.0</v>
      </c>
      <c r="M144" s="566">
        <v>1975.743</v>
      </c>
      <c r="N144" s="566">
        <v>0.0</v>
      </c>
      <c r="O144" s="567">
        <v>1975.743</v>
      </c>
      <c r="P144" s="566">
        <v>1842.155</v>
      </c>
    </row>
    <row r="145" ht="15.75" customHeight="1">
      <c r="A145" s="566" t="s">
        <v>1683</v>
      </c>
      <c r="B145" s="566" t="s">
        <v>2065</v>
      </c>
      <c r="C145" s="566" t="s">
        <v>543</v>
      </c>
      <c r="D145" s="566">
        <v>10627.0</v>
      </c>
      <c r="E145" s="566" t="s">
        <v>2066</v>
      </c>
      <c r="F145" s="566" t="s">
        <v>2067</v>
      </c>
      <c r="G145" s="566">
        <v>84.855912</v>
      </c>
      <c r="H145" s="568">
        <v>43536.733611111114</v>
      </c>
      <c r="I145" s="568">
        <v>43536.77206018518</v>
      </c>
      <c r="J145" s="566">
        <v>135.0</v>
      </c>
      <c r="K145" s="566">
        <v>1.0627135E7</v>
      </c>
      <c r="L145" s="566">
        <v>1002.0</v>
      </c>
      <c r="M145" s="566">
        <v>996.249</v>
      </c>
      <c r="N145" s="566">
        <v>8.377</v>
      </c>
      <c r="O145" s="567">
        <v>987.872</v>
      </c>
      <c r="P145" s="566">
        <v>994.883</v>
      </c>
    </row>
    <row r="146" ht="15.75" customHeight="1">
      <c r="A146" s="566" t="s">
        <v>1683</v>
      </c>
      <c r="B146" s="566" t="s">
        <v>2068</v>
      </c>
      <c r="C146" s="566" t="s">
        <v>543</v>
      </c>
      <c r="D146" s="566">
        <v>10627.0</v>
      </c>
      <c r="E146" s="566" t="s">
        <v>2069</v>
      </c>
      <c r="F146" s="566" t="s">
        <v>2070</v>
      </c>
      <c r="G146" s="566">
        <v>85.311049</v>
      </c>
      <c r="H146" s="568">
        <v>43537.79670138889</v>
      </c>
      <c r="I146" s="568">
        <v>43537.83560185185</v>
      </c>
      <c r="J146" s="566">
        <v>136.0</v>
      </c>
      <c r="K146" s="566">
        <v>1.0627136E7</v>
      </c>
      <c r="L146" s="566">
        <v>1001.0</v>
      </c>
      <c r="M146" s="566">
        <v>994.483</v>
      </c>
      <c r="N146" s="566">
        <v>4.105</v>
      </c>
      <c r="O146" s="567">
        <v>990.378</v>
      </c>
      <c r="P146" s="566">
        <v>993.117</v>
      </c>
    </row>
    <row r="147" ht="15.75" customHeight="1">
      <c r="A147" s="566" t="s">
        <v>1683</v>
      </c>
      <c r="B147" s="566" t="s">
        <v>1691</v>
      </c>
      <c r="C147" s="566" t="s">
        <v>543</v>
      </c>
      <c r="D147" s="566">
        <v>10627.0</v>
      </c>
      <c r="E147" s="566" t="s">
        <v>2071</v>
      </c>
      <c r="F147" s="566" t="s">
        <v>2072</v>
      </c>
      <c r="G147" s="566">
        <v>84.001668</v>
      </c>
      <c r="H147" s="568">
        <v>43539.05944444444</v>
      </c>
      <c r="I147" s="568">
        <v>43539.098287037035</v>
      </c>
      <c r="J147" s="566">
        <v>139.0</v>
      </c>
      <c r="K147" s="566">
        <v>1.0627139E7</v>
      </c>
      <c r="L147" s="566">
        <v>930.0</v>
      </c>
      <c r="M147" s="566">
        <v>922.395</v>
      </c>
      <c r="N147" s="566">
        <v>4.213</v>
      </c>
      <c r="O147" s="567">
        <v>918.182</v>
      </c>
      <c r="P147" s="566">
        <v>923.257</v>
      </c>
    </row>
    <row r="148" ht="15.75" customHeight="1">
      <c r="A148" s="566" t="s">
        <v>1683</v>
      </c>
      <c r="B148" s="566" t="s">
        <v>1992</v>
      </c>
      <c r="C148" s="566" t="s">
        <v>543</v>
      </c>
      <c r="D148" s="566">
        <v>10627.0</v>
      </c>
      <c r="E148" s="566" t="s">
        <v>2073</v>
      </c>
      <c r="F148" s="566" t="s">
        <v>2074</v>
      </c>
      <c r="G148" s="566">
        <v>83.137643</v>
      </c>
      <c r="H148" s="568">
        <v>43540.852488425924</v>
      </c>
      <c r="I148" s="568">
        <v>43540.891168981485</v>
      </c>
      <c r="J148" s="566">
        <v>140.0</v>
      </c>
      <c r="K148" s="566">
        <v>1.062714E7</v>
      </c>
      <c r="L148" s="566">
        <v>1006.0</v>
      </c>
      <c r="M148" s="566">
        <v>994.939</v>
      </c>
      <c r="N148" s="566">
        <v>28.659</v>
      </c>
      <c r="O148" s="567">
        <v>966.28</v>
      </c>
      <c r="P148" s="566">
        <v>998.402</v>
      </c>
    </row>
    <row r="149" ht="15.75" customHeight="1">
      <c r="A149" s="566" t="s">
        <v>1683</v>
      </c>
      <c r="B149" s="566" t="s">
        <v>2075</v>
      </c>
      <c r="C149" s="566" t="s">
        <v>543</v>
      </c>
      <c r="D149" s="566">
        <v>10627.0</v>
      </c>
      <c r="E149" s="566" t="s">
        <v>2076</v>
      </c>
      <c r="F149" s="566" t="s">
        <v>2067</v>
      </c>
      <c r="G149" s="566">
        <v>87.168601</v>
      </c>
      <c r="H149" s="568">
        <v>43541.13861111111</v>
      </c>
      <c r="I149" s="568">
        <v>43541.31407407407</v>
      </c>
      <c r="J149" s="566">
        <v>141.0</v>
      </c>
      <c r="K149" s="566">
        <v>1.0627141E7</v>
      </c>
      <c r="L149" s="566">
        <v>1984.0</v>
      </c>
      <c r="M149" s="566">
        <v>1963.121</v>
      </c>
      <c r="N149" s="566">
        <v>0.012</v>
      </c>
      <c r="O149" s="567">
        <v>1963.109</v>
      </c>
      <c r="P149" s="566">
        <v>1908.342</v>
      </c>
    </row>
    <row r="150" ht="15.75" customHeight="1">
      <c r="A150" s="566" t="s">
        <v>1683</v>
      </c>
      <c r="B150" s="566" t="s">
        <v>2077</v>
      </c>
      <c r="C150" s="566" t="s">
        <v>543</v>
      </c>
      <c r="D150" s="566">
        <v>10627.0</v>
      </c>
      <c r="E150" s="566" t="s">
        <v>2078</v>
      </c>
      <c r="F150" s="566" t="s">
        <v>2079</v>
      </c>
      <c r="G150" s="566">
        <v>86.968572</v>
      </c>
      <c r="H150" s="568">
        <v>43543.84972222222</v>
      </c>
      <c r="I150" s="568">
        <v>43543.88821759259</v>
      </c>
      <c r="J150" s="566">
        <v>143.0</v>
      </c>
      <c r="K150" s="566">
        <v>1.0627143E7</v>
      </c>
      <c r="L150" s="566">
        <v>1021.0</v>
      </c>
      <c r="M150" s="566">
        <v>1019.123</v>
      </c>
      <c r="N150" s="566">
        <v>1019.123</v>
      </c>
      <c r="O150" s="567">
        <v>0.0</v>
      </c>
      <c r="P150" s="566">
        <v>1013.583</v>
      </c>
    </row>
    <row r="151" ht="15.75" customHeight="1">
      <c r="A151" s="566" t="s">
        <v>1683</v>
      </c>
      <c r="B151" s="566" t="s">
        <v>2080</v>
      </c>
      <c r="C151" s="566" t="s">
        <v>543</v>
      </c>
      <c r="D151" s="566">
        <v>10627.0</v>
      </c>
      <c r="E151" s="566" t="s">
        <v>2081</v>
      </c>
      <c r="F151" s="566" t="s">
        <v>2082</v>
      </c>
      <c r="G151" s="566">
        <v>82.455387</v>
      </c>
      <c r="H151" s="568">
        <v>43544.114965277775</v>
      </c>
      <c r="I151" s="568">
        <v>43544.154016203705</v>
      </c>
      <c r="J151" s="566">
        <v>144.0</v>
      </c>
      <c r="K151" s="566">
        <v>1.0627144E7</v>
      </c>
      <c r="L151" s="566">
        <v>975.0</v>
      </c>
      <c r="M151" s="566">
        <v>968.954</v>
      </c>
      <c r="N151" s="566">
        <v>968.954</v>
      </c>
      <c r="O151" s="567">
        <v>0.0</v>
      </c>
      <c r="P151" s="566">
        <v>968.359</v>
      </c>
    </row>
    <row r="152" ht="15.75" customHeight="1">
      <c r="A152" s="566" t="s">
        <v>1683</v>
      </c>
      <c r="B152" s="566" t="s">
        <v>2083</v>
      </c>
      <c r="C152" s="566" t="s">
        <v>543</v>
      </c>
      <c r="D152" s="566">
        <v>10627.0</v>
      </c>
      <c r="E152" s="566" t="s">
        <v>2084</v>
      </c>
      <c r="F152" s="566" t="s">
        <v>2085</v>
      </c>
      <c r="G152" s="566">
        <v>84.243405</v>
      </c>
      <c r="H152" s="568">
        <v>43545.110810185186</v>
      </c>
      <c r="I152" s="568">
        <v>43545.14928240741</v>
      </c>
      <c r="J152" s="566">
        <v>145.0</v>
      </c>
      <c r="K152" s="566">
        <v>1.0627145E7</v>
      </c>
      <c r="L152" s="566">
        <v>1084.0</v>
      </c>
      <c r="M152" s="566">
        <v>1079.105</v>
      </c>
      <c r="N152" s="566">
        <v>1079.105</v>
      </c>
      <c r="O152" s="567">
        <v>0.0</v>
      </c>
      <c r="P152" s="566">
        <v>1076.702</v>
      </c>
    </row>
    <row r="153" ht="15.75" customHeight="1">
      <c r="A153" s="566" t="s">
        <v>1683</v>
      </c>
      <c r="B153" s="566" t="s">
        <v>2086</v>
      </c>
      <c r="C153" s="566" t="s">
        <v>543</v>
      </c>
      <c r="D153" s="566">
        <v>10627.0</v>
      </c>
      <c r="E153" s="566" t="s">
        <v>2087</v>
      </c>
      <c r="F153" s="566" t="s">
        <v>1705</v>
      </c>
      <c r="G153" s="566">
        <v>83.777312</v>
      </c>
      <c r="H153" s="568">
        <v>43546.24555555556</v>
      </c>
      <c r="I153" s="568">
        <v>43546.28429398148</v>
      </c>
      <c r="J153" s="566">
        <v>146.0</v>
      </c>
      <c r="K153" s="566">
        <v>1.0627146E7</v>
      </c>
      <c r="L153" s="566">
        <v>999.0</v>
      </c>
      <c r="M153" s="566">
        <v>994.174</v>
      </c>
      <c r="N153" s="566">
        <v>994.174</v>
      </c>
      <c r="O153" s="567">
        <v>0.0</v>
      </c>
      <c r="P153" s="566">
        <v>991.76</v>
      </c>
    </row>
    <row r="154" ht="15.75" customHeight="1">
      <c r="A154" s="566" t="s">
        <v>1683</v>
      </c>
      <c r="B154" s="566" t="s">
        <v>2088</v>
      </c>
      <c r="C154" s="566" t="s">
        <v>543</v>
      </c>
      <c r="D154" s="566">
        <v>10627.0</v>
      </c>
      <c r="E154" s="566" t="s">
        <v>2089</v>
      </c>
      <c r="F154" s="566" t="s">
        <v>2090</v>
      </c>
      <c r="G154" s="566">
        <v>80.487216</v>
      </c>
      <c r="H154" s="568">
        <v>43547.17193287037</v>
      </c>
      <c r="I154" s="568">
        <v>43547.21042824074</v>
      </c>
      <c r="J154" s="566">
        <v>147.0</v>
      </c>
      <c r="K154" s="566">
        <v>1.0627147E7</v>
      </c>
      <c r="L154" s="566">
        <v>1021.0</v>
      </c>
      <c r="M154" s="566">
        <v>1018.952</v>
      </c>
      <c r="N154" s="566">
        <v>1018.952</v>
      </c>
      <c r="O154" s="567">
        <v>0.0</v>
      </c>
      <c r="P154" s="566">
        <v>1013.804</v>
      </c>
    </row>
    <row r="155" ht="15.75" customHeight="1">
      <c r="A155" s="566" t="s">
        <v>1683</v>
      </c>
      <c r="B155" s="566" t="s">
        <v>2091</v>
      </c>
      <c r="C155" s="566" t="s">
        <v>543</v>
      </c>
      <c r="D155" s="566">
        <v>10627.0</v>
      </c>
      <c r="E155" s="566" t="s">
        <v>2092</v>
      </c>
      <c r="F155" s="566" t="s">
        <v>2093</v>
      </c>
      <c r="G155" s="566">
        <v>80.549715</v>
      </c>
      <c r="H155" s="568">
        <v>43548.2365162037</v>
      </c>
      <c r="I155" s="568">
        <v>43548.35523148148</v>
      </c>
      <c r="J155" s="566">
        <v>148.0</v>
      </c>
      <c r="K155" s="566">
        <v>1.0627148E7</v>
      </c>
      <c r="L155" s="566">
        <v>2068.0</v>
      </c>
      <c r="M155" s="566">
        <v>2053.67</v>
      </c>
      <c r="N155" s="566">
        <v>1988.49</v>
      </c>
      <c r="O155" s="567">
        <v>65.18</v>
      </c>
      <c r="P155" s="566">
        <v>1989.843</v>
      </c>
    </row>
    <row r="156" ht="15.75" customHeight="1">
      <c r="A156" s="566" t="s">
        <v>1683</v>
      </c>
      <c r="B156" s="566" t="s">
        <v>2094</v>
      </c>
      <c r="C156" s="566" t="s">
        <v>543</v>
      </c>
      <c r="D156" s="566">
        <v>10627.0</v>
      </c>
      <c r="E156" s="566" t="s">
        <v>2095</v>
      </c>
      <c r="F156" s="566" t="s">
        <v>1964</v>
      </c>
      <c r="G156" s="566">
        <v>81.6422</v>
      </c>
      <c r="H156" s="568">
        <v>43549.16290509259</v>
      </c>
      <c r="I156" s="568">
        <v>43549.27019675926</v>
      </c>
      <c r="J156" s="566">
        <v>149.0</v>
      </c>
      <c r="K156" s="566">
        <v>1.0627149E7</v>
      </c>
      <c r="L156" s="566">
        <v>2097.0</v>
      </c>
      <c r="M156" s="566">
        <v>2077.21</v>
      </c>
      <c r="N156" s="566">
        <v>2077.21</v>
      </c>
      <c r="O156" s="567">
        <v>0.0</v>
      </c>
      <c r="P156" s="566">
        <v>2030.686</v>
      </c>
    </row>
    <row r="157" ht="15.75" customHeight="1">
      <c r="A157" s="566" t="s">
        <v>1683</v>
      </c>
      <c r="B157" s="566" t="s">
        <v>1794</v>
      </c>
      <c r="C157" s="566" t="s">
        <v>543</v>
      </c>
      <c r="D157" s="566">
        <v>10627.0</v>
      </c>
      <c r="E157" s="566" t="s">
        <v>2096</v>
      </c>
      <c r="F157" s="566" t="s">
        <v>2097</v>
      </c>
      <c r="G157" s="566">
        <v>90.071555</v>
      </c>
      <c r="H157" s="568">
        <v>43553.023935185185</v>
      </c>
      <c r="I157" s="568">
        <v>43553.06233796296</v>
      </c>
      <c r="J157" s="566">
        <v>150.0</v>
      </c>
      <c r="K157" s="566">
        <v>1.062715E7</v>
      </c>
      <c r="L157" s="566">
        <v>617.0</v>
      </c>
      <c r="M157" s="566">
        <v>614.207</v>
      </c>
      <c r="N157" s="566">
        <v>614.207</v>
      </c>
      <c r="O157" s="567">
        <v>0.0</v>
      </c>
      <c r="P157" s="566">
        <v>609.469</v>
      </c>
    </row>
    <row r="158" ht="15.75" customHeight="1">
      <c r="A158" s="566" t="s">
        <v>1683</v>
      </c>
      <c r="B158" s="566" t="s">
        <v>2098</v>
      </c>
      <c r="C158" s="566" t="s">
        <v>543</v>
      </c>
      <c r="D158" s="566">
        <v>10627.0</v>
      </c>
      <c r="E158" s="566" t="s">
        <v>2099</v>
      </c>
      <c r="F158" s="566" t="s">
        <v>2100</v>
      </c>
      <c r="G158" s="566">
        <v>77.682097</v>
      </c>
      <c r="H158" s="568">
        <v>43554.14068287037</v>
      </c>
      <c r="I158" s="568">
        <v>43554.17946759259</v>
      </c>
      <c r="J158" s="566">
        <v>151.0</v>
      </c>
      <c r="K158" s="566">
        <v>1.0627151E7</v>
      </c>
      <c r="L158" s="566">
        <v>997.0</v>
      </c>
      <c r="M158" s="566">
        <v>994.114</v>
      </c>
      <c r="N158" s="566">
        <v>994.114</v>
      </c>
      <c r="O158" s="567">
        <v>0.0</v>
      </c>
      <c r="P158" s="566">
        <v>989.476</v>
      </c>
    </row>
    <row r="159" ht="15.75" customHeight="1">
      <c r="A159" s="566" t="s">
        <v>1683</v>
      </c>
      <c r="B159" s="566" t="s">
        <v>1896</v>
      </c>
      <c r="C159" s="566" t="s">
        <v>543</v>
      </c>
      <c r="D159" s="566">
        <v>10627.0</v>
      </c>
      <c r="E159" s="566" t="s">
        <v>2101</v>
      </c>
      <c r="F159" s="566" t="s">
        <v>2102</v>
      </c>
      <c r="G159" s="566">
        <v>84.878683</v>
      </c>
      <c r="H159" s="568">
        <v>43555.33582175926</v>
      </c>
      <c r="I159" s="568">
        <v>43555.402280092596</v>
      </c>
      <c r="J159" s="566">
        <v>152.0</v>
      </c>
      <c r="K159" s="566">
        <v>1.0627152E7</v>
      </c>
      <c r="L159" s="566">
        <v>1020.0</v>
      </c>
      <c r="M159" s="566">
        <v>1008.062</v>
      </c>
      <c r="N159" s="566">
        <v>721.285</v>
      </c>
      <c r="O159" s="567">
        <v>286.777</v>
      </c>
      <c r="P159" s="566">
        <v>1012.844</v>
      </c>
    </row>
    <row r="160" ht="15.75" customHeight="1">
      <c r="A160" s="566" t="s">
        <v>1683</v>
      </c>
      <c r="B160" s="566" t="s">
        <v>2103</v>
      </c>
      <c r="C160" s="566" t="s">
        <v>543</v>
      </c>
      <c r="D160" s="566">
        <v>10627.0</v>
      </c>
      <c r="E160" s="566" t="s">
        <v>2104</v>
      </c>
      <c r="F160" s="566" t="s">
        <v>2105</v>
      </c>
      <c r="G160" s="566">
        <v>77.472692</v>
      </c>
      <c r="H160" s="568">
        <v>43556.32472222222</v>
      </c>
      <c r="I160" s="568">
        <v>43556.39601851852</v>
      </c>
      <c r="J160" s="566">
        <v>153.0</v>
      </c>
      <c r="K160" s="566">
        <v>1.0627153E7</v>
      </c>
      <c r="L160" s="566">
        <v>1026.0</v>
      </c>
      <c r="M160" s="566">
        <v>1023.96</v>
      </c>
      <c r="N160" s="566">
        <v>1023.96</v>
      </c>
      <c r="O160" s="567">
        <v>0.0</v>
      </c>
      <c r="P160" s="566">
        <v>1017.522</v>
      </c>
    </row>
    <row r="161" ht="15.75" customHeight="1">
      <c r="A161" s="566" t="s">
        <v>1683</v>
      </c>
      <c r="B161" s="566" t="s">
        <v>2106</v>
      </c>
      <c r="C161" s="566" t="s">
        <v>543</v>
      </c>
      <c r="D161" s="566">
        <v>10627.0</v>
      </c>
      <c r="E161" s="566" t="s">
        <v>2096</v>
      </c>
      <c r="F161" s="566" t="s">
        <v>2107</v>
      </c>
      <c r="G161" s="566">
        <v>87.333481</v>
      </c>
      <c r="H161" s="568">
        <v>43557.13166666667</v>
      </c>
      <c r="I161" s="568">
        <v>43557.17019675926</v>
      </c>
      <c r="J161" s="566">
        <v>154.0</v>
      </c>
      <c r="K161" s="566">
        <v>1.0627154E7</v>
      </c>
      <c r="L161" s="566">
        <v>1018.0</v>
      </c>
      <c r="M161" s="566">
        <v>1013.953</v>
      </c>
      <c r="N161" s="566">
        <v>1013.953</v>
      </c>
      <c r="O161" s="567">
        <v>0.0</v>
      </c>
      <c r="P161" s="566">
        <v>1009.998</v>
      </c>
    </row>
    <row r="162" ht="15.75" customHeight="1">
      <c r="A162" s="566" t="s">
        <v>1683</v>
      </c>
      <c r="B162" s="566" t="s">
        <v>2108</v>
      </c>
      <c r="C162" s="566" t="s">
        <v>543</v>
      </c>
      <c r="D162" s="566">
        <v>10627.0</v>
      </c>
      <c r="E162" s="566" t="s">
        <v>2109</v>
      </c>
      <c r="F162" s="566" t="s">
        <v>2110</v>
      </c>
      <c r="G162" s="566">
        <v>84.861438</v>
      </c>
      <c r="H162" s="568">
        <v>43558.0531712963</v>
      </c>
      <c r="I162" s="568">
        <v>43558.09216435185</v>
      </c>
      <c r="J162" s="566">
        <v>155.0</v>
      </c>
      <c r="K162" s="566">
        <v>1.0627155E7</v>
      </c>
      <c r="L162" s="566">
        <v>985.0</v>
      </c>
      <c r="M162" s="566">
        <v>974.19</v>
      </c>
      <c r="N162" s="566">
        <v>149.294</v>
      </c>
      <c r="O162" s="567">
        <v>824.896</v>
      </c>
      <c r="P162" s="566">
        <v>972.42</v>
      </c>
    </row>
    <row r="163" ht="15.75" customHeight="1">
      <c r="A163" s="566" t="s">
        <v>1683</v>
      </c>
      <c r="B163" s="566" t="s">
        <v>2111</v>
      </c>
      <c r="C163" s="566" t="s">
        <v>543</v>
      </c>
      <c r="D163" s="566">
        <v>10627.0</v>
      </c>
      <c r="E163" s="566" t="s">
        <v>2112</v>
      </c>
      <c r="F163" s="566" t="s">
        <v>2113</v>
      </c>
      <c r="G163" s="566">
        <v>79.752509</v>
      </c>
      <c r="H163" s="568">
        <v>43559.04900462963</v>
      </c>
      <c r="I163" s="568">
        <v>43559.08777777778</v>
      </c>
      <c r="J163" s="566">
        <v>156.0</v>
      </c>
      <c r="K163" s="566">
        <v>1.0627156E7</v>
      </c>
      <c r="L163" s="566">
        <v>998.0</v>
      </c>
      <c r="M163" s="566">
        <v>991.554</v>
      </c>
      <c r="N163" s="566">
        <v>552.784</v>
      </c>
      <c r="O163" s="567">
        <v>438.77</v>
      </c>
      <c r="P163" s="566">
        <v>991.176</v>
      </c>
    </row>
    <row r="164" ht="15.75" customHeight="1">
      <c r="A164" s="566" t="s">
        <v>1683</v>
      </c>
      <c r="B164" s="566" t="s">
        <v>2114</v>
      </c>
      <c r="C164" s="566" t="s">
        <v>543</v>
      </c>
      <c r="D164" s="566">
        <v>10627.0</v>
      </c>
      <c r="E164" s="566" t="s">
        <v>2115</v>
      </c>
      <c r="F164" s="566" t="s">
        <v>2116</v>
      </c>
      <c r="G164" s="566">
        <v>84.409338</v>
      </c>
      <c r="H164" s="568">
        <v>43562.69969907407</v>
      </c>
      <c r="I164" s="568">
        <v>43562.739212962966</v>
      </c>
      <c r="J164" s="566">
        <v>157.0</v>
      </c>
      <c r="K164" s="566">
        <v>1.0627157E7</v>
      </c>
      <c r="L164" s="566">
        <v>995.0</v>
      </c>
      <c r="M164" s="566">
        <v>987.237</v>
      </c>
      <c r="N164" s="566">
        <v>16.917</v>
      </c>
      <c r="O164" s="567">
        <v>970.32</v>
      </c>
      <c r="P164" s="566">
        <v>987.292</v>
      </c>
    </row>
    <row r="165" ht="15.75" customHeight="1">
      <c r="A165" s="566" t="s">
        <v>1683</v>
      </c>
      <c r="B165" s="566" t="s">
        <v>1776</v>
      </c>
      <c r="C165" s="566" t="s">
        <v>543</v>
      </c>
      <c r="D165" s="566">
        <v>10627.0</v>
      </c>
      <c r="E165" s="566" t="s">
        <v>2117</v>
      </c>
      <c r="F165" s="566" t="s">
        <v>2118</v>
      </c>
      <c r="G165" s="566">
        <v>83.07118</v>
      </c>
      <c r="H165" s="568">
        <v>43565.16425925926</v>
      </c>
      <c r="I165" s="568">
        <v>43565.20347222222</v>
      </c>
      <c r="J165" s="566">
        <v>158.0</v>
      </c>
      <c r="K165" s="566">
        <v>1.0627158E7</v>
      </c>
      <c r="L165" s="566">
        <v>725.0</v>
      </c>
      <c r="M165" s="566">
        <v>719.464</v>
      </c>
      <c r="N165" s="566">
        <v>719.464</v>
      </c>
      <c r="O165" s="567">
        <v>0.0</v>
      </c>
      <c r="P165" s="566">
        <v>715.441</v>
      </c>
    </row>
    <row r="166" ht="15.75" customHeight="1">
      <c r="A166" s="566" t="s">
        <v>1683</v>
      </c>
      <c r="B166" s="566" t="s">
        <v>1845</v>
      </c>
      <c r="C166" s="566" t="s">
        <v>543</v>
      </c>
      <c r="D166" s="566">
        <v>10627.0</v>
      </c>
      <c r="E166" s="566" t="s">
        <v>2119</v>
      </c>
      <c r="F166" s="566" t="s">
        <v>2120</v>
      </c>
      <c r="G166" s="566">
        <v>82.851468</v>
      </c>
      <c r="H166" s="568">
        <v>43566.69483796296</v>
      </c>
      <c r="I166" s="568">
        <v>43566.73370370371</v>
      </c>
      <c r="J166" s="566">
        <v>159.0</v>
      </c>
      <c r="K166" s="566">
        <v>1.0627159E7</v>
      </c>
      <c r="L166" s="566">
        <v>811.0</v>
      </c>
      <c r="M166" s="566">
        <v>809.458</v>
      </c>
      <c r="N166" s="566">
        <v>809.458</v>
      </c>
      <c r="O166" s="567">
        <v>0.0</v>
      </c>
      <c r="P166" s="566">
        <v>803.086</v>
      </c>
    </row>
    <row r="167" ht="15.75" customHeight="1">
      <c r="A167" s="566" t="s">
        <v>1683</v>
      </c>
      <c r="B167" s="566" t="s">
        <v>1794</v>
      </c>
      <c r="C167" s="566" t="s">
        <v>543</v>
      </c>
      <c r="D167" s="566">
        <v>10627.0</v>
      </c>
      <c r="E167" s="566" t="s">
        <v>2121</v>
      </c>
      <c r="F167" s="566" t="s">
        <v>2122</v>
      </c>
      <c r="G167" s="566">
        <v>83.417982</v>
      </c>
      <c r="H167" s="568">
        <v>43567.70097222222</v>
      </c>
      <c r="I167" s="568">
        <v>43567.739212962966</v>
      </c>
      <c r="J167" s="566">
        <v>160.0</v>
      </c>
      <c r="K167" s="566">
        <v>1.062716E7</v>
      </c>
      <c r="L167" s="566">
        <v>35.0</v>
      </c>
      <c r="M167" s="566">
        <v>27.457</v>
      </c>
      <c r="N167" s="566">
        <v>15.849</v>
      </c>
      <c r="O167" s="567">
        <v>11.608</v>
      </c>
      <c r="P167" s="566">
        <v>26.843</v>
      </c>
    </row>
    <row r="168" ht="15.75" customHeight="1">
      <c r="A168" s="566" t="s">
        <v>1683</v>
      </c>
      <c r="B168" s="566" t="s">
        <v>2123</v>
      </c>
      <c r="C168" s="566" t="s">
        <v>543</v>
      </c>
      <c r="D168" s="566">
        <v>10627.0</v>
      </c>
      <c r="E168" s="566" t="s">
        <v>2124</v>
      </c>
      <c r="F168" s="566" t="s">
        <v>2125</v>
      </c>
      <c r="G168" s="566">
        <v>83.114383</v>
      </c>
      <c r="H168" s="568">
        <v>43568.67611111111</v>
      </c>
      <c r="I168" s="568">
        <v>43568.71482638889</v>
      </c>
      <c r="J168" s="566">
        <v>161.0</v>
      </c>
      <c r="K168" s="566">
        <v>1.0627161E7</v>
      </c>
      <c r="L168" s="566">
        <v>883.0</v>
      </c>
      <c r="M168" s="566">
        <v>879.604</v>
      </c>
      <c r="N168" s="566">
        <v>879.604</v>
      </c>
      <c r="O168" s="567">
        <v>0.0</v>
      </c>
      <c r="P168" s="566">
        <v>874.116</v>
      </c>
    </row>
    <row r="169" ht="15.75" customHeight="1">
      <c r="A169" s="566" t="s">
        <v>1683</v>
      </c>
      <c r="B169" s="566" t="s">
        <v>1896</v>
      </c>
      <c r="C169" s="566" t="s">
        <v>543</v>
      </c>
      <c r="D169" s="566">
        <v>10627.0</v>
      </c>
      <c r="E169" s="566" t="s">
        <v>2126</v>
      </c>
      <c r="F169" s="566" t="s">
        <v>2127</v>
      </c>
      <c r="G169" s="566">
        <v>71.168265</v>
      </c>
      <c r="H169" s="568">
        <v>43570.80803240741</v>
      </c>
      <c r="I169" s="568">
        <v>43570.8465162037</v>
      </c>
      <c r="J169" s="566">
        <v>162.0</v>
      </c>
      <c r="K169" s="566">
        <v>1.0627162E7</v>
      </c>
      <c r="L169" s="566">
        <v>844.0</v>
      </c>
      <c r="M169" s="566">
        <v>839.448</v>
      </c>
      <c r="N169" s="566">
        <v>839.448</v>
      </c>
      <c r="O169" s="567">
        <v>0.0</v>
      </c>
      <c r="P169" s="566">
        <v>836.328</v>
      </c>
    </row>
    <row r="170" ht="15.75" customHeight="1">
      <c r="A170" s="566" t="s">
        <v>1683</v>
      </c>
      <c r="B170" s="566" t="s">
        <v>1782</v>
      </c>
      <c r="C170" s="566" t="s">
        <v>543</v>
      </c>
      <c r="D170" s="566">
        <v>10627.0</v>
      </c>
      <c r="E170" s="566" t="s">
        <v>2128</v>
      </c>
      <c r="F170" s="566" t="s">
        <v>2129</v>
      </c>
      <c r="G170" s="566">
        <v>67.040438</v>
      </c>
      <c r="H170" s="568">
        <v>43572.80805555556</v>
      </c>
      <c r="I170" s="568">
        <v>43572.84606481482</v>
      </c>
      <c r="J170" s="566">
        <v>163.0</v>
      </c>
      <c r="K170" s="566">
        <v>1.0627163E7</v>
      </c>
      <c r="L170" s="566">
        <v>1002.0</v>
      </c>
      <c r="M170" s="566">
        <v>999.609</v>
      </c>
      <c r="N170" s="566">
        <v>999.609</v>
      </c>
      <c r="O170" s="567">
        <v>0.0</v>
      </c>
      <c r="P170" s="566">
        <v>994.893</v>
      </c>
    </row>
    <row r="171" ht="15.75" customHeight="1">
      <c r="A171" s="566" t="s">
        <v>1683</v>
      </c>
      <c r="B171" s="566" t="s">
        <v>2130</v>
      </c>
      <c r="C171" s="566" t="s">
        <v>543</v>
      </c>
      <c r="D171" s="566">
        <v>10627.0</v>
      </c>
      <c r="E171" s="566" t="s">
        <v>2131</v>
      </c>
      <c r="F171" s="566" t="s">
        <v>2132</v>
      </c>
      <c r="G171" s="566">
        <v>69.670767</v>
      </c>
      <c r="H171" s="568">
        <v>43580.72099537037</v>
      </c>
      <c r="I171" s="568">
        <v>43580.726331018515</v>
      </c>
      <c r="J171" s="566">
        <v>164.0</v>
      </c>
      <c r="K171" s="566">
        <v>1.0627164E7</v>
      </c>
      <c r="L171" s="566">
        <v>0.0</v>
      </c>
      <c r="M171" s="566">
        <v>17.12</v>
      </c>
      <c r="N171" s="566">
        <v>17.12</v>
      </c>
      <c r="O171" s="567">
        <v>0.0</v>
      </c>
      <c r="P171" s="566">
        <v>0.0</v>
      </c>
    </row>
    <row r="172" ht="15.75" customHeight="1">
      <c r="A172" s="566" t="s">
        <v>1683</v>
      </c>
      <c r="B172" s="566" t="s">
        <v>1854</v>
      </c>
      <c r="C172" s="566" t="s">
        <v>543</v>
      </c>
      <c r="D172" s="566">
        <v>10627.0</v>
      </c>
      <c r="E172" s="566" t="s">
        <v>2133</v>
      </c>
      <c r="F172" s="566" t="s">
        <v>2074</v>
      </c>
      <c r="G172" s="566">
        <v>61.445493</v>
      </c>
      <c r="H172" s="568">
        <v>43583.686585648145</v>
      </c>
      <c r="I172" s="568">
        <v>43583.697430555556</v>
      </c>
      <c r="J172" s="566">
        <v>166.0</v>
      </c>
      <c r="K172" s="566">
        <v>1.0627166E7</v>
      </c>
      <c r="L172" s="566">
        <v>134.0</v>
      </c>
      <c r="M172" s="566">
        <v>129.457</v>
      </c>
      <c r="N172" s="566">
        <v>129.457</v>
      </c>
      <c r="O172" s="567">
        <v>0.0</v>
      </c>
      <c r="P172" s="566">
        <v>126.195</v>
      </c>
    </row>
    <row r="173" ht="15.75" customHeight="1">
      <c r="A173" s="566" t="s">
        <v>1683</v>
      </c>
      <c r="B173" s="566" t="s">
        <v>2134</v>
      </c>
      <c r="C173" s="566" t="s">
        <v>543</v>
      </c>
      <c r="D173" s="566">
        <v>10627.0</v>
      </c>
      <c r="E173" s="566" t="s">
        <v>2135</v>
      </c>
      <c r="F173" s="566" t="s">
        <v>2136</v>
      </c>
      <c r="G173" s="566">
        <v>68.31184</v>
      </c>
      <c r="H173" s="568">
        <v>43589.00181712963</v>
      </c>
      <c r="I173" s="568">
        <v>43589.50787037037</v>
      </c>
      <c r="J173" s="566">
        <v>167.0</v>
      </c>
      <c r="K173" s="566">
        <v>1.0627167E7</v>
      </c>
      <c r="L173" s="566">
        <v>1030.0</v>
      </c>
      <c r="M173" s="566">
        <v>864.614</v>
      </c>
      <c r="N173" s="566">
        <v>7.142</v>
      </c>
      <c r="O173" s="567">
        <v>857.472</v>
      </c>
      <c r="P173" s="566">
        <v>986.354</v>
      </c>
    </row>
    <row r="174" ht="15.75" customHeight="1">
      <c r="A174" s="566" t="s">
        <v>1683</v>
      </c>
      <c r="B174" s="566" t="s">
        <v>1733</v>
      </c>
      <c r="C174" s="566" t="s">
        <v>543</v>
      </c>
      <c r="D174" s="566">
        <v>10627.0</v>
      </c>
      <c r="E174" s="566" t="s">
        <v>2137</v>
      </c>
      <c r="F174" s="566" t="s">
        <v>2138</v>
      </c>
      <c r="G174" s="566">
        <v>51.817092</v>
      </c>
      <c r="H174" s="568">
        <v>43593.52611111111</v>
      </c>
      <c r="I174" s="568">
        <v>43593.564247685186</v>
      </c>
      <c r="J174" s="566">
        <v>168.0</v>
      </c>
      <c r="K174" s="566">
        <v>1.0627168E7</v>
      </c>
      <c r="L174" s="566">
        <v>512.0</v>
      </c>
      <c r="M174" s="566">
        <v>504.81</v>
      </c>
      <c r="N174" s="566">
        <v>8.372</v>
      </c>
      <c r="O174" s="567">
        <v>496.438</v>
      </c>
      <c r="P174" s="566">
        <v>504.293</v>
      </c>
    </row>
    <row r="175" ht="15.75" customHeight="1">
      <c r="A175" s="566" t="s">
        <v>1683</v>
      </c>
      <c r="B175" s="566" t="s">
        <v>2139</v>
      </c>
      <c r="C175" s="566" t="s">
        <v>543</v>
      </c>
      <c r="D175" s="566">
        <v>10627.0</v>
      </c>
      <c r="E175" s="566" t="s">
        <v>2140</v>
      </c>
      <c r="F175" s="566" t="s">
        <v>2141</v>
      </c>
      <c r="G175" s="566">
        <v>51.176711</v>
      </c>
      <c r="H175" s="568">
        <v>43595.84347222222</v>
      </c>
      <c r="I175" s="568">
        <v>43595.88260416667</v>
      </c>
      <c r="J175" s="566">
        <v>169.0</v>
      </c>
      <c r="K175" s="566">
        <v>1.0627169E7</v>
      </c>
      <c r="L175" s="566">
        <v>726.0</v>
      </c>
      <c r="M175" s="566">
        <v>719.026</v>
      </c>
      <c r="N175" s="566">
        <v>1.944</v>
      </c>
      <c r="O175" s="567">
        <v>717.082</v>
      </c>
      <c r="P175" s="566">
        <v>717.846</v>
      </c>
    </row>
    <row r="176" ht="15.75" customHeight="1">
      <c r="A176" s="566" t="s">
        <v>1683</v>
      </c>
      <c r="B176" s="566" t="s">
        <v>2142</v>
      </c>
      <c r="C176" s="566" t="s">
        <v>543</v>
      </c>
      <c r="D176" s="566">
        <v>10627.0</v>
      </c>
      <c r="E176" s="566" t="s">
        <v>2143</v>
      </c>
      <c r="F176" s="566" t="s">
        <v>2144</v>
      </c>
      <c r="G176" s="566">
        <v>49.331479</v>
      </c>
      <c r="H176" s="568">
        <v>43596.77609953703</v>
      </c>
      <c r="I176" s="568">
        <v>43596.818715277775</v>
      </c>
      <c r="J176" s="566">
        <v>171.0</v>
      </c>
      <c r="K176" s="566">
        <v>1.0627171E7</v>
      </c>
      <c r="L176" s="566">
        <v>472.0</v>
      </c>
      <c r="M176" s="566">
        <v>464.532</v>
      </c>
      <c r="N176" s="566">
        <v>3.196</v>
      </c>
      <c r="O176" s="567">
        <v>461.336</v>
      </c>
      <c r="P176" s="566">
        <v>449.349</v>
      </c>
    </row>
    <row r="177" ht="15.75" customHeight="1">
      <c r="A177" s="566" t="s">
        <v>1683</v>
      </c>
      <c r="B177" s="566" t="s">
        <v>2145</v>
      </c>
      <c r="C177" s="566" t="s">
        <v>543</v>
      </c>
      <c r="D177" s="566">
        <v>10627.0</v>
      </c>
      <c r="E177" s="566" t="s">
        <v>2146</v>
      </c>
      <c r="F177" s="566" t="s">
        <v>2147</v>
      </c>
      <c r="G177" s="566">
        <v>57.174789</v>
      </c>
      <c r="H177" s="568">
        <v>43597.62887731481</v>
      </c>
      <c r="I177" s="568">
        <v>43597.7515162037</v>
      </c>
      <c r="J177" s="566">
        <v>172.0</v>
      </c>
      <c r="K177" s="566">
        <v>1.0627172E7</v>
      </c>
      <c r="L177" s="566">
        <v>1975.0</v>
      </c>
      <c r="M177" s="566">
        <v>1960.542</v>
      </c>
      <c r="N177" s="566">
        <v>10.346</v>
      </c>
      <c r="O177" s="567">
        <v>1950.196</v>
      </c>
      <c r="P177" s="566">
        <v>1927.992</v>
      </c>
    </row>
    <row r="178" ht="15.75" customHeight="1">
      <c r="A178" s="566" t="s">
        <v>1683</v>
      </c>
      <c r="B178" s="566" t="s">
        <v>2148</v>
      </c>
      <c r="C178" s="566" t="s">
        <v>543</v>
      </c>
      <c r="D178" s="566">
        <v>10627.0</v>
      </c>
      <c r="E178" s="566" t="s">
        <v>2149</v>
      </c>
      <c r="F178" s="566" t="s">
        <v>2150</v>
      </c>
      <c r="G178" s="566">
        <v>49.736128</v>
      </c>
      <c r="H178" s="568">
        <v>43598.03791666667</v>
      </c>
      <c r="I178" s="568">
        <v>43598.076273148145</v>
      </c>
      <c r="J178" s="566">
        <v>173.0</v>
      </c>
      <c r="K178" s="566">
        <v>1.0627173E7</v>
      </c>
      <c r="L178" s="566">
        <v>1032.0</v>
      </c>
      <c r="M178" s="566">
        <v>1024.945</v>
      </c>
      <c r="N178" s="566">
        <v>1.972</v>
      </c>
      <c r="O178" s="567">
        <v>1022.973</v>
      </c>
      <c r="P178" s="566">
        <v>1025.013</v>
      </c>
    </row>
    <row r="179" ht="15.75" customHeight="1">
      <c r="A179" s="566" t="s">
        <v>1683</v>
      </c>
      <c r="B179" s="566" t="s">
        <v>2151</v>
      </c>
      <c r="C179" s="566" t="s">
        <v>543</v>
      </c>
      <c r="D179" s="566">
        <v>10627.0</v>
      </c>
      <c r="E179" s="566" t="s">
        <v>2152</v>
      </c>
      <c r="F179" s="566" t="s">
        <v>2153</v>
      </c>
      <c r="G179" s="566">
        <v>44.948231</v>
      </c>
      <c r="H179" s="568">
        <v>43601.962916666664</v>
      </c>
      <c r="I179" s="568">
        <v>43602.00170138889</v>
      </c>
      <c r="J179" s="566">
        <v>174.0</v>
      </c>
      <c r="K179" s="566">
        <v>1.0627174E7</v>
      </c>
      <c r="L179" s="566">
        <v>697.0</v>
      </c>
      <c r="M179" s="566">
        <v>688.965</v>
      </c>
      <c r="N179" s="566">
        <v>1.972</v>
      </c>
      <c r="O179" s="567">
        <v>686.993</v>
      </c>
      <c r="P179" s="566">
        <v>688.443</v>
      </c>
    </row>
    <row r="180" ht="15.75" customHeight="1">
      <c r="A180" s="566" t="s">
        <v>1683</v>
      </c>
      <c r="B180" s="566" t="s">
        <v>1785</v>
      </c>
      <c r="C180" s="566" t="s">
        <v>543</v>
      </c>
      <c r="D180" s="566">
        <v>10627.0</v>
      </c>
      <c r="E180" s="566" t="s">
        <v>2154</v>
      </c>
      <c r="F180" s="566" t="s">
        <v>2155</v>
      </c>
      <c r="G180" s="566">
        <v>43.914639</v>
      </c>
      <c r="H180" s="568">
        <v>43604.21706018518</v>
      </c>
      <c r="I180" s="568">
        <v>43604.25555555556</v>
      </c>
      <c r="J180" s="566">
        <v>175.0</v>
      </c>
      <c r="K180" s="566">
        <v>1.0627175E7</v>
      </c>
      <c r="L180" s="566">
        <v>1023.0</v>
      </c>
      <c r="M180" s="566">
        <v>1015.984</v>
      </c>
      <c r="N180" s="566">
        <v>3.04</v>
      </c>
      <c r="O180" s="567">
        <v>1012.944</v>
      </c>
      <c r="P180" s="566">
        <v>1015.161</v>
      </c>
    </row>
    <row r="181" ht="15.75" customHeight="1">
      <c r="A181" s="566" t="s">
        <v>1683</v>
      </c>
      <c r="B181" s="566" t="s">
        <v>2156</v>
      </c>
      <c r="C181" s="566" t="s">
        <v>543</v>
      </c>
      <c r="D181" s="566">
        <v>10627.0</v>
      </c>
      <c r="E181" s="566" t="s">
        <v>2157</v>
      </c>
      <c r="F181" s="566" t="s">
        <v>2158</v>
      </c>
      <c r="G181" s="566">
        <v>40.57803</v>
      </c>
      <c r="H181" s="568">
        <v>43607.73373842592</v>
      </c>
      <c r="I181" s="568">
        <v>43607.7719212963</v>
      </c>
      <c r="J181" s="566">
        <v>176.0</v>
      </c>
      <c r="K181" s="566">
        <v>1.0627176E7</v>
      </c>
      <c r="L181" s="566">
        <v>989.0</v>
      </c>
      <c r="M181" s="566">
        <v>982.272</v>
      </c>
      <c r="N181" s="566">
        <v>9.446</v>
      </c>
      <c r="O181" s="567">
        <v>972.826</v>
      </c>
      <c r="P181" s="566">
        <v>981.036</v>
      </c>
    </row>
    <row r="182" ht="15.75" customHeight="1">
      <c r="A182" s="566" t="s">
        <v>1683</v>
      </c>
      <c r="B182" s="566" t="s">
        <v>1773</v>
      </c>
      <c r="C182" s="566" t="s">
        <v>543</v>
      </c>
      <c r="D182" s="566">
        <v>10627.0</v>
      </c>
      <c r="E182" s="566" t="s">
        <v>1984</v>
      </c>
      <c r="F182" s="566" t="s">
        <v>2159</v>
      </c>
      <c r="G182" s="566">
        <v>296.366311</v>
      </c>
      <c r="H182" s="568">
        <v>43688.67236111111</v>
      </c>
      <c r="I182" s="568">
        <v>43688.71026620371</v>
      </c>
      <c r="J182" s="566">
        <v>177.0</v>
      </c>
      <c r="K182" s="566">
        <v>1.0627177E7</v>
      </c>
      <c r="L182" s="566">
        <v>1002.0</v>
      </c>
      <c r="M182" s="566">
        <v>994.49</v>
      </c>
      <c r="N182" s="566">
        <v>4.109</v>
      </c>
      <c r="O182" s="567">
        <v>990.381</v>
      </c>
      <c r="P182" s="566">
        <v>994.728</v>
      </c>
    </row>
    <row r="183" ht="15.75" customHeight="1">
      <c r="A183" s="566" t="s">
        <v>1683</v>
      </c>
      <c r="B183" s="566" t="s">
        <v>2160</v>
      </c>
      <c r="C183" s="566" t="s">
        <v>543</v>
      </c>
      <c r="D183" s="566">
        <v>10627.0</v>
      </c>
      <c r="E183" s="566" t="s">
        <v>2161</v>
      </c>
      <c r="F183" s="566" t="s">
        <v>2162</v>
      </c>
      <c r="G183" s="566">
        <v>294.897437</v>
      </c>
      <c r="H183" s="568">
        <v>43690.52417824074</v>
      </c>
      <c r="I183" s="568">
        <v>43690.5628125</v>
      </c>
      <c r="J183" s="566">
        <v>178.0</v>
      </c>
      <c r="K183" s="566">
        <v>1.0627178E7</v>
      </c>
      <c r="L183" s="566">
        <v>1002.0</v>
      </c>
      <c r="M183" s="566">
        <v>995.931</v>
      </c>
      <c r="N183" s="566">
        <v>3.043</v>
      </c>
      <c r="O183" s="567">
        <v>992.888</v>
      </c>
      <c r="P183" s="566">
        <v>994.794</v>
      </c>
    </row>
    <row r="184" ht="15.75" customHeight="1">
      <c r="A184" s="566" t="s">
        <v>1683</v>
      </c>
      <c r="B184" s="566" t="s">
        <v>2163</v>
      </c>
      <c r="C184" s="566" t="s">
        <v>543</v>
      </c>
      <c r="D184" s="566">
        <v>10627.0</v>
      </c>
      <c r="E184" s="566" t="s">
        <v>2164</v>
      </c>
      <c r="F184" s="566" t="s">
        <v>2165</v>
      </c>
      <c r="G184" s="566">
        <v>297.020447</v>
      </c>
      <c r="H184" s="568">
        <v>43694.71847222222</v>
      </c>
      <c r="I184" s="568">
        <v>43694.75711805555</v>
      </c>
      <c r="J184" s="566">
        <v>179.0</v>
      </c>
      <c r="K184" s="566">
        <v>1.0627179E7</v>
      </c>
      <c r="L184" s="566">
        <v>887.0</v>
      </c>
      <c r="M184" s="566">
        <v>880.667</v>
      </c>
      <c r="N184" s="566">
        <v>45.74</v>
      </c>
      <c r="O184" s="567">
        <v>834.927</v>
      </c>
      <c r="P184" s="566">
        <v>880.085</v>
      </c>
    </row>
    <row r="185" ht="15.75" customHeight="1">
      <c r="A185" s="566" t="s">
        <v>1683</v>
      </c>
      <c r="B185" s="566" t="s">
        <v>1885</v>
      </c>
      <c r="C185" s="566" t="s">
        <v>543</v>
      </c>
      <c r="D185" s="566">
        <v>10627.0</v>
      </c>
      <c r="E185" s="566" t="s">
        <v>2166</v>
      </c>
      <c r="F185" s="566" t="s">
        <v>2167</v>
      </c>
      <c r="G185" s="566">
        <v>293.145846</v>
      </c>
      <c r="H185" s="568">
        <v>43700.22956018519</v>
      </c>
      <c r="I185" s="568">
        <v>43700.30097222222</v>
      </c>
      <c r="J185" s="566">
        <v>180.0</v>
      </c>
      <c r="K185" s="566">
        <v>1.062718E7</v>
      </c>
      <c r="L185" s="566">
        <v>916.0</v>
      </c>
      <c r="M185" s="566">
        <v>913.603</v>
      </c>
      <c r="N185" s="566">
        <v>913.603</v>
      </c>
      <c r="O185" s="567">
        <v>0.0</v>
      </c>
      <c r="P185" s="566">
        <v>908.131</v>
      </c>
    </row>
    <row r="186" ht="15.75" customHeight="1">
      <c r="A186" s="566" t="s">
        <v>1683</v>
      </c>
      <c r="B186" s="566" t="s">
        <v>1831</v>
      </c>
      <c r="C186" s="566" t="s">
        <v>543</v>
      </c>
      <c r="D186" s="566">
        <v>10627.0</v>
      </c>
      <c r="E186" s="566" t="s">
        <v>2168</v>
      </c>
      <c r="F186" s="566" t="s">
        <v>2169</v>
      </c>
      <c r="G186" s="566">
        <v>277.374654</v>
      </c>
      <c r="H186" s="568">
        <v>43701.101793981485</v>
      </c>
      <c r="I186" s="568">
        <v>43701.16840277778</v>
      </c>
      <c r="J186" s="566">
        <v>181.0</v>
      </c>
      <c r="K186" s="566">
        <v>1.0627181E7</v>
      </c>
      <c r="L186" s="566">
        <v>690.0</v>
      </c>
      <c r="M186" s="566">
        <v>729.621</v>
      </c>
      <c r="N186" s="566">
        <v>729.621</v>
      </c>
      <c r="O186" s="567">
        <v>0.0</v>
      </c>
      <c r="P186" s="566">
        <v>723.726</v>
      </c>
    </row>
    <row r="187" ht="15.75" customHeight="1">
      <c r="A187" s="566" t="s">
        <v>1683</v>
      </c>
      <c r="B187" s="566" t="s">
        <v>1688</v>
      </c>
      <c r="C187" s="566" t="s">
        <v>543</v>
      </c>
      <c r="D187" s="566">
        <v>10627.0</v>
      </c>
      <c r="E187" s="566" t="s">
        <v>2170</v>
      </c>
      <c r="F187" s="566" t="s">
        <v>2171</v>
      </c>
      <c r="G187" s="566">
        <v>291.409993</v>
      </c>
      <c r="H187" s="568">
        <v>43703.61082175926</v>
      </c>
      <c r="I187" s="568">
        <v>43703.66079861111</v>
      </c>
      <c r="J187" s="566">
        <v>182.0</v>
      </c>
      <c r="K187" s="566">
        <v>1.0627182E7</v>
      </c>
      <c r="L187" s="566">
        <v>979.0</v>
      </c>
      <c r="M187" s="566">
        <v>969.892</v>
      </c>
      <c r="N187" s="566">
        <v>939.814</v>
      </c>
      <c r="O187" s="567">
        <v>30.078</v>
      </c>
      <c r="P187" s="566">
        <v>953.2</v>
      </c>
    </row>
    <row r="188" ht="15.75" customHeight="1">
      <c r="A188" s="566" t="s">
        <v>1683</v>
      </c>
      <c r="B188" s="566" t="s">
        <v>2172</v>
      </c>
      <c r="C188" s="566" t="s">
        <v>543</v>
      </c>
      <c r="D188" s="566">
        <v>10627.0</v>
      </c>
      <c r="E188" s="566" t="s">
        <v>2173</v>
      </c>
      <c r="F188" s="566" t="s">
        <v>2174</v>
      </c>
      <c r="G188" s="566">
        <v>276.732984</v>
      </c>
      <c r="H188" s="568">
        <v>43706.00733796296</v>
      </c>
      <c r="I188" s="568">
        <v>43706.07403935185</v>
      </c>
      <c r="J188" s="566">
        <v>183.0</v>
      </c>
      <c r="K188" s="566">
        <v>1.0627183E7</v>
      </c>
      <c r="L188" s="566">
        <v>908.0</v>
      </c>
      <c r="M188" s="566">
        <v>904.083</v>
      </c>
      <c r="N188" s="566">
        <v>904.083</v>
      </c>
      <c r="O188" s="567">
        <v>0.0</v>
      </c>
      <c r="P188" s="566">
        <v>899.922</v>
      </c>
    </row>
    <row r="189" ht="15.75" customHeight="1">
      <c r="A189" s="566" t="s">
        <v>1683</v>
      </c>
      <c r="B189" s="566" t="s">
        <v>1813</v>
      </c>
      <c r="C189" s="566" t="s">
        <v>543</v>
      </c>
      <c r="D189" s="566">
        <v>10627.0</v>
      </c>
      <c r="E189" s="566" t="s">
        <v>2175</v>
      </c>
      <c r="F189" s="566" t="s">
        <v>2176</v>
      </c>
      <c r="G189" s="566">
        <v>275.914683</v>
      </c>
      <c r="H189" s="568">
        <v>43708.208032407405</v>
      </c>
      <c r="I189" s="568">
        <v>43708.24619212963</v>
      </c>
      <c r="J189" s="566">
        <v>184.0</v>
      </c>
      <c r="K189" s="566">
        <v>1.0627184E7</v>
      </c>
      <c r="L189" s="566">
        <v>752.0</v>
      </c>
      <c r="M189" s="566">
        <v>749.457</v>
      </c>
      <c r="N189" s="566">
        <v>749.457</v>
      </c>
      <c r="O189" s="567">
        <v>0.0</v>
      </c>
      <c r="P189" s="566">
        <v>744.369</v>
      </c>
    </row>
    <row r="190" ht="15.75" customHeight="1">
      <c r="A190" s="566" t="s">
        <v>1683</v>
      </c>
      <c r="B190" s="566" t="s">
        <v>2080</v>
      </c>
      <c r="C190" s="566" t="s">
        <v>543</v>
      </c>
      <c r="D190" s="566">
        <v>10627.0</v>
      </c>
      <c r="E190" s="566" t="s">
        <v>2177</v>
      </c>
      <c r="F190" s="566" t="s">
        <v>2178</v>
      </c>
      <c r="G190" s="566">
        <v>274.409534</v>
      </c>
      <c r="H190" s="568">
        <v>43715.04693287037</v>
      </c>
      <c r="I190" s="568">
        <v>43715.08547453704</v>
      </c>
      <c r="J190" s="566">
        <v>185.0</v>
      </c>
      <c r="K190" s="566">
        <v>1.0627185E7</v>
      </c>
      <c r="L190" s="566">
        <v>717.0</v>
      </c>
      <c r="M190" s="566">
        <v>714.617</v>
      </c>
      <c r="N190" s="566">
        <v>714.617</v>
      </c>
      <c r="O190" s="567">
        <v>0.0</v>
      </c>
      <c r="P190" s="566">
        <v>709.748</v>
      </c>
    </row>
    <row r="191" ht="15.75" customHeight="1">
      <c r="A191" s="566" t="s">
        <v>1683</v>
      </c>
      <c r="B191" s="566" t="s">
        <v>1718</v>
      </c>
      <c r="C191" s="566" t="s">
        <v>543</v>
      </c>
      <c r="D191" s="566">
        <v>10627.0</v>
      </c>
      <c r="E191" s="566" t="s">
        <v>2179</v>
      </c>
      <c r="F191" s="566" t="s">
        <v>2180</v>
      </c>
      <c r="G191" s="566">
        <v>273.132247</v>
      </c>
      <c r="H191" s="568">
        <v>43722.28443287037</v>
      </c>
      <c r="I191" s="568">
        <v>43722.32219907407</v>
      </c>
      <c r="J191" s="566">
        <v>187.0</v>
      </c>
      <c r="K191" s="566">
        <v>1.0627187E7</v>
      </c>
      <c r="L191" s="566">
        <v>784.0</v>
      </c>
      <c r="M191" s="566">
        <v>779.6</v>
      </c>
      <c r="N191" s="566">
        <v>779.6</v>
      </c>
      <c r="O191" s="567">
        <v>0.0</v>
      </c>
      <c r="P191" s="566">
        <v>776.993</v>
      </c>
    </row>
    <row r="192" ht="15.75" customHeight="1">
      <c r="A192" s="566" t="s">
        <v>1683</v>
      </c>
      <c r="B192" s="566" t="s">
        <v>2181</v>
      </c>
      <c r="C192" s="566" t="s">
        <v>543</v>
      </c>
      <c r="D192" s="566">
        <v>10627.0</v>
      </c>
      <c r="E192" s="566" t="s">
        <v>2182</v>
      </c>
      <c r="F192" s="566" t="s">
        <v>2183</v>
      </c>
      <c r="G192" s="566">
        <v>267.047493</v>
      </c>
      <c r="H192" s="568">
        <v>43723.462222222224</v>
      </c>
      <c r="I192" s="568">
        <v>43723.50071759259</v>
      </c>
      <c r="J192" s="566">
        <v>188.0</v>
      </c>
      <c r="K192" s="566">
        <v>1.0627188E7</v>
      </c>
      <c r="L192" s="566">
        <v>902.0</v>
      </c>
      <c r="M192" s="566">
        <v>894.891</v>
      </c>
      <c r="N192" s="566">
        <v>7.311</v>
      </c>
      <c r="O192" s="567">
        <v>887.58</v>
      </c>
      <c r="P192" s="566">
        <v>892.861</v>
      </c>
    </row>
    <row r="193" ht="15.75" customHeight="1">
      <c r="A193" s="566" t="s">
        <v>1683</v>
      </c>
      <c r="B193" s="566" t="s">
        <v>2001</v>
      </c>
      <c r="C193" s="566" t="s">
        <v>543</v>
      </c>
      <c r="D193" s="566">
        <v>10627.0</v>
      </c>
      <c r="E193" s="566" t="s">
        <v>2184</v>
      </c>
      <c r="F193" s="566" t="s">
        <v>2185</v>
      </c>
      <c r="G193" s="566">
        <v>268.711841</v>
      </c>
      <c r="H193" s="568">
        <v>43727.113599537035</v>
      </c>
      <c r="I193" s="568">
        <v>43727.55123842593</v>
      </c>
      <c r="J193" s="566">
        <v>189.0</v>
      </c>
      <c r="K193" s="566">
        <v>1.0627189E7</v>
      </c>
      <c r="L193" s="566">
        <v>483.0</v>
      </c>
      <c r="M193" s="566">
        <v>472.048</v>
      </c>
      <c r="N193" s="566">
        <v>8.214</v>
      </c>
      <c r="O193" s="567">
        <v>463.834</v>
      </c>
      <c r="P193" s="566">
        <v>467.443</v>
      </c>
    </row>
    <row r="194" ht="15.75" customHeight="1">
      <c r="A194" s="566" t="s">
        <v>1683</v>
      </c>
      <c r="B194" s="566" t="s">
        <v>2130</v>
      </c>
      <c r="C194" s="566" t="s">
        <v>543</v>
      </c>
      <c r="D194" s="566">
        <v>10627.0</v>
      </c>
      <c r="E194" s="566" t="s">
        <v>2186</v>
      </c>
      <c r="F194" s="566" t="s">
        <v>2187</v>
      </c>
      <c r="G194" s="566">
        <v>276.855665</v>
      </c>
      <c r="H194" s="568">
        <v>43729.25457175926</v>
      </c>
      <c r="I194" s="568">
        <v>43729.29275462963</v>
      </c>
      <c r="J194" s="566">
        <v>190.0</v>
      </c>
      <c r="K194" s="566">
        <v>1.062719E7</v>
      </c>
      <c r="L194" s="566">
        <v>870.0</v>
      </c>
      <c r="M194" s="566">
        <v>864.818</v>
      </c>
      <c r="N194" s="566">
        <v>864.818</v>
      </c>
      <c r="O194" s="567">
        <v>0.0</v>
      </c>
      <c r="P194" s="566">
        <v>861.417</v>
      </c>
    </row>
    <row r="195" ht="15.75" customHeight="1">
      <c r="A195" s="566" t="s">
        <v>1683</v>
      </c>
      <c r="B195" s="566" t="s">
        <v>1824</v>
      </c>
      <c r="C195" s="566" t="s">
        <v>543</v>
      </c>
      <c r="D195" s="566">
        <v>10627.0</v>
      </c>
      <c r="E195" s="566" t="s">
        <v>2188</v>
      </c>
      <c r="F195" s="566" t="s">
        <v>1747</v>
      </c>
      <c r="G195" s="566">
        <v>273.300951</v>
      </c>
      <c r="H195" s="568">
        <v>43734.621932870374</v>
      </c>
      <c r="I195" s="568">
        <v>43734.65961805556</v>
      </c>
      <c r="J195" s="566">
        <v>191.0</v>
      </c>
      <c r="K195" s="566">
        <v>1.0627191E7</v>
      </c>
      <c r="L195" s="566">
        <v>971.0</v>
      </c>
      <c r="M195" s="566">
        <v>965.098</v>
      </c>
      <c r="N195" s="566">
        <v>7.309</v>
      </c>
      <c r="O195" s="567">
        <v>957.789</v>
      </c>
      <c r="P195" s="566">
        <v>963.902</v>
      </c>
    </row>
    <row r="196" ht="15.75" customHeight="1">
      <c r="A196" s="566" t="s">
        <v>1683</v>
      </c>
      <c r="B196" s="566" t="s">
        <v>2075</v>
      </c>
      <c r="C196" s="566" t="s">
        <v>543</v>
      </c>
      <c r="D196" s="566">
        <v>10627.0</v>
      </c>
      <c r="E196" s="566" t="s">
        <v>2189</v>
      </c>
      <c r="F196" s="566" t="s">
        <v>2190</v>
      </c>
      <c r="G196" s="566">
        <v>269.514215</v>
      </c>
      <c r="H196" s="568">
        <v>43736.228171296294</v>
      </c>
      <c r="I196" s="568">
        <v>43736.26641203704</v>
      </c>
      <c r="J196" s="566">
        <v>192.0</v>
      </c>
      <c r="K196" s="566">
        <v>1.0627192E7</v>
      </c>
      <c r="L196" s="566">
        <v>685.0</v>
      </c>
      <c r="M196" s="566">
        <v>679.457</v>
      </c>
      <c r="N196" s="566">
        <v>679.457</v>
      </c>
      <c r="O196" s="567">
        <v>0.0</v>
      </c>
      <c r="P196" s="566">
        <v>677.543</v>
      </c>
    </row>
    <row r="197" ht="15.75" customHeight="1">
      <c r="A197" s="566" t="s">
        <v>1683</v>
      </c>
      <c r="B197" s="566" t="s">
        <v>2191</v>
      </c>
      <c r="C197" s="566" t="s">
        <v>543</v>
      </c>
      <c r="D197" s="566">
        <v>10627.0</v>
      </c>
      <c r="E197" s="566" t="s">
        <v>2192</v>
      </c>
      <c r="F197" s="566" t="s">
        <v>1787</v>
      </c>
      <c r="G197" s="566">
        <v>267.653532</v>
      </c>
      <c r="H197" s="568">
        <v>43743.19832175926</v>
      </c>
      <c r="I197" s="568">
        <v>43743.236284722225</v>
      </c>
      <c r="J197" s="566">
        <v>194.0</v>
      </c>
      <c r="K197" s="566">
        <v>1.0627194E7</v>
      </c>
      <c r="L197" s="566">
        <v>888.0</v>
      </c>
      <c r="M197" s="566">
        <v>884.601</v>
      </c>
      <c r="N197" s="566">
        <v>884.601</v>
      </c>
      <c r="O197" s="567">
        <v>0.0</v>
      </c>
      <c r="P197" s="566">
        <v>880.537</v>
      </c>
    </row>
    <row r="198" ht="15.75" customHeight="1">
      <c r="A198" s="566" t="s">
        <v>1683</v>
      </c>
      <c r="B198" s="566" t="s">
        <v>1785</v>
      </c>
      <c r="C198" s="566" t="s">
        <v>543</v>
      </c>
      <c r="D198" s="566">
        <v>10627.0</v>
      </c>
      <c r="E198" s="566" t="s">
        <v>2193</v>
      </c>
      <c r="F198" s="566" t="s">
        <v>2194</v>
      </c>
      <c r="G198" s="566">
        <v>261.369716</v>
      </c>
      <c r="H198" s="568">
        <v>43750.038611111115</v>
      </c>
      <c r="I198" s="568">
        <v>43750.10927083333</v>
      </c>
      <c r="J198" s="566">
        <v>195.0</v>
      </c>
      <c r="K198" s="566">
        <v>1.0627195E7</v>
      </c>
      <c r="L198" s="566">
        <v>975.0</v>
      </c>
      <c r="M198" s="566">
        <v>969.477</v>
      </c>
      <c r="N198" s="566">
        <v>969.477</v>
      </c>
      <c r="O198" s="567">
        <v>0.0</v>
      </c>
      <c r="P198" s="566">
        <v>968.05</v>
      </c>
    </row>
    <row r="199" ht="15.75" customHeight="1">
      <c r="A199" s="566" t="s">
        <v>1683</v>
      </c>
      <c r="B199" s="566" t="s">
        <v>2195</v>
      </c>
      <c r="C199" s="566" t="s">
        <v>543</v>
      </c>
      <c r="D199" s="566">
        <v>10627.0</v>
      </c>
      <c r="E199" s="566" t="s">
        <v>2196</v>
      </c>
      <c r="F199" s="566" t="s">
        <v>2197</v>
      </c>
      <c r="G199" s="566">
        <v>258.832028</v>
      </c>
      <c r="H199" s="568">
        <v>43754.474016203705</v>
      </c>
      <c r="I199" s="568">
        <v>43754.5131712963</v>
      </c>
      <c r="J199" s="566">
        <v>196.0</v>
      </c>
      <c r="K199" s="566">
        <v>1.0627196E7</v>
      </c>
      <c r="L199" s="566">
        <v>269.0</v>
      </c>
      <c r="M199" s="566">
        <v>262.451</v>
      </c>
      <c r="N199" s="566">
        <v>3.04</v>
      </c>
      <c r="O199" s="567">
        <v>259.411</v>
      </c>
      <c r="P199" s="566">
        <v>261.458</v>
      </c>
    </row>
    <row r="200" ht="15.75" customHeight="1">
      <c r="A200" s="566" t="s">
        <v>1683</v>
      </c>
      <c r="B200" s="566" t="s">
        <v>2198</v>
      </c>
      <c r="C200" s="566" t="s">
        <v>543</v>
      </c>
      <c r="D200" s="566">
        <v>10627.0</v>
      </c>
      <c r="E200" s="566" t="s">
        <v>2199</v>
      </c>
      <c r="F200" s="566" t="s">
        <v>2200</v>
      </c>
      <c r="G200" s="566">
        <v>248.839329</v>
      </c>
      <c r="H200" s="568">
        <v>43759.85666666667</v>
      </c>
      <c r="I200" s="568">
        <v>43759.89506944444</v>
      </c>
      <c r="J200" s="566">
        <v>197.0</v>
      </c>
      <c r="K200" s="566">
        <v>1.0627197E7</v>
      </c>
      <c r="L200" s="566">
        <v>909.0</v>
      </c>
      <c r="M200" s="566">
        <v>902.088</v>
      </c>
      <c r="N200" s="566">
        <v>1.972</v>
      </c>
      <c r="O200" s="567">
        <v>900.116</v>
      </c>
      <c r="P200" s="566">
        <v>901.18</v>
      </c>
    </row>
    <row r="201" ht="15.75" customHeight="1">
      <c r="A201" s="566" t="s">
        <v>1683</v>
      </c>
      <c r="B201" s="566" t="s">
        <v>2201</v>
      </c>
      <c r="C201" s="566" t="s">
        <v>543</v>
      </c>
      <c r="D201" s="566">
        <v>10627.0</v>
      </c>
      <c r="E201" s="566" t="s">
        <v>2202</v>
      </c>
      <c r="F201" s="566" t="s">
        <v>2203</v>
      </c>
      <c r="G201" s="566">
        <v>255.363289</v>
      </c>
      <c r="H201" s="568">
        <v>43764.11835648148</v>
      </c>
      <c r="I201" s="568">
        <v>43764.15678240741</v>
      </c>
      <c r="J201" s="566">
        <v>198.0</v>
      </c>
      <c r="K201" s="566">
        <v>1.0627198E7</v>
      </c>
      <c r="L201" s="566">
        <v>616.0</v>
      </c>
      <c r="M201" s="566">
        <v>610.126</v>
      </c>
      <c r="N201" s="566">
        <v>8.379</v>
      </c>
      <c r="O201" s="567">
        <v>601.747</v>
      </c>
      <c r="P201" s="566">
        <v>608.697</v>
      </c>
    </row>
    <row r="202" ht="15.75" customHeight="1">
      <c r="A202" s="566" t="s">
        <v>1683</v>
      </c>
      <c r="B202" s="566" t="s">
        <v>1857</v>
      </c>
      <c r="C202" s="566" t="s">
        <v>543</v>
      </c>
      <c r="D202" s="566">
        <v>10627.0</v>
      </c>
      <c r="E202" s="566" t="s">
        <v>2204</v>
      </c>
      <c r="F202" s="566" t="s">
        <v>2205</v>
      </c>
      <c r="G202" s="566">
        <v>243.396907</v>
      </c>
      <c r="H202" s="568">
        <v>43771.09614583333</v>
      </c>
      <c r="I202" s="568">
        <v>43771.134201388886</v>
      </c>
      <c r="J202" s="566">
        <v>199.0</v>
      </c>
      <c r="K202" s="566">
        <v>1.0627199E7</v>
      </c>
      <c r="L202" s="566">
        <v>107.0</v>
      </c>
      <c r="M202" s="566">
        <v>99.377</v>
      </c>
      <c r="N202" s="566">
        <v>4.109</v>
      </c>
      <c r="O202" s="567">
        <v>95.268</v>
      </c>
      <c r="P202" s="566">
        <v>100.146</v>
      </c>
    </row>
    <row r="203" ht="15.75" customHeight="1">
      <c r="A203" s="566" t="s">
        <v>1683</v>
      </c>
      <c r="B203" s="566" t="s">
        <v>2060</v>
      </c>
      <c r="C203" s="566" t="s">
        <v>543</v>
      </c>
      <c r="D203" s="566">
        <v>10627.0</v>
      </c>
      <c r="E203" s="566" t="s">
        <v>2206</v>
      </c>
      <c r="F203" s="566" t="s">
        <v>2207</v>
      </c>
      <c r="G203" s="566">
        <v>238.133573</v>
      </c>
      <c r="H203" s="568">
        <v>43778.45248842592</v>
      </c>
      <c r="I203" s="568">
        <v>43778.49068287037</v>
      </c>
      <c r="J203" s="566">
        <v>200.0</v>
      </c>
      <c r="K203" s="566">
        <v>1.06272E7</v>
      </c>
      <c r="L203" s="566">
        <v>938.0</v>
      </c>
      <c r="M203" s="566">
        <v>922.152</v>
      </c>
      <c r="N203" s="566">
        <v>1.972</v>
      </c>
      <c r="O203" s="567">
        <v>920.18</v>
      </c>
      <c r="P203" s="566">
        <v>920.256</v>
      </c>
    </row>
    <row r="204" ht="15.75" customHeight="1">
      <c r="A204" s="566" t="s">
        <v>1683</v>
      </c>
      <c r="B204" s="566" t="s">
        <v>2114</v>
      </c>
      <c r="C204" s="566" t="s">
        <v>543</v>
      </c>
      <c r="D204" s="566">
        <v>10627.0</v>
      </c>
      <c r="E204" s="566" t="s">
        <v>2208</v>
      </c>
      <c r="F204" s="566" t="s">
        <v>2209</v>
      </c>
      <c r="G204" s="566">
        <v>245.251564</v>
      </c>
      <c r="H204" s="568">
        <v>43785.29347222222</v>
      </c>
      <c r="I204" s="568">
        <v>43785.331458333334</v>
      </c>
      <c r="J204" s="566">
        <v>201.0</v>
      </c>
      <c r="K204" s="566">
        <v>1.0627201E7</v>
      </c>
      <c r="L204" s="566">
        <v>0.0</v>
      </c>
      <c r="M204" s="566">
        <v>876.696</v>
      </c>
      <c r="N204" s="566">
        <v>4.157</v>
      </c>
      <c r="O204" s="567">
        <v>872.539</v>
      </c>
      <c r="P204" s="566">
        <v>876.742</v>
      </c>
    </row>
    <row r="205" ht="15.75" customHeight="1">
      <c r="A205" s="566" t="s">
        <v>1683</v>
      </c>
      <c r="B205" s="566" t="s">
        <v>2210</v>
      </c>
      <c r="C205" s="566" t="s">
        <v>543</v>
      </c>
      <c r="D205" s="566">
        <v>10627.0</v>
      </c>
      <c r="E205" s="566" t="s">
        <v>2211</v>
      </c>
      <c r="F205" s="566" t="s">
        <v>2212</v>
      </c>
      <c r="G205" s="566">
        <v>94.938882</v>
      </c>
      <c r="H205" s="568">
        <v>43884.80873842593</v>
      </c>
      <c r="I205" s="568">
        <v>43884.85849537037</v>
      </c>
      <c r="J205" s="566">
        <v>202.0</v>
      </c>
      <c r="K205" s="566">
        <v>1.0627202E7</v>
      </c>
      <c r="L205" s="566">
        <v>1021.0</v>
      </c>
      <c r="M205" s="566">
        <v>1014.618</v>
      </c>
      <c r="N205" s="566">
        <v>1014.618</v>
      </c>
      <c r="O205" s="567">
        <v>0.0</v>
      </c>
      <c r="P205" s="566">
        <v>993.756</v>
      </c>
    </row>
    <row r="206" ht="15.75" customHeight="1">
      <c r="A206" s="566" t="s">
        <v>1683</v>
      </c>
      <c r="B206" s="566" t="s">
        <v>2213</v>
      </c>
      <c r="C206" s="566" t="s">
        <v>543</v>
      </c>
      <c r="D206" s="566">
        <v>10627.0</v>
      </c>
      <c r="E206" s="566" t="s">
        <v>2214</v>
      </c>
      <c r="F206" s="566" t="s">
        <v>2212</v>
      </c>
      <c r="G206" s="566">
        <v>96.789224</v>
      </c>
      <c r="H206" s="568">
        <v>43891.13165509259</v>
      </c>
      <c r="I206" s="568">
        <v>43891.23663194444</v>
      </c>
      <c r="J206" s="566">
        <v>204.0</v>
      </c>
      <c r="K206" s="566">
        <v>1.0627204E7</v>
      </c>
      <c r="L206" s="566">
        <v>1321.0</v>
      </c>
      <c r="M206" s="566">
        <v>1314.498</v>
      </c>
      <c r="N206" s="566">
        <v>1314.498</v>
      </c>
      <c r="O206" s="567">
        <v>0.0</v>
      </c>
      <c r="P206" s="566">
        <v>1273.84</v>
      </c>
    </row>
    <row r="207" ht="15.75" customHeight="1">
      <c r="A207" s="566" t="s">
        <v>1683</v>
      </c>
      <c r="B207" s="566" t="s">
        <v>1989</v>
      </c>
      <c r="C207" s="566" t="s">
        <v>543</v>
      </c>
      <c r="D207" s="566">
        <v>10627.0</v>
      </c>
      <c r="E207" s="566" t="s">
        <v>2215</v>
      </c>
      <c r="F207" s="566" t="s">
        <v>2216</v>
      </c>
      <c r="G207" s="566">
        <v>97.806162</v>
      </c>
      <c r="H207" s="568">
        <v>43894.03722222222</v>
      </c>
      <c r="I207" s="568">
        <v>43894.08277777778</v>
      </c>
      <c r="J207" s="566">
        <v>205.0</v>
      </c>
      <c r="K207" s="566">
        <v>1.0627205E7</v>
      </c>
      <c r="L207" s="566">
        <v>917.0</v>
      </c>
      <c r="M207" s="566">
        <v>914.463</v>
      </c>
      <c r="N207" s="566">
        <v>914.463</v>
      </c>
      <c r="O207" s="567">
        <v>0.0</v>
      </c>
      <c r="P207" s="566">
        <v>892.21</v>
      </c>
    </row>
    <row r="208" ht="15.75" customHeight="1">
      <c r="A208" s="566" t="s">
        <v>1683</v>
      </c>
      <c r="B208" s="566" t="s">
        <v>2068</v>
      </c>
      <c r="C208" s="566" t="s">
        <v>543</v>
      </c>
      <c r="D208" s="566">
        <v>10627.0</v>
      </c>
      <c r="E208" s="566" t="s">
        <v>2189</v>
      </c>
      <c r="F208" s="566" t="s">
        <v>2217</v>
      </c>
      <c r="G208" s="566">
        <v>92.47902</v>
      </c>
      <c r="H208" s="568">
        <v>43895.101793981485</v>
      </c>
      <c r="I208" s="568">
        <v>43895.22798611111</v>
      </c>
      <c r="J208" s="566">
        <v>206.0</v>
      </c>
      <c r="K208" s="566">
        <v>1.0627206E7</v>
      </c>
      <c r="L208" s="566">
        <v>1217.0</v>
      </c>
      <c r="M208" s="566">
        <v>1209.069</v>
      </c>
      <c r="N208" s="566">
        <v>1209.069</v>
      </c>
      <c r="O208" s="567">
        <v>0.0</v>
      </c>
      <c r="P208" s="566">
        <v>1169.711</v>
      </c>
    </row>
    <row r="209" ht="15.75" customHeight="1">
      <c r="A209" s="566" t="s">
        <v>1683</v>
      </c>
      <c r="B209" s="566" t="s">
        <v>2218</v>
      </c>
      <c r="C209" s="566" t="s">
        <v>543</v>
      </c>
      <c r="D209" s="566">
        <v>10627.0</v>
      </c>
      <c r="E209" s="566" t="s">
        <v>2219</v>
      </c>
      <c r="F209" s="566" t="s">
        <v>2220</v>
      </c>
      <c r="G209" s="566">
        <v>87.716666</v>
      </c>
      <c r="H209" s="568">
        <v>43898.75178240741</v>
      </c>
      <c r="I209" s="568">
        <v>43898.79759259259</v>
      </c>
      <c r="J209" s="566">
        <v>207.0</v>
      </c>
      <c r="K209" s="566">
        <v>1.0627207E7</v>
      </c>
      <c r="L209" s="566">
        <v>872.0</v>
      </c>
      <c r="M209" s="566">
        <v>869.448</v>
      </c>
      <c r="N209" s="566">
        <v>869.448</v>
      </c>
      <c r="O209" s="567">
        <v>0.0</v>
      </c>
      <c r="P209" s="566">
        <v>848.288</v>
      </c>
    </row>
    <row r="210" ht="15.75" customHeight="1">
      <c r="A210" s="566" t="s">
        <v>1683</v>
      </c>
      <c r="B210" s="566" t="s">
        <v>1785</v>
      </c>
      <c r="C210" s="566" t="s">
        <v>543</v>
      </c>
      <c r="D210" s="566">
        <v>10627.0</v>
      </c>
      <c r="E210" s="566" t="s">
        <v>2221</v>
      </c>
      <c r="F210" s="566" t="s">
        <v>2222</v>
      </c>
      <c r="G210" s="566">
        <v>85.422609</v>
      </c>
      <c r="H210" s="568">
        <v>43905.86775462963</v>
      </c>
      <c r="I210" s="568">
        <v>43905.913622685184</v>
      </c>
      <c r="J210" s="566">
        <v>208.0</v>
      </c>
      <c r="K210" s="566">
        <v>1.0627208E7</v>
      </c>
      <c r="L210" s="566">
        <v>995.0</v>
      </c>
      <c r="M210" s="566">
        <v>989.661</v>
      </c>
      <c r="N210" s="566">
        <v>989.661</v>
      </c>
      <c r="O210" s="567">
        <v>0.0</v>
      </c>
      <c r="P210" s="566">
        <v>970.632</v>
      </c>
    </row>
    <row r="211" ht="15.75" customHeight="1">
      <c r="A211" s="566" t="s">
        <v>1683</v>
      </c>
      <c r="B211" s="566" t="s">
        <v>2223</v>
      </c>
      <c r="C211" s="566" t="s">
        <v>543</v>
      </c>
      <c r="D211" s="566">
        <v>10627.0</v>
      </c>
      <c r="E211" s="566" t="s">
        <v>2224</v>
      </c>
      <c r="F211" s="566" t="s">
        <v>2225</v>
      </c>
      <c r="G211" s="566">
        <v>84.337346</v>
      </c>
      <c r="H211" s="568">
        <v>43908.77819444444</v>
      </c>
      <c r="I211" s="568">
        <v>43908.846400462964</v>
      </c>
      <c r="J211" s="566">
        <v>209.0</v>
      </c>
      <c r="K211" s="566">
        <v>1.0627209E7</v>
      </c>
      <c r="L211" s="566">
        <v>960.0</v>
      </c>
      <c r="M211" s="566">
        <v>954.618</v>
      </c>
      <c r="N211" s="566">
        <v>954.618</v>
      </c>
      <c r="O211" s="567">
        <v>0.0</v>
      </c>
      <c r="P211" s="566">
        <v>934.642</v>
      </c>
    </row>
    <row r="212" ht="15.75" customHeight="1">
      <c r="A212" s="566" t="s">
        <v>1683</v>
      </c>
      <c r="B212" s="566" t="s">
        <v>2226</v>
      </c>
      <c r="C212" s="566" t="s">
        <v>543</v>
      </c>
      <c r="D212" s="566">
        <v>10627.0</v>
      </c>
      <c r="E212" s="566" t="s">
        <v>2227</v>
      </c>
      <c r="F212" s="566" t="s">
        <v>2228</v>
      </c>
      <c r="G212" s="566">
        <v>84.513578</v>
      </c>
      <c r="H212" s="568">
        <v>43909.77400462963</v>
      </c>
      <c r="I212" s="568">
        <v>43909.840578703705</v>
      </c>
      <c r="J212" s="566">
        <v>210.0</v>
      </c>
      <c r="K212" s="566">
        <v>1.062721E7</v>
      </c>
      <c r="L212" s="566">
        <v>853.0</v>
      </c>
      <c r="M212" s="566">
        <v>849.617</v>
      </c>
      <c r="N212" s="566">
        <v>849.617</v>
      </c>
      <c r="O212" s="567">
        <v>0.0</v>
      </c>
      <c r="P212" s="566">
        <v>827.535</v>
      </c>
    </row>
    <row r="213" ht="15.75" customHeight="1">
      <c r="A213" s="566" t="s">
        <v>1683</v>
      </c>
      <c r="B213" s="566" t="s">
        <v>2065</v>
      </c>
      <c r="C213" s="566" t="s">
        <v>543</v>
      </c>
      <c r="D213" s="566">
        <v>10627.0</v>
      </c>
      <c r="E213" s="566" t="s">
        <v>2229</v>
      </c>
      <c r="F213" s="566" t="s">
        <v>2230</v>
      </c>
      <c r="G213" s="566">
        <v>84.936271</v>
      </c>
      <c r="H213" s="568">
        <v>43912.429560185185</v>
      </c>
      <c r="I213" s="568">
        <v>43912.50591435185</v>
      </c>
      <c r="J213" s="566">
        <v>211.0</v>
      </c>
      <c r="K213" s="566">
        <v>1.0627211E7</v>
      </c>
      <c r="L213" s="566">
        <v>893.0</v>
      </c>
      <c r="M213" s="566">
        <v>889.621</v>
      </c>
      <c r="N213" s="566">
        <v>889.621</v>
      </c>
      <c r="O213" s="567">
        <v>0.0</v>
      </c>
      <c r="P213" s="566">
        <v>868.335</v>
      </c>
    </row>
    <row r="214" ht="15.75" customHeight="1">
      <c r="A214" s="566" t="s">
        <v>1683</v>
      </c>
      <c r="B214" s="566" t="s">
        <v>1848</v>
      </c>
      <c r="C214" s="566" t="s">
        <v>543</v>
      </c>
      <c r="D214" s="566">
        <v>10627.0</v>
      </c>
      <c r="E214" s="566" t="s">
        <v>2231</v>
      </c>
      <c r="F214" s="566" t="s">
        <v>2232</v>
      </c>
      <c r="G214" s="566">
        <v>80.106845</v>
      </c>
      <c r="H214" s="568">
        <v>43919.93304398148</v>
      </c>
      <c r="I214" s="568">
        <v>43919.97791666666</v>
      </c>
      <c r="J214" s="566">
        <v>212.0</v>
      </c>
      <c r="K214" s="566">
        <v>1.0627212E7</v>
      </c>
      <c r="L214" s="566">
        <v>761.0</v>
      </c>
      <c r="M214" s="566">
        <v>759.441</v>
      </c>
      <c r="N214" s="566">
        <v>759.441</v>
      </c>
      <c r="O214" s="567">
        <v>0.0</v>
      </c>
      <c r="P214" s="566">
        <v>738.434</v>
      </c>
    </row>
    <row r="215" ht="15.75" customHeight="1">
      <c r="A215" s="566" t="s">
        <v>1683</v>
      </c>
      <c r="B215" s="566" t="s">
        <v>1754</v>
      </c>
      <c r="C215" s="566" t="s">
        <v>543</v>
      </c>
      <c r="D215" s="566">
        <v>10627.0</v>
      </c>
      <c r="E215" s="566" t="s">
        <v>2233</v>
      </c>
      <c r="F215" s="566" t="s">
        <v>2234</v>
      </c>
      <c r="G215" s="566">
        <v>77.884924</v>
      </c>
      <c r="H215" s="568">
        <v>43926.04415509259</v>
      </c>
      <c r="I215" s="568">
        <v>43926.08762731482</v>
      </c>
      <c r="J215" s="566">
        <v>213.0</v>
      </c>
      <c r="K215" s="566">
        <v>1.0627213E7</v>
      </c>
      <c r="L215" s="566">
        <v>591.0</v>
      </c>
      <c r="M215" s="566">
        <v>589.082</v>
      </c>
      <c r="N215" s="566">
        <v>589.082</v>
      </c>
      <c r="O215" s="567">
        <v>0.0</v>
      </c>
      <c r="P215" s="566">
        <v>567.499</v>
      </c>
    </row>
    <row r="216" ht="15.75" customHeight="1">
      <c r="A216" s="566" t="s">
        <v>1683</v>
      </c>
      <c r="B216" s="566" t="s">
        <v>1848</v>
      </c>
      <c r="C216" s="566" t="s">
        <v>543</v>
      </c>
      <c r="D216" s="566">
        <v>10627.0</v>
      </c>
      <c r="E216" s="566" t="s">
        <v>2235</v>
      </c>
      <c r="F216" s="566" t="s">
        <v>2236</v>
      </c>
      <c r="G216" s="566">
        <v>72.615519</v>
      </c>
      <c r="H216" s="568">
        <v>43933.0781712963</v>
      </c>
      <c r="I216" s="568">
        <v>43933.12432870371</v>
      </c>
      <c r="J216" s="566">
        <v>214.0</v>
      </c>
      <c r="K216" s="566">
        <v>1.0627214E7</v>
      </c>
      <c r="L216" s="566">
        <v>1005.0</v>
      </c>
      <c r="M216" s="566">
        <v>999.448</v>
      </c>
      <c r="N216" s="566">
        <v>999.448</v>
      </c>
      <c r="O216" s="567">
        <v>0.0</v>
      </c>
      <c r="P216" s="566">
        <v>980.97</v>
      </c>
    </row>
    <row r="217" ht="15.75" customHeight="1">
      <c r="A217" s="566" t="s">
        <v>1683</v>
      </c>
      <c r="B217" s="566" t="s">
        <v>2237</v>
      </c>
      <c r="C217" s="566" t="s">
        <v>543</v>
      </c>
      <c r="D217" s="566">
        <v>10627.0</v>
      </c>
      <c r="E217" s="566" t="s">
        <v>2238</v>
      </c>
      <c r="F217" s="566" t="s">
        <v>2239</v>
      </c>
      <c r="G217" s="566">
        <v>80.531364</v>
      </c>
      <c r="H217" s="568">
        <v>43940.04900462963</v>
      </c>
      <c r="I217" s="568">
        <v>43940.09443287037</v>
      </c>
      <c r="J217" s="566">
        <v>215.0</v>
      </c>
      <c r="K217" s="566">
        <v>1.0627215E7</v>
      </c>
      <c r="L217" s="566">
        <v>932.0</v>
      </c>
      <c r="M217" s="566">
        <v>929.46</v>
      </c>
      <c r="N217" s="566">
        <v>929.46</v>
      </c>
      <c r="O217" s="567">
        <v>0.0</v>
      </c>
      <c r="P217" s="566">
        <v>907.998</v>
      </c>
    </row>
    <row r="218" ht="15.75" customHeight="1">
      <c r="A218" s="566" t="s">
        <v>1683</v>
      </c>
      <c r="B218" s="566" t="s">
        <v>1697</v>
      </c>
      <c r="C218" s="566" t="s">
        <v>543</v>
      </c>
      <c r="D218" s="566">
        <v>10627.0</v>
      </c>
      <c r="E218" s="566" t="s">
        <v>2240</v>
      </c>
      <c r="F218" s="566" t="s">
        <v>2241</v>
      </c>
      <c r="G218" s="566">
        <v>74.459949</v>
      </c>
      <c r="H218" s="568">
        <v>43947.02054398148</v>
      </c>
      <c r="I218" s="568">
        <v>43947.06675925926</v>
      </c>
      <c r="J218" s="566">
        <v>216.0</v>
      </c>
      <c r="K218" s="566">
        <v>1.0627216E7</v>
      </c>
      <c r="L218" s="566">
        <v>1037.0</v>
      </c>
      <c r="M218" s="566">
        <v>1034.443</v>
      </c>
      <c r="N218" s="566">
        <v>1034.443</v>
      </c>
      <c r="O218" s="567">
        <v>0.0</v>
      </c>
      <c r="P218" s="566">
        <v>1013.594</v>
      </c>
    </row>
    <row r="219" ht="15.75" customHeight="1">
      <c r="A219" s="566" t="s">
        <v>1683</v>
      </c>
      <c r="B219" s="566" t="s">
        <v>2242</v>
      </c>
      <c r="C219" s="566" t="s">
        <v>543</v>
      </c>
      <c r="D219" s="566">
        <v>10627.0</v>
      </c>
      <c r="E219" s="566" t="s">
        <v>2243</v>
      </c>
      <c r="F219" s="566" t="s">
        <v>2244</v>
      </c>
      <c r="G219" s="566">
        <v>63.304601</v>
      </c>
      <c r="H219" s="568">
        <v>43954.52402777778</v>
      </c>
      <c r="I219" s="568">
        <v>43954.569606481484</v>
      </c>
      <c r="J219" s="566">
        <v>217.0</v>
      </c>
      <c r="K219" s="566">
        <v>1.0627217E7</v>
      </c>
      <c r="L219" s="566">
        <v>895.0</v>
      </c>
      <c r="M219" s="566">
        <v>889.46</v>
      </c>
      <c r="N219" s="566">
        <v>889.46</v>
      </c>
      <c r="O219" s="567">
        <v>0.0</v>
      </c>
      <c r="P219" s="566">
        <v>870.508</v>
      </c>
    </row>
    <row r="220" ht="15.75" customHeight="1">
      <c r="A220" s="566" t="s">
        <v>1683</v>
      </c>
      <c r="B220" s="566" t="s">
        <v>2245</v>
      </c>
      <c r="C220" s="566" t="s">
        <v>543</v>
      </c>
      <c r="D220" s="566">
        <v>10627.0</v>
      </c>
      <c r="E220" s="566" t="s">
        <v>2229</v>
      </c>
      <c r="F220" s="566" t="s">
        <v>2246</v>
      </c>
      <c r="G220" s="566">
        <v>53.672761</v>
      </c>
      <c r="H220" s="568">
        <v>43962.76012731482</v>
      </c>
      <c r="I220" s="568">
        <v>43962.95199074074</v>
      </c>
      <c r="J220" s="566">
        <v>218.0</v>
      </c>
      <c r="K220" s="566">
        <v>1.0627218E7</v>
      </c>
      <c r="L220" s="566">
        <v>1046.0</v>
      </c>
      <c r="M220" s="566">
        <v>1039.293</v>
      </c>
      <c r="N220" s="566">
        <v>1039.293</v>
      </c>
      <c r="O220" s="567">
        <v>0.0</v>
      </c>
      <c r="P220" s="566">
        <v>997.287</v>
      </c>
    </row>
    <row r="221" ht="15.75" customHeight="1">
      <c r="A221" s="566" t="s">
        <v>1683</v>
      </c>
      <c r="B221" s="566" t="s">
        <v>2247</v>
      </c>
      <c r="C221" s="566" t="s">
        <v>543</v>
      </c>
      <c r="D221" s="566">
        <v>10627.0</v>
      </c>
      <c r="E221" s="566" t="s">
        <v>2248</v>
      </c>
      <c r="F221" s="566" t="s">
        <v>2249</v>
      </c>
      <c r="G221" s="566">
        <v>305.197502</v>
      </c>
      <c r="H221" s="568">
        <v>44032.95041666667</v>
      </c>
      <c r="I221" s="568">
        <v>44032.99377314815</v>
      </c>
      <c r="J221" s="566">
        <v>219.0</v>
      </c>
      <c r="K221" s="566">
        <v>1.0627219E7</v>
      </c>
      <c r="L221" s="566">
        <v>629.0</v>
      </c>
      <c r="M221" s="566">
        <v>621.27</v>
      </c>
      <c r="N221" s="566">
        <v>1.972</v>
      </c>
      <c r="O221" s="567">
        <v>619.298</v>
      </c>
      <c r="P221" s="566">
        <v>603.367</v>
      </c>
    </row>
    <row r="222" ht="15.75" customHeight="1">
      <c r="A222" s="566" t="s">
        <v>1683</v>
      </c>
      <c r="B222" s="566" t="s">
        <v>2250</v>
      </c>
      <c r="C222" s="566" t="s">
        <v>543</v>
      </c>
      <c r="D222" s="566">
        <v>10627.0</v>
      </c>
      <c r="E222" s="566" t="s">
        <v>2251</v>
      </c>
      <c r="F222" s="566" t="s">
        <v>2252</v>
      </c>
      <c r="G222" s="566">
        <v>304.384016</v>
      </c>
      <c r="H222" s="568">
        <v>44033.93582175926</v>
      </c>
      <c r="I222" s="568">
        <v>44033.98113425926</v>
      </c>
      <c r="J222" s="566">
        <v>220.0</v>
      </c>
      <c r="K222" s="566">
        <v>1.062722E7</v>
      </c>
      <c r="L222" s="566">
        <v>878.0</v>
      </c>
      <c r="M222" s="566">
        <v>870.564</v>
      </c>
      <c r="N222" s="566">
        <v>3.04</v>
      </c>
      <c r="O222" s="567">
        <v>867.524</v>
      </c>
      <c r="P222" s="566">
        <v>854.488</v>
      </c>
    </row>
    <row r="223" ht="15.75" customHeight="1">
      <c r="A223" s="566" t="s">
        <v>1683</v>
      </c>
      <c r="B223" s="566" t="s">
        <v>2253</v>
      </c>
      <c r="C223" s="566" t="s">
        <v>543</v>
      </c>
      <c r="D223" s="566">
        <v>10627.0</v>
      </c>
      <c r="E223" s="566" t="s">
        <v>2254</v>
      </c>
      <c r="F223" s="566" t="s">
        <v>2255</v>
      </c>
      <c r="G223" s="566">
        <v>300.733954</v>
      </c>
      <c r="H223" s="568">
        <v>44034.93513888889</v>
      </c>
      <c r="I223" s="568">
        <v>44034.980532407404</v>
      </c>
      <c r="J223" s="566">
        <v>221.0</v>
      </c>
      <c r="K223" s="566">
        <v>1.0627221E7</v>
      </c>
      <c r="L223" s="566">
        <v>908.0</v>
      </c>
      <c r="M223" s="566">
        <v>902.234</v>
      </c>
      <c r="N223" s="566">
        <v>2.115</v>
      </c>
      <c r="O223" s="567">
        <v>900.119</v>
      </c>
      <c r="P223" s="566">
        <v>882.567</v>
      </c>
    </row>
    <row r="224" ht="15.75" customHeight="1">
      <c r="A224" s="566" t="s">
        <v>1683</v>
      </c>
      <c r="B224" s="566" t="s">
        <v>2256</v>
      </c>
      <c r="C224" s="566" t="s">
        <v>543</v>
      </c>
      <c r="D224" s="566">
        <v>10627.0</v>
      </c>
      <c r="E224" s="566" t="s">
        <v>1832</v>
      </c>
      <c r="F224" s="566" t="s">
        <v>2257</v>
      </c>
      <c r="G224" s="566">
        <v>314.104372</v>
      </c>
      <c r="H224" s="568">
        <v>44035.93094907407</v>
      </c>
      <c r="I224" s="568">
        <v>44035.9765162037</v>
      </c>
      <c r="J224" s="566">
        <v>222.0</v>
      </c>
      <c r="K224" s="566">
        <v>1.0627222E7</v>
      </c>
      <c r="L224" s="566">
        <v>1005.0</v>
      </c>
      <c r="M224" s="566">
        <v>997.383</v>
      </c>
      <c r="N224" s="566">
        <v>6.244</v>
      </c>
      <c r="O224" s="567">
        <v>991.139</v>
      </c>
      <c r="P224" s="566">
        <v>981.698</v>
      </c>
    </row>
    <row r="225" ht="15.75" customHeight="1">
      <c r="A225" s="566" t="s">
        <v>1683</v>
      </c>
      <c r="B225" s="566" t="s">
        <v>2258</v>
      </c>
      <c r="C225" s="566" t="s">
        <v>543</v>
      </c>
      <c r="D225" s="566">
        <v>10627.0</v>
      </c>
      <c r="E225" s="566" t="s">
        <v>2259</v>
      </c>
      <c r="F225" s="566" t="s">
        <v>2260</v>
      </c>
      <c r="G225" s="566">
        <v>305.581978</v>
      </c>
      <c r="H225" s="568">
        <v>44052.603171296294</v>
      </c>
      <c r="I225" s="568">
        <v>44052.83679398148</v>
      </c>
      <c r="J225" s="566">
        <v>224.0</v>
      </c>
      <c r="K225" s="566">
        <v>1.0627224E7</v>
      </c>
      <c r="L225" s="566">
        <v>1739.0</v>
      </c>
      <c r="M225" s="566">
        <v>1727.524</v>
      </c>
      <c r="N225" s="566">
        <v>0.0</v>
      </c>
      <c r="O225" s="567">
        <v>1727.524</v>
      </c>
      <c r="P225" s="566">
        <v>1724.192</v>
      </c>
    </row>
    <row r="226" ht="15.75" customHeight="1">
      <c r="A226" s="566" t="s">
        <v>1683</v>
      </c>
      <c r="B226" s="566" t="s">
        <v>1688</v>
      </c>
      <c r="C226" s="566" t="s">
        <v>543</v>
      </c>
      <c r="D226" s="566">
        <v>10627.0</v>
      </c>
      <c r="E226" s="566" t="s">
        <v>2261</v>
      </c>
      <c r="F226" s="566" t="s">
        <v>2262</v>
      </c>
      <c r="G226" s="566">
        <v>278.422975</v>
      </c>
      <c r="H226" s="568">
        <v>44066.27055555556</v>
      </c>
      <c r="I226" s="568">
        <v>44066.30930555556</v>
      </c>
      <c r="J226" s="566">
        <v>225.0</v>
      </c>
      <c r="K226" s="566">
        <v>1.0627225E7</v>
      </c>
      <c r="L226" s="566">
        <v>0.0</v>
      </c>
      <c r="M226" s="566">
        <v>1652.317</v>
      </c>
      <c r="N226" s="566">
        <v>0.0</v>
      </c>
      <c r="O226" s="567">
        <v>1652.317</v>
      </c>
      <c r="P226" s="566">
        <v>1651.242</v>
      </c>
    </row>
    <row r="227" ht="15.75" customHeight="1">
      <c r="A227" s="566" t="s">
        <v>1683</v>
      </c>
      <c r="B227" s="566" t="s">
        <v>1973</v>
      </c>
      <c r="C227" s="566" t="s">
        <v>543</v>
      </c>
      <c r="D227" s="566">
        <v>10627.0</v>
      </c>
      <c r="E227" s="566" t="s">
        <v>2263</v>
      </c>
      <c r="F227" s="566" t="s">
        <v>2264</v>
      </c>
      <c r="G227" s="566">
        <v>278.411764</v>
      </c>
      <c r="H227" s="568">
        <v>44080.34694444444</v>
      </c>
      <c r="I227" s="568">
        <v>44080.44373842593</v>
      </c>
      <c r="J227" s="566">
        <v>226.0</v>
      </c>
      <c r="K227" s="566">
        <v>1.0627226E7</v>
      </c>
      <c r="L227" s="566">
        <v>2228.0</v>
      </c>
      <c r="M227" s="566">
        <v>2215.056</v>
      </c>
      <c r="N227" s="566">
        <v>0.0</v>
      </c>
      <c r="O227" s="567">
        <v>2215.056</v>
      </c>
      <c r="P227" s="566">
        <v>2213.148</v>
      </c>
    </row>
    <row r="228" ht="15.75" customHeight="1">
      <c r="A228" s="566" t="s">
        <v>1683</v>
      </c>
      <c r="B228" s="566" t="s">
        <v>2265</v>
      </c>
      <c r="C228" s="566" t="s">
        <v>543</v>
      </c>
      <c r="D228" s="566">
        <v>10627.0</v>
      </c>
      <c r="E228" s="566" t="s">
        <v>2266</v>
      </c>
      <c r="F228" s="566" t="s">
        <v>2267</v>
      </c>
      <c r="G228" s="566">
        <v>122.924013</v>
      </c>
      <c r="H228" s="568">
        <v>44234.158055555556</v>
      </c>
      <c r="I228" s="568">
        <v>44234.27773148148</v>
      </c>
      <c r="J228" s="566">
        <v>227.0</v>
      </c>
      <c r="K228" s="566">
        <v>1.0627227E7</v>
      </c>
      <c r="L228" s="566">
        <v>1688.0</v>
      </c>
      <c r="M228" s="566">
        <v>1674.866</v>
      </c>
      <c r="N228" s="566">
        <v>0.0</v>
      </c>
      <c r="O228" s="567">
        <v>1674.866</v>
      </c>
      <c r="P228" s="566">
        <v>1635.597</v>
      </c>
    </row>
    <row r="229" ht="15.75" customHeight="1">
      <c r="A229" s="566" t="s">
        <v>1683</v>
      </c>
      <c r="B229" s="566" t="s">
        <v>2268</v>
      </c>
      <c r="C229" s="566" t="s">
        <v>543</v>
      </c>
      <c r="D229" s="566">
        <v>10627.0</v>
      </c>
      <c r="E229" s="566" t="s">
        <v>2269</v>
      </c>
      <c r="F229" s="566" t="s">
        <v>2270</v>
      </c>
      <c r="G229" s="566">
        <v>99.969214</v>
      </c>
      <c r="H229" s="568">
        <v>44242.98427083333</v>
      </c>
      <c r="I229" s="568">
        <v>44243.00865740741</v>
      </c>
      <c r="J229" s="566">
        <v>228.0</v>
      </c>
      <c r="K229" s="566">
        <v>1.0627228E7</v>
      </c>
      <c r="L229" s="566">
        <v>1493.0</v>
      </c>
      <c r="M229" s="566">
        <v>1468.01</v>
      </c>
      <c r="N229" s="566">
        <v>0.0</v>
      </c>
      <c r="O229" s="567">
        <v>1468.01</v>
      </c>
      <c r="P229" s="566">
        <v>1456.357</v>
      </c>
    </row>
    <row r="230" ht="15.75" customHeight="1">
      <c r="A230" s="566" t="s">
        <v>1683</v>
      </c>
      <c r="B230" s="566" t="s">
        <v>2271</v>
      </c>
      <c r="C230" s="566" t="s">
        <v>543</v>
      </c>
      <c r="D230" s="566">
        <v>10627.0</v>
      </c>
      <c r="E230" s="566" t="s">
        <v>2272</v>
      </c>
      <c r="F230" s="566" t="s">
        <v>2273</v>
      </c>
      <c r="G230" s="566">
        <v>99.429163</v>
      </c>
      <c r="H230" s="568">
        <v>44248.57193287037</v>
      </c>
      <c r="I230" s="568">
        <v>44248.89027777778</v>
      </c>
      <c r="J230" s="566">
        <v>229.0</v>
      </c>
      <c r="K230" s="566">
        <v>1.0627229E7</v>
      </c>
      <c r="L230" s="566">
        <v>1410.0</v>
      </c>
      <c r="M230" s="566">
        <v>1385.742</v>
      </c>
      <c r="N230" s="566">
        <v>0.036</v>
      </c>
      <c r="O230" s="567">
        <v>1385.706</v>
      </c>
      <c r="P230" s="566">
        <v>1311.317</v>
      </c>
    </row>
    <row r="231" ht="15.75" customHeight="1">
      <c r="A231" s="566" t="s">
        <v>1683</v>
      </c>
      <c r="B231" s="566" t="s">
        <v>2274</v>
      </c>
      <c r="C231" s="566" t="s">
        <v>543</v>
      </c>
      <c r="D231" s="566">
        <v>14223.0</v>
      </c>
      <c r="E231" s="566" t="s">
        <v>2275</v>
      </c>
      <c r="F231" s="566" t="s">
        <v>2276</v>
      </c>
      <c r="G231" s="566">
        <v>95.773659</v>
      </c>
      <c r="H231" s="568">
        <v>44284.874375</v>
      </c>
      <c r="I231" s="568">
        <v>44284.96740740741</v>
      </c>
      <c r="J231" s="566">
        <v>1.0</v>
      </c>
      <c r="K231" s="566">
        <v>1.4223001E7</v>
      </c>
      <c r="L231" s="566">
        <v>2704.0</v>
      </c>
      <c r="M231" s="566">
        <v>2690.483</v>
      </c>
      <c r="N231" s="566">
        <v>0.155</v>
      </c>
      <c r="O231" s="567">
        <v>2690.328</v>
      </c>
      <c r="P231" s="566">
        <v>2683.349</v>
      </c>
    </row>
    <row r="232" ht="15.75" customHeight="1">
      <c r="A232" s="566" t="s">
        <v>1683</v>
      </c>
      <c r="B232" s="566" t="s">
        <v>2277</v>
      </c>
      <c r="C232" s="566" t="s">
        <v>543</v>
      </c>
      <c r="D232" s="566">
        <v>14223.0</v>
      </c>
      <c r="E232" s="566" t="s">
        <v>2278</v>
      </c>
      <c r="F232" s="566" t="s">
        <v>2279</v>
      </c>
      <c r="G232" s="566">
        <v>91.514234</v>
      </c>
      <c r="H232" s="568">
        <v>44286.741377314815</v>
      </c>
      <c r="I232" s="568">
        <v>44286.992743055554</v>
      </c>
      <c r="J232" s="566">
        <v>3.0</v>
      </c>
      <c r="K232" s="566">
        <v>1.4223003E7</v>
      </c>
      <c r="L232" s="566">
        <v>1692.0</v>
      </c>
      <c r="M232" s="566">
        <v>1751.515</v>
      </c>
      <c r="N232" s="566">
        <v>3.941</v>
      </c>
      <c r="O232" s="567">
        <v>1747.574</v>
      </c>
      <c r="P232" s="566">
        <v>1737.387</v>
      </c>
    </row>
    <row r="233" ht="15.75" customHeight="1">
      <c r="A233" s="566" t="s">
        <v>1683</v>
      </c>
      <c r="B233" s="566" t="s">
        <v>2280</v>
      </c>
      <c r="C233" s="566" t="s">
        <v>543</v>
      </c>
      <c r="D233" s="566">
        <v>14223.0</v>
      </c>
      <c r="E233" s="566" t="s">
        <v>2281</v>
      </c>
      <c r="F233" s="566" t="s">
        <v>2282</v>
      </c>
      <c r="G233" s="566">
        <v>84.94369</v>
      </c>
      <c r="H233" s="568">
        <v>44287.005266203705</v>
      </c>
      <c r="I233" s="568">
        <v>44287.346712962964</v>
      </c>
      <c r="J233" s="566">
        <v>4.0</v>
      </c>
      <c r="K233" s="566">
        <v>1.4223004E7</v>
      </c>
      <c r="L233" s="566">
        <v>600.0</v>
      </c>
      <c r="M233" s="566">
        <v>390.068</v>
      </c>
      <c r="N233" s="566">
        <v>3.962</v>
      </c>
      <c r="O233" s="567">
        <v>386.106</v>
      </c>
      <c r="P233" s="566">
        <v>381.353</v>
      </c>
    </row>
    <row r="234" ht="15.75" customHeight="1">
      <c r="A234" s="566" t="s">
        <v>1683</v>
      </c>
      <c r="B234" s="566" t="s">
        <v>2134</v>
      </c>
      <c r="C234" s="566" t="s">
        <v>543</v>
      </c>
      <c r="D234" s="566">
        <v>14223.0</v>
      </c>
      <c r="E234" s="566" t="s">
        <v>2096</v>
      </c>
      <c r="F234" s="566" t="s">
        <v>2283</v>
      </c>
      <c r="G234" s="566">
        <v>85.018975</v>
      </c>
      <c r="H234" s="568">
        <v>44287.00944444445</v>
      </c>
      <c r="I234" s="568">
        <v>44287.37938657407</v>
      </c>
      <c r="J234" s="566">
        <v>5.0</v>
      </c>
      <c r="K234" s="566">
        <v>1.4223005E7</v>
      </c>
      <c r="L234" s="566">
        <v>1484.0</v>
      </c>
      <c r="M234" s="566">
        <v>1633.611</v>
      </c>
      <c r="N234" s="566">
        <v>5.087</v>
      </c>
      <c r="O234" s="567">
        <v>1628.524</v>
      </c>
      <c r="P234" s="566">
        <v>1633.622</v>
      </c>
    </row>
    <row r="235" ht="15.75" customHeight="1">
      <c r="A235" s="566" t="s">
        <v>1683</v>
      </c>
      <c r="B235" s="566" t="s">
        <v>1742</v>
      </c>
      <c r="C235" s="566" t="s">
        <v>543</v>
      </c>
      <c r="D235" s="566">
        <v>14223.0</v>
      </c>
      <c r="E235" s="566" t="s">
        <v>2284</v>
      </c>
      <c r="F235" s="566" t="s">
        <v>2285</v>
      </c>
      <c r="G235" s="566">
        <v>83.004233</v>
      </c>
      <c r="H235" s="568">
        <v>44288.258055555554</v>
      </c>
      <c r="I235" s="568">
        <v>44288.30030092593</v>
      </c>
      <c r="J235" s="566">
        <v>6.0</v>
      </c>
      <c r="K235" s="566">
        <v>1.4223006E7</v>
      </c>
      <c r="L235" s="566">
        <v>600.0</v>
      </c>
      <c r="M235" s="566">
        <v>337.361</v>
      </c>
      <c r="N235" s="566">
        <v>4.107</v>
      </c>
      <c r="O235" s="567">
        <v>333.254</v>
      </c>
      <c r="P235" s="566">
        <v>330.579</v>
      </c>
    </row>
    <row r="236" ht="15.75" customHeight="1">
      <c r="A236" s="566" t="s">
        <v>1683</v>
      </c>
      <c r="B236" s="566" t="s">
        <v>2286</v>
      </c>
      <c r="C236" s="566" t="s">
        <v>543</v>
      </c>
      <c r="D236" s="566">
        <v>14223.0</v>
      </c>
      <c r="E236" s="566" t="s">
        <v>2287</v>
      </c>
      <c r="F236" s="566" t="s">
        <v>2288</v>
      </c>
      <c r="G236" s="566">
        <v>82.997502</v>
      </c>
      <c r="H236" s="568">
        <v>44288.26290509259</v>
      </c>
      <c r="I236" s="568">
        <v>44288.300208333334</v>
      </c>
      <c r="J236" s="566">
        <v>7.0</v>
      </c>
      <c r="K236" s="566">
        <v>1.4223007E7</v>
      </c>
      <c r="L236" s="566">
        <v>943.0</v>
      </c>
      <c r="M236" s="566">
        <v>1177.268</v>
      </c>
      <c r="N236" s="566">
        <v>5.176</v>
      </c>
      <c r="O236" s="567">
        <v>1172.092</v>
      </c>
      <c r="P236" s="566">
        <v>1176.683</v>
      </c>
    </row>
    <row r="237" ht="15.75" customHeight="1">
      <c r="A237" s="566" t="s">
        <v>1683</v>
      </c>
      <c r="B237" s="566" t="s">
        <v>1739</v>
      </c>
      <c r="C237" s="566" t="s">
        <v>543</v>
      </c>
      <c r="D237" s="566">
        <v>14223.0</v>
      </c>
      <c r="E237" s="566" t="s">
        <v>2289</v>
      </c>
      <c r="F237" s="566" t="s">
        <v>2290</v>
      </c>
      <c r="G237" s="566">
        <v>82.999386</v>
      </c>
      <c r="H237" s="568">
        <v>44289.71569444444</v>
      </c>
      <c r="I237" s="568">
        <v>44289.72446759259</v>
      </c>
      <c r="J237" s="566">
        <v>8.0</v>
      </c>
      <c r="K237" s="566">
        <v>1.4223008E7</v>
      </c>
      <c r="L237" s="566">
        <v>300.0</v>
      </c>
      <c r="M237" s="566">
        <v>237.54</v>
      </c>
      <c r="N237" s="566">
        <v>4.188</v>
      </c>
      <c r="O237" s="567">
        <v>233.352</v>
      </c>
      <c r="P237" s="566">
        <v>232.607</v>
      </c>
    </row>
    <row r="238" ht="15.75" customHeight="1">
      <c r="A238" s="566" t="s">
        <v>1683</v>
      </c>
      <c r="B238" s="566" t="s">
        <v>2291</v>
      </c>
      <c r="C238" s="566" t="s">
        <v>543</v>
      </c>
      <c r="D238" s="566">
        <v>14223.0</v>
      </c>
      <c r="E238" s="566" t="s">
        <v>2292</v>
      </c>
      <c r="F238" s="566" t="s">
        <v>2293</v>
      </c>
      <c r="G238" s="566">
        <v>83.001112</v>
      </c>
      <c r="H238" s="568">
        <v>44289.71983796296</v>
      </c>
      <c r="I238" s="568">
        <v>44289.757152777776</v>
      </c>
      <c r="J238" s="566">
        <v>9.0</v>
      </c>
      <c r="K238" s="566">
        <v>1.4223009E7</v>
      </c>
      <c r="L238" s="566">
        <v>1146.0</v>
      </c>
      <c r="M238" s="566">
        <v>1177.403</v>
      </c>
      <c r="N238" s="566">
        <v>3.041</v>
      </c>
      <c r="O238" s="567">
        <v>1174.362</v>
      </c>
      <c r="P238" s="566">
        <v>1176.892</v>
      </c>
    </row>
    <row r="239" ht="15.75" customHeight="1">
      <c r="A239" s="566" t="s">
        <v>1683</v>
      </c>
      <c r="B239" s="566" t="s">
        <v>2098</v>
      </c>
      <c r="C239" s="566" t="s">
        <v>543</v>
      </c>
      <c r="D239" s="566">
        <v>14223.0</v>
      </c>
      <c r="E239" s="566" t="s">
        <v>1803</v>
      </c>
      <c r="F239" s="566" t="s">
        <v>2216</v>
      </c>
      <c r="G239" s="566">
        <v>82.97313</v>
      </c>
      <c r="H239" s="568">
        <v>44290.25734953704</v>
      </c>
      <c r="I239" s="568">
        <v>44290.65363425926</v>
      </c>
      <c r="J239" s="566">
        <v>10.0</v>
      </c>
      <c r="K239" s="566">
        <v>1.422301E7</v>
      </c>
      <c r="L239" s="566">
        <v>600.0</v>
      </c>
      <c r="M239" s="566">
        <v>454.879</v>
      </c>
      <c r="N239" s="566">
        <v>3.957</v>
      </c>
      <c r="O239" s="567">
        <v>450.922</v>
      </c>
      <c r="P239" s="566">
        <v>442.221</v>
      </c>
    </row>
    <row r="240" ht="15.75" customHeight="1">
      <c r="A240" s="566" t="s">
        <v>1683</v>
      </c>
      <c r="B240" s="566" t="s">
        <v>2277</v>
      </c>
      <c r="C240" s="566" t="s">
        <v>543</v>
      </c>
      <c r="D240" s="566">
        <v>14223.0</v>
      </c>
      <c r="E240" s="566" t="s">
        <v>2294</v>
      </c>
      <c r="F240" s="566" t="s">
        <v>2295</v>
      </c>
      <c r="G240" s="566">
        <v>83.000372</v>
      </c>
      <c r="H240" s="568">
        <v>44290.261516203704</v>
      </c>
      <c r="I240" s="568">
        <v>44290.686319444445</v>
      </c>
      <c r="J240" s="566">
        <v>11.0</v>
      </c>
      <c r="K240" s="566">
        <v>1.4223011E7</v>
      </c>
      <c r="L240" s="566">
        <v>1609.0</v>
      </c>
      <c r="M240" s="566">
        <v>1694.529</v>
      </c>
      <c r="N240" s="566">
        <v>7.147</v>
      </c>
      <c r="O240" s="567">
        <v>1687.382</v>
      </c>
      <c r="P240" s="566">
        <v>1693.696</v>
      </c>
    </row>
    <row r="241" ht="15.75" customHeight="1">
      <c r="A241" s="566" t="s">
        <v>1683</v>
      </c>
      <c r="B241" s="566" t="s">
        <v>2123</v>
      </c>
      <c r="C241" s="566" t="s">
        <v>543</v>
      </c>
      <c r="D241" s="566">
        <v>14223.0</v>
      </c>
      <c r="E241" s="566" t="s">
        <v>2296</v>
      </c>
      <c r="F241" s="566" t="s">
        <v>2297</v>
      </c>
      <c r="G241" s="566">
        <v>82.024155</v>
      </c>
      <c r="H241" s="568">
        <v>44291.312893518516</v>
      </c>
      <c r="I241" s="568">
        <v>44291.354317129626</v>
      </c>
      <c r="J241" s="566">
        <v>12.0</v>
      </c>
      <c r="K241" s="566">
        <v>1.4223012E7</v>
      </c>
      <c r="L241" s="566">
        <v>300.0</v>
      </c>
      <c r="M241" s="566">
        <v>247.464</v>
      </c>
      <c r="N241" s="566">
        <v>1.976</v>
      </c>
      <c r="O241" s="567">
        <v>245.488</v>
      </c>
      <c r="P241" s="566">
        <v>242.062</v>
      </c>
    </row>
    <row r="242" ht="15.75" customHeight="1">
      <c r="A242" s="566" t="s">
        <v>1683</v>
      </c>
      <c r="B242" s="566" t="s">
        <v>2298</v>
      </c>
      <c r="C242" s="566" t="s">
        <v>543</v>
      </c>
      <c r="D242" s="566">
        <v>14223.0</v>
      </c>
      <c r="E242" s="566" t="s">
        <v>2299</v>
      </c>
      <c r="F242" s="566" t="s">
        <v>1965</v>
      </c>
      <c r="G242" s="566">
        <v>81.989251</v>
      </c>
      <c r="H242" s="568">
        <v>44291.31706018518</v>
      </c>
      <c r="I242" s="568">
        <v>44291.418703703705</v>
      </c>
      <c r="J242" s="566">
        <v>13.0</v>
      </c>
      <c r="K242" s="566">
        <v>1.4223013E7</v>
      </c>
      <c r="L242" s="566">
        <v>1359.0</v>
      </c>
      <c r="M242" s="566">
        <v>1358.642</v>
      </c>
      <c r="N242" s="566">
        <v>10.501</v>
      </c>
      <c r="O242" s="567">
        <v>1348.141</v>
      </c>
      <c r="P242" s="566">
        <v>1354.522</v>
      </c>
    </row>
    <row r="243" ht="15.75" customHeight="1">
      <c r="A243" s="566" t="s">
        <v>1683</v>
      </c>
      <c r="B243" s="566" t="s">
        <v>1773</v>
      </c>
      <c r="C243" s="566" t="s">
        <v>543</v>
      </c>
      <c r="D243" s="566">
        <v>14223.0</v>
      </c>
      <c r="E243" s="566" t="s">
        <v>2300</v>
      </c>
      <c r="F243" s="566" t="s">
        <v>2301</v>
      </c>
      <c r="G243" s="566">
        <v>80.987554</v>
      </c>
      <c r="H243" s="568">
        <v>44292.71011574074</v>
      </c>
      <c r="I243" s="568">
        <v>44292.754953703705</v>
      </c>
      <c r="J243" s="566">
        <v>15.0</v>
      </c>
      <c r="K243" s="566">
        <v>1.4223015E7</v>
      </c>
      <c r="L243" s="566">
        <v>600.0</v>
      </c>
      <c r="M243" s="566">
        <v>527.44</v>
      </c>
      <c r="N243" s="566">
        <v>6.242</v>
      </c>
      <c r="O243" s="567">
        <v>521.198</v>
      </c>
      <c r="P243" s="566">
        <v>519.827</v>
      </c>
    </row>
    <row r="244" ht="15.75" customHeight="1">
      <c r="A244" s="566" t="s">
        <v>1683</v>
      </c>
      <c r="B244" s="566" t="s">
        <v>2302</v>
      </c>
      <c r="C244" s="566" t="s">
        <v>543</v>
      </c>
      <c r="D244" s="566">
        <v>14223.0</v>
      </c>
      <c r="E244" s="566" t="s">
        <v>2096</v>
      </c>
      <c r="F244" s="566" t="s">
        <v>2303</v>
      </c>
      <c r="G244" s="566">
        <v>81.00384</v>
      </c>
      <c r="H244" s="568">
        <v>44292.71776620371</v>
      </c>
      <c r="I244" s="568">
        <v>44292.75506944444</v>
      </c>
      <c r="J244" s="566">
        <v>14.0</v>
      </c>
      <c r="K244" s="566">
        <v>1.4223014E7</v>
      </c>
      <c r="L244" s="566">
        <v>1074.0</v>
      </c>
      <c r="M244" s="566">
        <v>1117.294</v>
      </c>
      <c r="N244" s="566">
        <v>7.309</v>
      </c>
      <c r="O244" s="567">
        <v>1109.985</v>
      </c>
      <c r="P244" s="566">
        <v>1116.951</v>
      </c>
    </row>
    <row r="245" ht="15.75" customHeight="1">
      <c r="A245" s="566" t="s">
        <v>1683</v>
      </c>
      <c r="B245" s="566" t="s">
        <v>1837</v>
      </c>
      <c r="C245" s="566" t="s">
        <v>543</v>
      </c>
      <c r="D245" s="566">
        <v>14223.0</v>
      </c>
      <c r="E245" s="566" t="s">
        <v>2304</v>
      </c>
      <c r="F245" s="566" t="s">
        <v>2305</v>
      </c>
      <c r="G245" s="566">
        <v>80.984213</v>
      </c>
      <c r="H245" s="568">
        <v>44293.77122685185</v>
      </c>
      <c r="I245" s="568">
        <v>44293.81539351852</v>
      </c>
      <c r="J245" s="566">
        <v>16.0</v>
      </c>
      <c r="K245" s="566">
        <v>1.4223016E7</v>
      </c>
      <c r="L245" s="566">
        <v>600.0</v>
      </c>
      <c r="M245" s="566">
        <v>467.294</v>
      </c>
      <c r="N245" s="566">
        <v>1.972</v>
      </c>
      <c r="O245" s="567">
        <v>465.322</v>
      </c>
      <c r="P245" s="566">
        <v>462.014</v>
      </c>
    </row>
    <row r="246" ht="15.75" customHeight="1">
      <c r="A246" s="566" t="s">
        <v>1683</v>
      </c>
      <c r="B246" s="566" t="s">
        <v>1914</v>
      </c>
      <c r="C246" s="566" t="s">
        <v>543</v>
      </c>
      <c r="D246" s="566">
        <v>14223.0</v>
      </c>
      <c r="E246" s="566" t="s">
        <v>2306</v>
      </c>
      <c r="F246" s="566" t="s">
        <v>2307</v>
      </c>
      <c r="G246" s="566">
        <v>81.010184</v>
      </c>
      <c r="H246" s="568">
        <v>44293.7781712963</v>
      </c>
      <c r="I246" s="568">
        <v>44293.81548611111</v>
      </c>
      <c r="J246" s="566">
        <v>17.0</v>
      </c>
      <c r="K246" s="566">
        <v>1.4223017E7</v>
      </c>
      <c r="L246" s="566">
        <v>1075.0</v>
      </c>
      <c r="M246" s="566">
        <v>1177.267</v>
      </c>
      <c r="N246" s="566">
        <v>1.972</v>
      </c>
      <c r="O246" s="567">
        <v>1175.295</v>
      </c>
      <c r="P246" s="566">
        <v>1177.179</v>
      </c>
    </row>
    <row r="247" ht="15.75" customHeight="1">
      <c r="A247" s="566" t="s">
        <v>1683</v>
      </c>
      <c r="B247" s="566" t="s">
        <v>2308</v>
      </c>
      <c r="C247" s="566" t="s">
        <v>543</v>
      </c>
      <c r="D247" s="566">
        <v>14223.0</v>
      </c>
      <c r="E247" s="566" t="s">
        <v>2309</v>
      </c>
      <c r="F247" s="566" t="s">
        <v>2310</v>
      </c>
      <c r="G247" s="566">
        <v>80.950917</v>
      </c>
      <c r="H247" s="568">
        <v>44294.7052662037</v>
      </c>
      <c r="I247" s="568">
        <v>44294.748240740744</v>
      </c>
      <c r="J247" s="566">
        <v>19.0</v>
      </c>
      <c r="K247" s="566">
        <v>1.4223019E7</v>
      </c>
      <c r="L247" s="566">
        <v>600.0</v>
      </c>
      <c r="M247" s="566">
        <v>314.631</v>
      </c>
      <c r="N247" s="566">
        <v>6.242</v>
      </c>
      <c r="O247" s="567">
        <v>308.389</v>
      </c>
      <c r="P247" s="566">
        <v>309.275</v>
      </c>
    </row>
    <row r="248" ht="15.75" customHeight="1">
      <c r="A248" s="566" t="s">
        <v>1683</v>
      </c>
      <c r="B248" s="566" t="s">
        <v>2311</v>
      </c>
      <c r="C248" s="566" t="s">
        <v>543</v>
      </c>
      <c r="D248" s="566">
        <v>14223.0</v>
      </c>
      <c r="E248" s="566" t="s">
        <v>2312</v>
      </c>
      <c r="F248" s="566" t="s">
        <v>2313</v>
      </c>
      <c r="G248" s="566">
        <v>81.005717</v>
      </c>
      <c r="H248" s="568">
        <v>44294.71082175926</v>
      </c>
      <c r="I248" s="568">
        <v>44294.748125</v>
      </c>
      <c r="J248" s="566">
        <v>18.0</v>
      </c>
      <c r="K248" s="566">
        <v>1.4223018E7</v>
      </c>
      <c r="L248" s="566">
        <v>742.0</v>
      </c>
      <c r="M248" s="566">
        <v>997.021</v>
      </c>
      <c r="N248" s="566">
        <v>4.134</v>
      </c>
      <c r="O248" s="567">
        <v>992.887</v>
      </c>
      <c r="P248" s="566">
        <v>996.813</v>
      </c>
    </row>
    <row r="249" ht="15.75" customHeight="1">
      <c r="A249" s="566" t="s">
        <v>1683</v>
      </c>
      <c r="B249" s="566" t="s">
        <v>1802</v>
      </c>
      <c r="C249" s="566" t="s">
        <v>543</v>
      </c>
      <c r="D249" s="566">
        <v>14223.0</v>
      </c>
      <c r="E249" s="566" t="s">
        <v>2314</v>
      </c>
      <c r="F249" s="566" t="s">
        <v>1873</v>
      </c>
      <c r="G249" s="566">
        <v>81.008691</v>
      </c>
      <c r="H249" s="568">
        <v>44295.82263888889</v>
      </c>
      <c r="I249" s="568">
        <v>44295.86140046296</v>
      </c>
      <c r="J249" s="566">
        <v>24.0</v>
      </c>
      <c r="K249" s="566">
        <v>1.4223024E7</v>
      </c>
      <c r="L249" s="566">
        <v>300.0</v>
      </c>
      <c r="M249" s="566">
        <v>150.591</v>
      </c>
      <c r="N249" s="566">
        <v>5.176</v>
      </c>
      <c r="O249" s="567">
        <v>145.415</v>
      </c>
      <c r="P249" s="566">
        <v>150.544</v>
      </c>
    </row>
    <row r="250" ht="15.75" customHeight="1">
      <c r="A250" s="566" t="s">
        <v>1683</v>
      </c>
      <c r="B250" s="566" t="s">
        <v>2315</v>
      </c>
      <c r="C250" s="566" t="s">
        <v>543</v>
      </c>
      <c r="D250" s="566">
        <v>14223.0</v>
      </c>
      <c r="E250" s="566" t="s">
        <v>2316</v>
      </c>
      <c r="F250" s="566" t="s">
        <v>1996</v>
      </c>
      <c r="G250" s="566">
        <v>80.99297</v>
      </c>
      <c r="H250" s="568">
        <v>44295.82609953704</v>
      </c>
      <c r="I250" s="568">
        <v>44295.87671296296</v>
      </c>
      <c r="J250" s="566">
        <v>25.0</v>
      </c>
      <c r="K250" s="566">
        <v>1.4223025E7</v>
      </c>
      <c r="L250" s="566">
        <v>1058.0</v>
      </c>
      <c r="M250" s="566">
        <v>1176.454</v>
      </c>
      <c r="N250" s="566">
        <v>3.04</v>
      </c>
      <c r="O250" s="567">
        <v>1173.414</v>
      </c>
      <c r="P250" s="566">
        <v>1169.798</v>
      </c>
    </row>
    <row r="251" ht="15.75" customHeight="1">
      <c r="A251" s="566" t="s">
        <v>1683</v>
      </c>
      <c r="B251" s="566" t="s">
        <v>2075</v>
      </c>
      <c r="C251" s="566" t="s">
        <v>543</v>
      </c>
      <c r="D251" s="566">
        <v>14223.0</v>
      </c>
      <c r="E251" s="566" t="s">
        <v>2317</v>
      </c>
      <c r="F251" s="566" t="s">
        <v>1759</v>
      </c>
      <c r="G251" s="566">
        <v>80.987403</v>
      </c>
      <c r="H251" s="568">
        <v>44296.751805555556</v>
      </c>
      <c r="I251" s="568">
        <v>44296.86167824074</v>
      </c>
      <c r="J251" s="566">
        <v>26.0</v>
      </c>
      <c r="K251" s="566">
        <v>1.4223026E7</v>
      </c>
      <c r="L251" s="566">
        <v>600.0</v>
      </c>
      <c r="M251" s="566">
        <v>374.588</v>
      </c>
      <c r="N251" s="566">
        <v>6.079</v>
      </c>
      <c r="O251" s="567">
        <v>368.509</v>
      </c>
      <c r="P251" s="566">
        <v>373.961</v>
      </c>
    </row>
    <row r="252" ht="15.75" customHeight="1">
      <c r="A252" s="566" t="s">
        <v>1683</v>
      </c>
      <c r="B252" s="566" t="s">
        <v>2318</v>
      </c>
      <c r="C252" s="566" t="s">
        <v>543</v>
      </c>
      <c r="D252" s="566">
        <v>14223.0</v>
      </c>
      <c r="E252" s="566" t="s">
        <v>1835</v>
      </c>
      <c r="F252" s="566" t="s">
        <v>2319</v>
      </c>
      <c r="G252" s="566">
        <v>81.004591</v>
      </c>
      <c r="H252" s="568">
        <v>44296.75525462963</v>
      </c>
      <c r="I252" s="568">
        <v>44296.87293981481</v>
      </c>
      <c r="J252" s="566">
        <v>27.0</v>
      </c>
      <c r="K252" s="566">
        <v>1.4223027E7</v>
      </c>
      <c r="L252" s="566">
        <v>1829.0</v>
      </c>
      <c r="M252" s="566">
        <v>1994.107</v>
      </c>
      <c r="N252" s="566">
        <v>3.946</v>
      </c>
      <c r="O252" s="567">
        <v>1990.161</v>
      </c>
      <c r="P252" s="566">
        <v>1979.316</v>
      </c>
    </row>
    <row r="253" ht="15.75" customHeight="1">
      <c r="A253" s="566" t="s">
        <v>1683</v>
      </c>
      <c r="B253" s="566" t="s">
        <v>2277</v>
      </c>
      <c r="C253" s="566" t="s">
        <v>543</v>
      </c>
      <c r="D253" s="566">
        <v>14223.0</v>
      </c>
      <c r="E253" s="566" t="s">
        <v>2320</v>
      </c>
      <c r="F253" s="566" t="s">
        <v>2321</v>
      </c>
      <c r="G253" s="566">
        <v>78.992474</v>
      </c>
      <c r="H253" s="568">
        <v>44297.95386574074</v>
      </c>
      <c r="I253" s="568">
        <v>44297.99596064815</v>
      </c>
      <c r="J253" s="566">
        <v>28.0</v>
      </c>
      <c r="K253" s="566">
        <v>1.4223028E7</v>
      </c>
      <c r="L253" s="566">
        <v>600.0</v>
      </c>
      <c r="M253" s="566">
        <v>340.078</v>
      </c>
      <c r="N253" s="566">
        <v>4.107</v>
      </c>
      <c r="O253" s="567">
        <v>335.971</v>
      </c>
      <c r="P253" s="566">
        <v>333.845</v>
      </c>
    </row>
    <row r="254" ht="15.75" customHeight="1">
      <c r="A254" s="566" t="s">
        <v>1683</v>
      </c>
      <c r="B254" s="566" t="s">
        <v>2322</v>
      </c>
      <c r="C254" s="566" t="s">
        <v>543</v>
      </c>
      <c r="D254" s="566">
        <v>14223.0</v>
      </c>
      <c r="E254" s="566" t="s">
        <v>2323</v>
      </c>
      <c r="F254" s="566" t="s">
        <v>1873</v>
      </c>
      <c r="G254" s="566">
        <v>79.013131</v>
      </c>
      <c r="H254" s="568">
        <v>44297.95875</v>
      </c>
      <c r="I254" s="568">
        <v>44297.996041666665</v>
      </c>
      <c r="J254" s="566">
        <v>29.0</v>
      </c>
      <c r="K254" s="566">
        <v>1.4223029E7</v>
      </c>
      <c r="L254" s="566">
        <v>887.0</v>
      </c>
      <c r="M254" s="566">
        <v>1117.433</v>
      </c>
      <c r="N254" s="566">
        <v>1.972</v>
      </c>
      <c r="O254" s="567">
        <v>1115.461</v>
      </c>
      <c r="P254" s="566">
        <v>1117.105</v>
      </c>
    </row>
    <row r="255" ht="15.75" customHeight="1">
      <c r="A255" s="566" t="s">
        <v>1683</v>
      </c>
      <c r="B255" s="566" t="s">
        <v>2130</v>
      </c>
      <c r="C255" s="566" t="s">
        <v>543</v>
      </c>
      <c r="D255" s="566">
        <v>14223.0</v>
      </c>
      <c r="E255" s="566" t="s">
        <v>2324</v>
      </c>
      <c r="F255" s="566" t="s">
        <v>2325</v>
      </c>
      <c r="G255" s="566">
        <v>79.03535</v>
      </c>
      <c r="H255" s="568">
        <v>44298.80944444444</v>
      </c>
      <c r="I255" s="568">
        <v>44298.85199074074</v>
      </c>
      <c r="J255" s="566">
        <v>30.0</v>
      </c>
      <c r="K255" s="566">
        <v>1.422303E7</v>
      </c>
      <c r="L255" s="566">
        <v>600.0</v>
      </c>
      <c r="M255" s="566">
        <v>330.522</v>
      </c>
      <c r="N255" s="566">
        <v>2.073</v>
      </c>
      <c r="O255" s="567">
        <v>328.449</v>
      </c>
      <c r="P255" s="566">
        <v>323.706</v>
      </c>
    </row>
    <row r="256" ht="15.75" customHeight="1">
      <c r="A256" s="566" t="s">
        <v>1683</v>
      </c>
      <c r="B256" s="566" t="s">
        <v>1736</v>
      </c>
      <c r="C256" s="566" t="s">
        <v>543</v>
      </c>
      <c r="D256" s="566">
        <v>14223.0</v>
      </c>
      <c r="E256" s="566" t="s">
        <v>2326</v>
      </c>
      <c r="F256" s="566" t="s">
        <v>2327</v>
      </c>
      <c r="G256" s="566">
        <v>78.979549</v>
      </c>
      <c r="H256" s="568">
        <v>44298.815</v>
      </c>
      <c r="I256" s="568">
        <v>44298.85229166667</v>
      </c>
      <c r="J256" s="566">
        <v>31.0</v>
      </c>
      <c r="K256" s="566">
        <v>1.4223031E7</v>
      </c>
      <c r="L256" s="566">
        <v>757.0</v>
      </c>
      <c r="M256" s="566">
        <v>997.445</v>
      </c>
      <c r="N256" s="566">
        <v>3.04</v>
      </c>
      <c r="O256" s="567">
        <v>994.405</v>
      </c>
      <c r="P256" s="566">
        <v>997.133</v>
      </c>
    </row>
    <row r="257" ht="15.75" customHeight="1">
      <c r="A257" s="566" t="s">
        <v>1683</v>
      </c>
      <c r="B257" s="566" t="s">
        <v>2328</v>
      </c>
      <c r="C257" s="566" t="s">
        <v>543</v>
      </c>
      <c r="D257" s="566">
        <v>14223.0</v>
      </c>
      <c r="E257" s="566" t="s">
        <v>2329</v>
      </c>
      <c r="F257" s="566" t="s">
        <v>2330</v>
      </c>
      <c r="G257" s="566">
        <v>77.909738</v>
      </c>
      <c r="H257" s="568">
        <v>44299.54346064815</v>
      </c>
      <c r="I257" s="568">
        <v>44299.55449074074</v>
      </c>
      <c r="J257" s="566">
        <v>32.0</v>
      </c>
      <c r="K257" s="566">
        <v>1.4223032E7</v>
      </c>
      <c r="L257" s="566">
        <v>600.0</v>
      </c>
      <c r="M257" s="566">
        <v>322.289</v>
      </c>
      <c r="N257" s="566">
        <v>3.04</v>
      </c>
      <c r="O257" s="567">
        <v>319.249</v>
      </c>
      <c r="P257" s="566">
        <v>313.743</v>
      </c>
    </row>
    <row r="258" ht="15.75" customHeight="1">
      <c r="A258" s="566" t="s">
        <v>1683</v>
      </c>
      <c r="B258" s="566" t="s">
        <v>1960</v>
      </c>
      <c r="C258" s="566" t="s">
        <v>543</v>
      </c>
      <c r="D258" s="566">
        <v>14223.0</v>
      </c>
      <c r="E258" s="566" t="s">
        <v>2331</v>
      </c>
      <c r="F258" s="566" t="s">
        <v>2332</v>
      </c>
      <c r="G258" s="566">
        <v>77.993458</v>
      </c>
      <c r="H258" s="568">
        <v>44299.54900462963</v>
      </c>
      <c r="I258" s="568">
        <v>44299.586331018516</v>
      </c>
      <c r="J258" s="566">
        <v>33.0</v>
      </c>
      <c r="K258" s="566">
        <v>1.4223033E7</v>
      </c>
      <c r="L258" s="566">
        <v>868.0</v>
      </c>
      <c r="M258" s="566">
        <v>1117.295</v>
      </c>
      <c r="N258" s="566">
        <v>11.579</v>
      </c>
      <c r="O258" s="567">
        <v>1105.716</v>
      </c>
      <c r="P258" s="566">
        <v>1116.156</v>
      </c>
    </row>
    <row r="259" ht="15.75" customHeight="1">
      <c r="A259" s="566" t="s">
        <v>1683</v>
      </c>
      <c r="B259" s="566" t="s">
        <v>2333</v>
      </c>
      <c r="C259" s="566" t="s">
        <v>543</v>
      </c>
      <c r="D259" s="566">
        <v>14223.0</v>
      </c>
      <c r="E259" s="566" t="s">
        <v>2334</v>
      </c>
      <c r="F259" s="566" t="s">
        <v>2335</v>
      </c>
      <c r="G259" s="566">
        <v>78.019881</v>
      </c>
      <c r="H259" s="568">
        <v>44300.66777777778</v>
      </c>
      <c r="I259" s="568">
        <v>44300.71131944445</v>
      </c>
      <c r="J259" s="566">
        <v>34.0</v>
      </c>
      <c r="K259" s="566">
        <v>1.4223034E7</v>
      </c>
      <c r="L259" s="566">
        <v>600.0</v>
      </c>
      <c r="M259" s="566">
        <v>347.227</v>
      </c>
      <c r="N259" s="566">
        <v>6.242</v>
      </c>
      <c r="O259" s="567">
        <v>340.985</v>
      </c>
      <c r="P259" s="566">
        <v>341.723</v>
      </c>
    </row>
    <row r="260" ht="15.75" customHeight="1">
      <c r="A260" s="566" t="s">
        <v>1683</v>
      </c>
      <c r="B260" s="566" t="s">
        <v>2336</v>
      </c>
      <c r="C260" s="566" t="s">
        <v>543</v>
      </c>
      <c r="D260" s="566">
        <v>14223.0</v>
      </c>
      <c r="E260" s="566" t="s">
        <v>2337</v>
      </c>
      <c r="F260" s="566" t="s">
        <v>2338</v>
      </c>
      <c r="G260" s="566">
        <v>77.987136</v>
      </c>
      <c r="H260" s="568">
        <v>44300.67400462963</v>
      </c>
      <c r="I260" s="568">
        <v>44300.71131944445</v>
      </c>
      <c r="J260" s="566">
        <v>35.0</v>
      </c>
      <c r="K260" s="566">
        <v>1.4223035E7</v>
      </c>
      <c r="L260" s="566">
        <v>775.0</v>
      </c>
      <c r="M260" s="566">
        <v>996.621</v>
      </c>
      <c r="N260" s="566">
        <v>6.242</v>
      </c>
      <c r="O260" s="567">
        <v>990.379</v>
      </c>
      <c r="P260" s="566">
        <v>997.045</v>
      </c>
    </row>
    <row r="261" ht="15.75" customHeight="1">
      <c r="A261" s="566" t="s">
        <v>1683</v>
      </c>
      <c r="B261" s="566" t="s">
        <v>2080</v>
      </c>
      <c r="C261" s="566" t="s">
        <v>543</v>
      </c>
      <c r="D261" s="566">
        <v>14223.0</v>
      </c>
      <c r="E261" s="566" t="s">
        <v>1728</v>
      </c>
      <c r="F261" s="566" t="s">
        <v>2339</v>
      </c>
      <c r="G261" s="566">
        <v>76.02283</v>
      </c>
      <c r="H261" s="568">
        <v>44301.06569444444</v>
      </c>
      <c r="I261" s="568">
        <v>44301.63722222222</v>
      </c>
      <c r="J261" s="566">
        <v>37.0</v>
      </c>
      <c r="K261" s="566">
        <v>1.4223037E7</v>
      </c>
      <c r="L261" s="566">
        <v>932.0</v>
      </c>
      <c r="M261" s="566">
        <v>917.93</v>
      </c>
      <c r="N261" s="566">
        <v>17.821</v>
      </c>
      <c r="O261" s="567">
        <v>900.109</v>
      </c>
      <c r="P261" s="566">
        <v>916.549</v>
      </c>
    </row>
    <row r="262" ht="15.75" customHeight="1">
      <c r="A262" s="566" t="s">
        <v>1683</v>
      </c>
      <c r="B262" s="566" t="s">
        <v>1981</v>
      </c>
      <c r="C262" s="566" t="s">
        <v>543</v>
      </c>
      <c r="D262" s="566">
        <v>14223.0</v>
      </c>
      <c r="E262" s="566" t="s">
        <v>2340</v>
      </c>
      <c r="F262" s="566" t="s">
        <v>2341</v>
      </c>
      <c r="G262" s="566">
        <v>76.988324</v>
      </c>
      <c r="H262" s="568">
        <v>44302.00145833333</v>
      </c>
      <c r="I262" s="568">
        <v>44302.04063657407</v>
      </c>
      <c r="J262" s="566">
        <v>39.0</v>
      </c>
      <c r="K262" s="566">
        <v>1.4223039E7</v>
      </c>
      <c r="L262" s="566">
        <v>1070.0</v>
      </c>
      <c r="M262" s="566">
        <v>1046.084</v>
      </c>
      <c r="N262" s="566">
        <v>3.05</v>
      </c>
      <c r="O262" s="567">
        <v>1043.034</v>
      </c>
      <c r="P262" s="566">
        <v>1044.078</v>
      </c>
    </row>
    <row r="263" ht="15.75" customHeight="1">
      <c r="A263" s="566" t="s">
        <v>1683</v>
      </c>
      <c r="B263" s="566" t="s">
        <v>2342</v>
      </c>
      <c r="C263" s="566" t="s">
        <v>543</v>
      </c>
      <c r="D263" s="566">
        <v>14223.0</v>
      </c>
      <c r="E263" s="566" t="s">
        <v>2096</v>
      </c>
      <c r="F263" s="566" t="s">
        <v>2343</v>
      </c>
      <c r="G263" s="566">
        <v>75.999546</v>
      </c>
      <c r="H263" s="568">
        <v>44303.58789351852</v>
      </c>
      <c r="I263" s="568">
        <v>44303.6765625</v>
      </c>
      <c r="J263" s="566">
        <v>40.0</v>
      </c>
      <c r="K263" s="566">
        <v>1.422304E7</v>
      </c>
      <c r="L263" s="566">
        <v>600.0</v>
      </c>
      <c r="M263" s="566">
        <v>365.096</v>
      </c>
      <c r="N263" s="566">
        <v>4.062</v>
      </c>
      <c r="O263" s="567">
        <v>361.034</v>
      </c>
      <c r="P263" s="566">
        <v>354.267</v>
      </c>
    </row>
    <row r="264" ht="15.75" customHeight="1">
      <c r="A264" s="566" t="s">
        <v>1683</v>
      </c>
      <c r="B264" s="566" t="s">
        <v>2344</v>
      </c>
      <c r="C264" s="566" t="s">
        <v>543</v>
      </c>
      <c r="D264" s="566">
        <v>14223.0</v>
      </c>
      <c r="E264" s="566" t="s">
        <v>2345</v>
      </c>
      <c r="F264" s="566" t="s">
        <v>2346</v>
      </c>
      <c r="G264" s="566">
        <v>76.000827</v>
      </c>
      <c r="H264" s="568">
        <v>44303.59138888889</v>
      </c>
      <c r="I264" s="568">
        <v>44303.70923611111</v>
      </c>
      <c r="J264" s="566">
        <v>41.0</v>
      </c>
      <c r="K264" s="566">
        <v>1.4223041E7</v>
      </c>
      <c r="L264" s="566">
        <v>1400.0</v>
      </c>
      <c r="M264" s="566">
        <v>1574.316</v>
      </c>
      <c r="N264" s="566">
        <v>5.039</v>
      </c>
      <c r="O264" s="567">
        <v>1569.277</v>
      </c>
      <c r="P264" s="566">
        <v>1574.243</v>
      </c>
    </row>
    <row r="265" ht="15.75" customHeight="1">
      <c r="A265" s="566" t="s">
        <v>1683</v>
      </c>
      <c r="B265" s="566" t="s">
        <v>1834</v>
      </c>
      <c r="C265" s="566" t="s">
        <v>543</v>
      </c>
      <c r="D265" s="566">
        <v>14223.0</v>
      </c>
      <c r="E265" s="566" t="s">
        <v>2347</v>
      </c>
      <c r="F265" s="566" t="s">
        <v>2348</v>
      </c>
      <c r="G265" s="566">
        <v>66.233325</v>
      </c>
      <c r="H265" s="568">
        <v>44313.75040509259</v>
      </c>
      <c r="I265" s="568">
        <v>44313.78980324074</v>
      </c>
      <c r="J265" s="566">
        <v>42.0</v>
      </c>
      <c r="K265" s="566">
        <v>1.4223042E7</v>
      </c>
      <c r="L265" s="566">
        <v>164.0</v>
      </c>
      <c r="M265" s="566">
        <v>157.951</v>
      </c>
      <c r="N265" s="566">
        <v>0.0</v>
      </c>
      <c r="O265" s="567">
        <v>157.951</v>
      </c>
      <c r="P265" s="566">
        <v>156.292</v>
      </c>
    </row>
    <row r="266" ht="15.75" customHeight="1">
      <c r="A266" s="566" t="s">
        <v>1683</v>
      </c>
      <c r="B266" s="566" t="s">
        <v>1703</v>
      </c>
      <c r="C266" s="566" t="s">
        <v>543</v>
      </c>
      <c r="D266" s="566">
        <v>14223.0</v>
      </c>
      <c r="E266" s="566" t="s">
        <v>2349</v>
      </c>
      <c r="F266" s="566" t="s">
        <v>2350</v>
      </c>
      <c r="G266" s="566">
        <v>53.174757</v>
      </c>
      <c r="H266" s="568">
        <v>44323.98094907407</v>
      </c>
      <c r="I266" s="568">
        <v>44324.01974537037</v>
      </c>
      <c r="J266" s="566">
        <v>44.0</v>
      </c>
      <c r="K266" s="566">
        <v>1.4223044E7</v>
      </c>
      <c r="L266" s="566">
        <v>997.0</v>
      </c>
      <c r="M266" s="566">
        <v>990.377</v>
      </c>
      <c r="N266" s="566">
        <v>0.0</v>
      </c>
      <c r="O266" s="567">
        <v>990.377</v>
      </c>
      <c r="P266" s="566">
        <v>989.035</v>
      </c>
    </row>
    <row r="267" ht="15.75" customHeight="1">
      <c r="A267" s="566" t="s">
        <v>1683</v>
      </c>
      <c r="B267" s="566" t="s">
        <v>1805</v>
      </c>
      <c r="C267" s="566" t="s">
        <v>543</v>
      </c>
      <c r="D267" s="566">
        <v>15032.0</v>
      </c>
      <c r="E267" s="566" t="s">
        <v>2351</v>
      </c>
      <c r="F267" s="566" t="s">
        <v>2352</v>
      </c>
      <c r="G267" s="566">
        <v>91.408667</v>
      </c>
      <c r="H267" s="568">
        <v>44621.09138888889</v>
      </c>
      <c r="I267" s="568">
        <v>44621.79269675926</v>
      </c>
      <c r="J267" s="566">
        <v>1.0</v>
      </c>
      <c r="K267" s="566">
        <v>1.5032001E7</v>
      </c>
      <c r="L267" s="566">
        <v>2859.0</v>
      </c>
      <c r="M267" s="566">
        <v>2829.119</v>
      </c>
      <c r="N267" s="566">
        <v>0.12</v>
      </c>
      <c r="O267" s="567">
        <v>2828.999</v>
      </c>
      <c r="P267" s="566">
        <v>2823.049</v>
      </c>
    </row>
    <row r="268" ht="15.75" customHeight="1">
      <c r="A268" s="566" t="s">
        <v>1683</v>
      </c>
      <c r="B268" s="566" t="s">
        <v>1773</v>
      </c>
      <c r="C268" s="566" t="s">
        <v>543</v>
      </c>
      <c r="D268" s="566">
        <v>14223.0</v>
      </c>
      <c r="E268" s="566" t="s">
        <v>2353</v>
      </c>
      <c r="F268" s="566" t="s">
        <v>2354</v>
      </c>
      <c r="G268" s="566">
        <v>94.765127</v>
      </c>
      <c r="H268" s="568">
        <v>44639.01914351852</v>
      </c>
      <c r="I268" s="568">
        <v>44639.057916666665</v>
      </c>
      <c r="J268" s="566">
        <v>46.0</v>
      </c>
      <c r="K268" s="566">
        <v>1.4223046E7</v>
      </c>
      <c r="L268" s="566">
        <v>879.0</v>
      </c>
      <c r="M268" s="566">
        <v>872.429</v>
      </c>
      <c r="N268" s="566">
        <v>3.04</v>
      </c>
      <c r="O268" s="567">
        <v>869.389</v>
      </c>
      <c r="P268" s="566">
        <v>871.501</v>
      </c>
    </row>
    <row r="269" ht="15.75" customHeight="1">
      <c r="A269" s="566" t="s">
        <v>1683</v>
      </c>
      <c r="B269" s="566" t="s">
        <v>2342</v>
      </c>
      <c r="C269" s="566" t="s">
        <v>543</v>
      </c>
      <c r="D269" s="566">
        <v>14223.0</v>
      </c>
      <c r="E269" s="566" t="s">
        <v>2312</v>
      </c>
      <c r="F269" s="566" t="s">
        <v>2355</v>
      </c>
      <c r="G269" s="566">
        <v>97.769587</v>
      </c>
      <c r="H269" s="568">
        <v>44646.05465277778</v>
      </c>
      <c r="I269" s="568">
        <v>44646.146469907406</v>
      </c>
      <c r="J269" s="566">
        <v>47.0</v>
      </c>
      <c r="K269" s="566">
        <v>1.4223047E7</v>
      </c>
      <c r="L269" s="566">
        <v>925.0</v>
      </c>
      <c r="M269" s="566">
        <v>946.769</v>
      </c>
      <c r="N269" s="566">
        <v>11.561</v>
      </c>
      <c r="O269" s="567">
        <v>935.208</v>
      </c>
      <c r="P269" s="566">
        <v>945.025</v>
      </c>
    </row>
    <row r="270" ht="15.75" customHeight="1">
      <c r="A270" s="566" t="s">
        <v>1683</v>
      </c>
      <c r="B270" s="566" t="s">
        <v>2356</v>
      </c>
      <c r="C270" s="566" t="s">
        <v>543</v>
      </c>
      <c r="D270" s="566">
        <v>15032.0</v>
      </c>
      <c r="E270" s="566" t="s">
        <v>2357</v>
      </c>
      <c r="F270" s="566" t="s">
        <v>2217</v>
      </c>
      <c r="G270" s="566">
        <v>81.596</v>
      </c>
      <c r="H270" s="568">
        <v>44653.01498842592</v>
      </c>
      <c r="I270" s="568">
        <v>44653.91056712963</v>
      </c>
      <c r="J270" s="566">
        <v>2.0</v>
      </c>
      <c r="K270" s="566">
        <v>1.5032002E7</v>
      </c>
      <c r="L270" s="566">
        <v>2641.0</v>
      </c>
      <c r="M270" s="566">
        <v>2627.576</v>
      </c>
      <c r="N270" s="566">
        <v>3.935</v>
      </c>
      <c r="O270" s="567">
        <v>2623.641</v>
      </c>
      <c r="P270" s="566">
        <v>2626.11</v>
      </c>
    </row>
    <row r="271" ht="15.75" customHeight="1">
      <c r="A271" s="566" t="s">
        <v>1683</v>
      </c>
      <c r="B271" s="566" t="s">
        <v>2098</v>
      </c>
      <c r="C271" s="566" t="s">
        <v>543</v>
      </c>
      <c r="D271" s="566">
        <v>14223.0</v>
      </c>
      <c r="E271" s="566" t="s">
        <v>2358</v>
      </c>
      <c r="F271" s="566" t="s">
        <v>2220</v>
      </c>
      <c r="G271" s="566">
        <v>73.465523</v>
      </c>
      <c r="H271" s="568">
        <v>44660.11377314815</v>
      </c>
      <c r="I271" s="568">
        <v>44660.15243055556</v>
      </c>
      <c r="J271" s="566">
        <v>48.0</v>
      </c>
      <c r="K271" s="566">
        <v>1.4223048E7</v>
      </c>
      <c r="L271" s="566">
        <v>951.0</v>
      </c>
      <c r="M271" s="566">
        <v>925.721</v>
      </c>
      <c r="N271" s="566">
        <v>3.04</v>
      </c>
      <c r="O271" s="567">
        <v>922.681</v>
      </c>
      <c r="P271" s="566">
        <v>924.978</v>
      </c>
    </row>
    <row r="272" ht="15.75" customHeight="1">
      <c r="A272" s="566" t="s">
        <v>1683</v>
      </c>
      <c r="B272" s="566" t="s">
        <v>2342</v>
      </c>
      <c r="C272" s="566" t="s">
        <v>543</v>
      </c>
      <c r="D272" s="566">
        <v>14223.0</v>
      </c>
      <c r="E272" s="566" t="s">
        <v>2359</v>
      </c>
      <c r="F272" s="566" t="s">
        <v>2360</v>
      </c>
      <c r="G272" s="566">
        <v>73.17348</v>
      </c>
      <c r="H272" s="568">
        <v>44667.926087962966</v>
      </c>
      <c r="I272" s="568">
        <v>44667.964594907404</v>
      </c>
      <c r="J272" s="566">
        <v>49.0</v>
      </c>
      <c r="K272" s="566">
        <v>1.4223049E7</v>
      </c>
      <c r="L272" s="566">
        <v>902.0</v>
      </c>
      <c r="M272" s="566">
        <v>896.329</v>
      </c>
      <c r="N272" s="566">
        <v>6.242</v>
      </c>
      <c r="O272" s="567">
        <v>890.087</v>
      </c>
      <c r="P272" s="566">
        <v>894.659</v>
      </c>
    </row>
    <row r="273" ht="15.75" customHeight="1">
      <c r="A273" s="566" t="s">
        <v>1683</v>
      </c>
      <c r="B273" s="566" t="s">
        <v>2361</v>
      </c>
      <c r="C273" s="566" t="s">
        <v>543</v>
      </c>
      <c r="D273" s="566">
        <v>14223.0</v>
      </c>
      <c r="E273" s="566" t="s">
        <v>2362</v>
      </c>
      <c r="F273" s="566" t="s">
        <v>2363</v>
      </c>
      <c r="G273" s="566">
        <v>63.751739</v>
      </c>
      <c r="H273" s="568">
        <v>44674.57608796296</v>
      </c>
      <c r="I273" s="568">
        <v>44674.64314814815</v>
      </c>
      <c r="J273" s="566">
        <v>50.0</v>
      </c>
      <c r="K273" s="566">
        <v>1.422305E7</v>
      </c>
      <c r="L273" s="566">
        <v>910.0</v>
      </c>
      <c r="M273" s="566">
        <v>902.086</v>
      </c>
      <c r="N273" s="566">
        <v>1.972</v>
      </c>
      <c r="O273" s="567">
        <v>900.114</v>
      </c>
      <c r="P273" s="566">
        <v>902.427</v>
      </c>
    </row>
    <row r="274" ht="15.75" customHeight="1">
      <c r="A274" s="566" t="s">
        <v>1683</v>
      </c>
      <c r="B274" s="566" t="s">
        <v>2364</v>
      </c>
      <c r="C274" s="566" t="s">
        <v>543</v>
      </c>
      <c r="D274" s="566">
        <v>15032.0</v>
      </c>
      <c r="E274" s="566" t="s">
        <v>2365</v>
      </c>
      <c r="F274" s="566" t="s">
        <v>2366</v>
      </c>
      <c r="G274" s="566">
        <v>57.171834</v>
      </c>
      <c r="H274" s="568">
        <v>44682.38719907407</v>
      </c>
      <c r="I274" s="568">
        <v>44682.522569444445</v>
      </c>
      <c r="J274" s="566">
        <v>3.0</v>
      </c>
      <c r="K274" s="566">
        <v>1.5032003E7</v>
      </c>
      <c r="L274" s="566">
        <v>2512.0</v>
      </c>
      <c r="M274" s="566">
        <v>2498.297</v>
      </c>
      <c r="N274" s="566">
        <v>0.107</v>
      </c>
      <c r="O274" s="567">
        <v>2498.19</v>
      </c>
      <c r="P274" s="566">
        <v>2495.503</v>
      </c>
    </row>
    <row r="275" ht="15.75" customHeight="1">
      <c r="A275" s="566" t="s">
        <v>1683</v>
      </c>
      <c r="B275" s="566" t="s">
        <v>2367</v>
      </c>
      <c r="C275" s="566" t="s">
        <v>543</v>
      </c>
      <c r="D275" s="566">
        <v>14223.0</v>
      </c>
      <c r="E275" s="566" t="s">
        <v>2368</v>
      </c>
      <c r="F275" s="566" t="s">
        <v>2369</v>
      </c>
      <c r="G275" s="566">
        <v>59.169169</v>
      </c>
      <c r="H275" s="568">
        <v>44688.16638888889</v>
      </c>
      <c r="I275" s="568">
        <v>44688.343726851854</v>
      </c>
      <c r="J275" s="566">
        <v>51.0</v>
      </c>
      <c r="K275" s="566">
        <v>1.4223051E7</v>
      </c>
      <c r="L275" s="566">
        <v>1047.0</v>
      </c>
      <c r="M275" s="566">
        <v>1031.034</v>
      </c>
      <c r="N275" s="566">
        <v>5.177</v>
      </c>
      <c r="O275" s="567">
        <v>1025.857</v>
      </c>
      <c r="P275" s="566">
        <v>990.999</v>
      </c>
    </row>
    <row r="276" ht="15.75" customHeight="1">
      <c r="A276" s="566" t="s">
        <v>1683</v>
      </c>
      <c r="B276" s="566" t="s">
        <v>2370</v>
      </c>
      <c r="C276" s="566" t="s">
        <v>543</v>
      </c>
      <c r="D276" s="566">
        <v>14223.0</v>
      </c>
      <c r="E276" s="566" t="s">
        <v>2371</v>
      </c>
      <c r="F276" s="566" t="s">
        <v>2372</v>
      </c>
      <c r="G276" s="566">
        <v>67.897165</v>
      </c>
      <c r="H276" s="568">
        <v>44694.94068287037</v>
      </c>
      <c r="I276" s="568">
        <v>44695.09408564815</v>
      </c>
      <c r="J276" s="566">
        <v>52.0</v>
      </c>
      <c r="K276" s="566">
        <v>1.4223052E7</v>
      </c>
      <c r="L276" s="566">
        <v>1169.0</v>
      </c>
      <c r="M276" s="566">
        <v>1154.068</v>
      </c>
      <c r="N276" s="566">
        <v>3.925</v>
      </c>
      <c r="O276" s="567">
        <v>1150.143</v>
      </c>
      <c r="P276" s="566">
        <v>1153.481</v>
      </c>
    </row>
    <row r="277" ht="15.75" customHeight="1">
      <c r="A277" s="566" t="s">
        <v>1683</v>
      </c>
      <c r="B277" s="566" t="s">
        <v>2373</v>
      </c>
      <c r="C277" s="566" t="s">
        <v>543</v>
      </c>
      <c r="D277" s="566">
        <v>14223.0</v>
      </c>
      <c r="E277" s="566" t="s">
        <v>2374</v>
      </c>
      <c r="F277" s="566" t="s">
        <v>2375</v>
      </c>
      <c r="G277" s="566">
        <v>46.321659</v>
      </c>
      <c r="H277" s="568">
        <v>44702.101793981485</v>
      </c>
      <c r="I277" s="568">
        <v>44702.1409375</v>
      </c>
      <c r="J277" s="566">
        <v>53.0</v>
      </c>
      <c r="K277" s="566">
        <v>1.4223053E7</v>
      </c>
      <c r="L277" s="566">
        <v>846.0</v>
      </c>
      <c r="M277" s="566">
        <v>839.033</v>
      </c>
      <c r="N277" s="566">
        <v>4.107</v>
      </c>
      <c r="O277" s="567">
        <v>834.926</v>
      </c>
      <c r="P277" s="566">
        <v>838.424</v>
      </c>
    </row>
    <row r="278" ht="15.75" customHeight="1">
      <c r="A278" s="566" t="s">
        <v>1683</v>
      </c>
      <c r="B278" s="566" t="s">
        <v>2376</v>
      </c>
      <c r="C278" s="566" t="s">
        <v>543</v>
      </c>
      <c r="D278" s="566">
        <v>15032.0</v>
      </c>
      <c r="E278" s="566" t="s">
        <v>2377</v>
      </c>
      <c r="F278" s="566" t="s">
        <v>2378</v>
      </c>
      <c r="G278" s="566">
        <v>31.057552</v>
      </c>
      <c r="H278" s="568">
        <v>44713.89686342593</v>
      </c>
      <c r="I278" s="568">
        <v>44714.04200231482</v>
      </c>
      <c r="J278" s="566">
        <v>4.0</v>
      </c>
      <c r="K278" s="566">
        <v>1.5032004E7</v>
      </c>
      <c r="L278" s="566">
        <v>2597.0</v>
      </c>
      <c r="M278" s="566">
        <v>2585.018</v>
      </c>
      <c r="N278" s="566">
        <v>0.0</v>
      </c>
      <c r="O278" s="567">
        <v>2585.018</v>
      </c>
      <c r="P278" s="566">
        <v>2582.299</v>
      </c>
    </row>
    <row r="279" ht="15.75" customHeight="1">
      <c r="A279" s="566" t="s">
        <v>1683</v>
      </c>
      <c r="B279" s="566" t="s">
        <v>2379</v>
      </c>
      <c r="C279" s="566" t="s">
        <v>543</v>
      </c>
      <c r="D279" s="566">
        <v>15032.0</v>
      </c>
      <c r="E279" s="566" t="s">
        <v>2380</v>
      </c>
      <c r="F279" s="566" t="s">
        <v>2381</v>
      </c>
      <c r="G279" s="566">
        <v>44.007816</v>
      </c>
      <c r="H279" s="568">
        <v>44717.54137731482</v>
      </c>
      <c r="I279" s="568">
        <v>44717.580625</v>
      </c>
      <c r="J279" s="566">
        <v>5.0</v>
      </c>
      <c r="K279" s="566">
        <v>1.5032005E7</v>
      </c>
      <c r="L279" s="566">
        <v>417.0</v>
      </c>
      <c r="M279" s="566">
        <v>411.723</v>
      </c>
      <c r="N279" s="566">
        <v>3.04</v>
      </c>
      <c r="O279" s="567">
        <v>408.683</v>
      </c>
      <c r="P279" s="566">
        <v>409.509</v>
      </c>
    </row>
    <row r="280" ht="15.75" customHeight="1">
      <c r="A280" s="566" t="s">
        <v>1683</v>
      </c>
      <c r="B280" s="566" t="s">
        <v>2382</v>
      </c>
      <c r="C280" s="566" t="s">
        <v>543</v>
      </c>
      <c r="D280" s="566">
        <v>15032.0</v>
      </c>
      <c r="E280" s="566" t="s">
        <v>2383</v>
      </c>
      <c r="F280" s="566" t="s">
        <v>2384</v>
      </c>
      <c r="G280" s="566">
        <v>6.82712</v>
      </c>
      <c r="H280" s="568">
        <v>44725.51082175926</v>
      </c>
      <c r="I280" s="568">
        <v>44725.94181712963</v>
      </c>
      <c r="J280" s="566">
        <v>6.0</v>
      </c>
      <c r="K280" s="566">
        <v>1.5032006E7</v>
      </c>
      <c r="L280" s="566">
        <v>901.0</v>
      </c>
      <c r="M280" s="566">
        <v>886.898</v>
      </c>
      <c r="N280" s="566">
        <v>5.024</v>
      </c>
      <c r="O280" s="567">
        <v>881.874</v>
      </c>
      <c r="P280" s="566">
        <v>886.076</v>
      </c>
    </row>
    <row r="281" ht="15.75" customHeight="1">
      <c r="A281" s="566" t="s">
        <v>1683</v>
      </c>
      <c r="B281" s="566" t="s">
        <v>2385</v>
      </c>
      <c r="C281" s="566" t="s">
        <v>543</v>
      </c>
      <c r="D281" s="566">
        <v>15032.0</v>
      </c>
      <c r="E281" s="566" t="s">
        <v>2386</v>
      </c>
      <c r="F281" s="566" t="s">
        <v>2387</v>
      </c>
      <c r="G281" s="566">
        <v>10.193568</v>
      </c>
      <c r="H281" s="568">
        <v>44732.74554398148</v>
      </c>
      <c r="I281" s="568">
        <v>44732.78450231482</v>
      </c>
      <c r="J281" s="566">
        <v>7.0</v>
      </c>
      <c r="K281" s="566">
        <v>1.5032007E7</v>
      </c>
      <c r="L281" s="566">
        <v>441.0</v>
      </c>
      <c r="M281" s="566">
        <v>433.226</v>
      </c>
      <c r="N281" s="566">
        <v>1.979</v>
      </c>
      <c r="O281" s="567">
        <v>431.247</v>
      </c>
      <c r="P281" s="566">
        <v>433.748</v>
      </c>
    </row>
    <row r="282" ht="15.75" customHeight="1">
      <c r="A282" s="566" t="s">
        <v>1683</v>
      </c>
      <c r="B282" s="566" t="s">
        <v>2388</v>
      </c>
      <c r="C282" s="566" t="s">
        <v>543</v>
      </c>
      <c r="D282" s="566">
        <v>15032.0</v>
      </c>
      <c r="E282" s="566" t="s">
        <v>2389</v>
      </c>
      <c r="F282" s="566" t="s">
        <v>2390</v>
      </c>
      <c r="G282" s="566">
        <v>343.983466</v>
      </c>
      <c r="H282" s="568">
        <v>44738.442777777775</v>
      </c>
      <c r="I282" s="568">
        <v>44738.48105324074</v>
      </c>
      <c r="J282" s="566">
        <v>8.0</v>
      </c>
      <c r="K282" s="566">
        <v>1.5032008E7</v>
      </c>
      <c r="L282" s="566">
        <v>860.0</v>
      </c>
      <c r="M282" s="566">
        <v>854.451</v>
      </c>
      <c r="N282" s="566">
        <v>1.974</v>
      </c>
      <c r="O282" s="567">
        <v>852.477</v>
      </c>
      <c r="P282" s="566">
        <v>852.58</v>
      </c>
    </row>
    <row r="283" ht="15.75" customHeight="1">
      <c r="A283" s="566" t="s">
        <v>1683</v>
      </c>
      <c r="B283" s="566" t="s">
        <v>2016</v>
      </c>
      <c r="C283" s="566" t="s">
        <v>543</v>
      </c>
      <c r="D283" s="566">
        <v>15032.0</v>
      </c>
      <c r="E283" s="566" t="s">
        <v>2391</v>
      </c>
      <c r="F283" s="566" t="s">
        <v>2392</v>
      </c>
      <c r="G283" s="566">
        <v>339.425976</v>
      </c>
      <c r="H283" s="568">
        <v>44743.01846064815</v>
      </c>
      <c r="I283" s="568">
        <v>44743.05704861111</v>
      </c>
      <c r="J283" s="566">
        <v>9.0</v>
      </c>
      <c r="K283" s="566">
        <v>1.5032009E7</v>
      </c>
      <c r="L283" s="566">
        <v>354.0</v>
      </c>
      <c r="M283" s="566">
        <v>348.539</v>
      </c>
      <c r="N283" s="566">
        <v>0.031</v>
      </c>
      <c r="O283" s="567">
        <v>348.508</v>
      </c>
      <c r="P283" s="566">
        <v>346.213</v>
      </c>
    </row>
    <row r="284" ht="15.75" customHeight="1">
      <c r="A284" s="566" t="s">
        <v>1683</v>
      </c>
      <c r="B284" s="566" t="s">
        <v>2068</v>
      </c>
      <c r="C284" s="566" t="s">
        <v>543</v>
      </c>
      <c r="D284" s="566">
        <v>15032.0</v>
      </c>
      <c r="E284" s="566" t="s">
        <v>2393</v>
      </c>
      <c r="F284" s="566" t="s">
        <v>2394</v>
      </c>
      <c r="G284" s="566">
        <v>331.884754</v>
      </c>
      <c r="H284" s="568">
        <v>44746.863587962966</v>
      </c>
      <c r="I284" s="568">
        <v>44746.90179398148</v>
      </c>
      <c r="J284" s="566">
        <v>10.0</v>
      </c>
      <c r="K284" s="566">
        <v>1.503201E7</v>
      </c>
      <c r="L284" s="566">
        <v>928.0</v>
      </c>
      <c r="M284" s="566">
        <v>920.709</v>
      </c>
      <c r="N284" s="566">
        <v>3.04</v>
      </c>
      <c r="O284" s="567">
        <v>917.669</v>
      </c>
      <c r="P284" s="566">
        <v>920.675</v>
      </c>
    </row>
    <row r="285" ht="15.75" customHeight="1">
      <c r="A285" s="566" t="s">
        <v>1683</v>
      </c>
      <c r="B285" s="566" t="s">
        <v>1827</v>
      </c>
      <c r="C285" s="566" t="s">
        <v>543</v>
      </c>
      <c r="D285" s="566">
        <v>15032.0</v>
      </c>
      <c r="E285" s="566" t="s">
        <v>2395</v>
      </c>
      <c r="F285" s="566" t="s">
        <v>2396</v>
      </c>
      <c r="G285" s="566">
        <v>342.066482</v>
      </c>
      <c r="H285" s="568">
        <v>44752.749027777776</v>
      </c>
      <c r="I285" s="568">
        <v>44752.78822916667</v>
      </c>
      <c r="J285" s="566">
        <v>11.0</v>
      </c>
      <c r="K285" s="566">
        <v>1.5032011E7</v>
      </c>
      <c r="L285" s="566">
        <v>839.0</v>
      </c>
      <c r="M285" s="566">
        <v>832.291</v>
      </c>
      <c r="N285" s="566">
        <v>5.175</v>
      </c>
      <c r="O285" s="567">
        <v>827.116</v>
      </c>
      <c r="P285" s="566">
        <v>831.937</v>
      </c>
    </row>
    <row r="286" ht="15.75" customHeight="1">
      <c r="A286" s="566" t="s">
        <v>1683</v>
      </c>
      <c r="B286" s="566" t="s">
        <v>2060</v>
      </c>
      <c r="C286" s="566" t="s">
        <v>543</v>
      </c>
      <c r="D286" s="566">
        <v>15032.0</v>
      </c>
      <c r="E286" s="566" t="s">
        <v>2397</v>
      </c>
      <c r="F286" s="566" t="s">
        <v>2398</v>
      </c>
      <c r="G286" s="566">
        <v>309.376572</v>
      </c>
      <c r="H286" s="568">
        <v>44759.8615162037</v>
      </c>
      <c r="I286" s="568">
        <v>44760.340787037036</v>
      </c>
      <c r="J286" s="566">
        <v>12.0</v>
      </c>
      <c r="K286" s="566">
        <v>1.5032012E7</v>
      </c>
      <c r="L286" s="566">
        <v>730.0</v>
      </c>
      <c r="M286" s="566">
        <v>722.632</v>
      </c>
      <c r="N286" s="566">
        <v>3.041</v>
      </c>
      <c r="O286" s="567">
        <v>719.591</v>
      </c>
      <c r="P286" s="566">
        <v>722.016</v>
      </c>
    </row>
    <row r="287" ht="15.75" customHeight="1">
      <c r="A287" s="566" t="s">
        <v>1683</v>
      </c>
      <c r="B287" s="566" t="s">
        <v>1880</v>
      </c>
      <c r="C287" s="566" t="s">
        <v>543</v>
      </c>
      <c r="D287" s="566">
        <v>15032.0</v>
      </c>
      <c r="E287" s="566" t="s">
        <v>2399</v>
      </c>
      <c r="F287" s="566" t="s">
        <v>2400</v>
      </c>
      <c r="G287" s="566">
        <v>328.247042</v>
      </c>
      <c r="H287" s="568">
        <v>44763.17054398148</v>
      </c>
      <c r="I287" s="568">
        <v>44763.99319444445</v>
      </c>
      <c r="J287" s="566">
        <v>13.0</v>
      </c>
      <c r="K287" s="566">
        <v>1.5032013E7</v>
      </c>
      <c r="L287" s="566">
        <v>403.0</v>
      </c>
      <c r="M287" s="566">
        <v>390.77</v>
      </c>
      <c r="N287" s="566">
        <v>7.171</v>
      </c>
      <c r="O287" s="567">
        <v>383.599</v>
      </c>
      <c r="P287" s="566">
        <v>388.767</v>
      </c>
    </row>
    <row r="288" ht="15.75" customHeight="1">
      <c r="A288" s="566" t="s">
        <v>1683</v>
      </c>
      <c r="B288" s="566" t="s">
        <v>2401</v>
      </c>
      <c r="C288" s="566" t="s">
        <v>543</v>
      </c>
      <c r="D288" s="566">
        <v>15032.0</v>
      </c>
      <c r="E288" s="566" t="s">
        <v>2402</v>
      </c>
      <c r="F288" s="566" t="s">
        <v>2403</v>
      </c>
      <c r="G288" s="566">
        <v>324.706484</v>
      </c>
      <c r="H288" s="568">
        <v>44766.48510416667</v>
      </c>
      <c r="I288" s="568">
        <v>44766.52381944445</v>
      </c>
      <c r="J288" s="566">
        <v>14.0</v>
      </c>
      <c r="K288" s="566">
        <v>1.5032014E7</v>
      </c>
      <c r="L288" s="566">
        <v>345.0</v>
      </c>
      <c r="M288" s="566">
        <v>337.571</v>
      </c>
      <c r="N288" s="566">
        <v>4.107</v>
      </c>
      <c r="O288" s="567">
        <v>333.464</v>
      </c>
      <c r="P288" s="566">
        <v>337.321</v>
      </c>
    </row>
    <row r="289" ht="15.75" customHeight="1">
      <c r="A289" s="566" t="s">
        <v>1683</v>
      </c>
      <c r="B289" s="566" t="s">
        <v>1709</v>
      </c>
      <c r="C289" s="566" t="s">
        <v>543</v>
      </c>
      <c r="D289" s="566">
        <v>15032.0</v>
      </c>
      <c r="E289" s="566" t="s">
        <v>2404</v>
      </c>
      <c r="F289" s="566" t="s">
        <v>2405</v>
      </c>
      <c r="G289" s="566">
        <v>299.340075</v>
      </c>
      <c r="H289" s="568">
        <v>44769.13582175926</v>
      </c>
      <c r="I289" s="568">
        <v>44769.846979166665</v>
      </c>
      <c r="J289" s="566">
        <v>15.0</v>
      </c>
      <c r="K289" s="566">
        <v>1.5032015E7</v>
      </c>
      <c r="L289" s="566">
        <v>832.0</v>
      </c>
      <c r="M289" s="566">
        <v>820.937</v>
      </c>
      <c r="N289" s="566">
        <v>6.079</v>
      </c>
      <c r="O289" s="567">
        <v>814.858</v>
      </c>
      <c r="P289" s="566">
        <v>819.525</v>
      </c>
    </row>
    <row r="290" ht="15.75" customHeight="1">
      <c r="A290" s="566" t="s">
        <v>1683</v>
      </c>
      <c r="B290" s="566" t="s">
        <v>1751</v>
      </c>
      <c r="C290" s="566" t="s">
        <v>543</v>
      </c>
      <c r="D290" s="566">
        <v>15032.0</v>
      </c>
      <c r="E290" s="566" t="s">
        <v>2406</v>
      </c>
      <c r="F290" s="566" t="s">
        <v>2407</v>
      </c>
      <c r="G290" s="566">
        <v>312.664751</v>
      </c>
      <c r="H290" s="568">
        <v>44774.49763888889</v>
      </c>
      <c r="I290" s="568">
        <v>44774.640173611115</v>
      </c>
      <c r="J290" s="566">
        <v>16.0</v>
      </c>
      <c r="K290" s="566">
        <v>1.5032016E7</v>
      </c>
      <c r="L290" s="566">
        <v>2696.0</v>
      </c>
      <c r="M290" s="566">
        <v>2682.809</v>
      </c>
      <c r="N290" s="566">
        <v>0.0</v>
      </c>
      <c r="O290" s="567">
        <v>2682.809</v>
      </c>
      <c r="P290" s="566">
        <v>2681.22</v>
      </c>
    </row>
    <row r="291" ht="15.75" customHeight="1">
      <c r="A291" s="566" t="s">
        <v>1683</v>
      </c>
      <c r="B291" s="566" t="s">
        <v>1703</v>
      </c>
      <c r="C291" s="566" t="s">
        <v>543</v>
      </c>
      <c r="D291" s="566">
        <v>15032.0</v>
      </c>
      <c r="E291" s="566" t="s">
        <v>2408</v>
      </c>
      <c r="F291" s="566" t="s">
        <v>2409</v>
      </c>
      <c r="G291" s="566">
        <v>277.114392</v>
      </c>
      <c r="H291" s="568">
        <v>44808.050416666665</v>
      </c>
      <c r="I291" s="568">
        <v>44808.68172453704</v>
      </c>
      <c r="J291" s="566">
        <v>17.0</v>
      </c>
      <c r="K291" s="566">
        <v>1.5032017E7</v>
      </c>
      <c r="L291" s="566">
        <v>2639.0</v>
      </c>
      <c r="M291" s="566">
        <v>2627.652</v>
      </c>
      <c r="N291" s="566">
        <v>0.0</v>
      </c>
      <c r="O291" s="567">
        <v>2627.652</v>
      </c>
      <c r="P291" s="566">
        <v>2624.367</v>
      </c>
    </row>
    <row r="292" ht="15.75" customHeight="1">
      <c r="A292" s="566" t="s">
        <v>1683</v>
      </c>
      <c r="B292" s="566" t="s">
        <v>2218</v>
      </c>
      <c r="C292" s="566" t="s">
        <v>543</v>
      </c>
      <c r="D292" s="566">
        <v>15032.0</v>
      </c>
      <c r="E292" s="566" t="s">
        <v>2410</v>
      </c>
      <c r="F292" s="566" t="s">
        <v>2411</v>
      </c>
      <c r="G292" s="566">
        <v>268.972201</v>
      </c>
      <c r="H292" s="568">
        <v>44835.02680555556</v>
      </c>
      <c r="I292" s="568">
        <v>44835.67071759259</v>
      </c>
      <c r="J292" s="566">
        <v>18.0</v>
      </c>
      <c r="K292" s="566">
        <v>1.5032018E7</v>
      </c>
      <c r="L292" s="566">
        <v>2603.0</v>
      </c>
      <c r="M292" s="566">
        <v>2339.082</v>
      </c>
      <c r="N292" s="566">
        <v>0.0</v>
      </c>
      <c r="O292" s="567">
        <v>2339.082</v>
      </c>
      <c r="P292" s="566">
        <v>2588.19</v>
      </c>
    </row>
    <row r="293" ht="15.75" customHeight="1">
      <c r="A293" s="566" t="s">
        <v>1683</v>
      </c>
      <c r="B293" s="566" t="s">
        <v>2412</v>
      </c>
      <c r="C293" s="566" t="s">
        <v>543</v>
      </c>
      <c r="D293" s="566">
        <v>15032.0</v>
      </c>
      <c r="E293" s="566" t="s">
        <v>2413</v>
      </c>
      <c r="F293" s="566" t="s">
        <v>2414</v>
      </c>
      <c r="G293" s="566">
        <v>246.186394</v>
      </c>
      <c r="H293" s="568">
        <v>44866.44347222222</v>
      </c>
      <c r="I293" s="568">
        <v>44866.547581018516</v>
      </c>
      <c r="J293" s="566">
        <v>19.0</v>
      </c>
      <c r="K293" s="566">
        <v>1.5032019E7</v>
      </c>
      <c r="L293" s="566">
        <v>2778.0</v>
      </c>
      <c r="M293" s="566">
        <v>2763.049</v>
      </c>
      <c r="N293" s="566">
        <v>0.0</v>
      </c>
      <c r="O293" s="567">
        <v>2763.049</v>
      </c>
      <c r="P293" s="566">
        <v>2762.146</v>
      </c>
    </row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2022-07-22T12:49:40Z</dcterms:created>
  <dc:creator>Aulia Gading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2023-04-06T04:15:59Z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425879aa-6a7f-4adf-bd91-d7a5a355bcfd</vt:lpwstr>
  </property>
  <property fmtid="{D5CDD505-2E9C-101B-9397-08002B2CF9AE}" pid="8" name="MSIP_Label_38b525e5-f3da-4501-8f1e-526b6769fc56_ContentBits">
    <vt:lpwstr>0</vt:lpwstr>
  </property>
  <property fmtid="{D5CDD505-2E9C-101B-9397-08002B2CF9AE}" pid="9" name="ContentTypeId">
    <vt:lpwstr>0x01010028C39202A3FD7C4BA8E04BEDB5443109</vt:lpwstr>
  </property>
</Properties>
</file>